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ktop\IWMDP\RURAL WATER\ORA_OLA\WORKS\Revised Bid package for Ala Ora\"/>
    </mc:Choice>
  </mc:AlternateContent>
  <bookViews>
    <workbookView xWindow="-110" yWindow="-110" windowWidth="19420" windowHeight="10300" tabRatio="765"/>
  </bookViews>
  <sheets>
    <sheet name="Grand Summary  " sheetId="113" r:id="rId1"/>
    <sheet name="B1 - General Items" sheetId="56" r:id="rId2"/>
    <sheet name="B2 - DayWorks" sheetId="2" r:id="rId3"/>
    <sheet name="B 3.1 - Intake" sheetId="135" r:id="rId4"/>
    <sheet name="B 3.2 Intake House" sheetId="127" r:id="rId5"/>
    <sheet name="B 3.3 VIP" sheetId="132" r:id="rId6"/>
    <sheet name="B 4 - Raw Water Main" sheetId="55" r:id="rId7"/>
    <sheet name="B 5.1 -TP Site Works" sheetId="57" r:id="rId8"/>
    <sheet name="B 5.2 - Flocculators" sheetId="46" r:id="rId9"/>
    <sheet name="B 5.3 - Sed tank" sheetId="47" r:id="rId10"/>
    <sheet name="B 5.4 - Filters" sheetId="48" r:id="rId11"/>
    <sheet name="B 5.5 - Clear Water Well" sheetId="49" r:id="rId12"/>
    <sheet name="B 5.6 - Sludge drying beds" sheetId="50" r:id="rId13"/>
    <sheet name="B 5.7 - Dosing units" sheetId="133" r:id="rId14"/>
    <sheet name="B 5.8 - Pumps House" sheetId="67" r:id="rId15"/>
    <sheet name="B 5.9 - PH Mech &amp; Elect Works" sheetId="139" r:id="rId16"/>
    <sheet name="B 5.10 - Backwash Tank" sheetId="14" r:id="rId17"/>
    <sheet name="B 5.11 - Admin Building" sheetId="128" r:id="rId18"/>
    <sheet name="B 5.12 - Superitendant's Hs " sheetId="129" r:id="rId19"/>
    <sheet name="B 5.13 - Attendant's Hse" sheetId="130" r:id="rId20"/>
    <sheet name="B 5.14 - Guard Hse" sheetId="19" r:id="rId21"/>
    <sheet name="B 5.15 - Chemical House" sheetId="131" r:id="rId22"/>
    <sheet name="B 6 - Access Road to WTW" sheetId="20" r:id="rId23"/>
    <sheet name="B 7.1 - Trans to Ndiriba" sheetId="104" r:id="rId24"/>
    <sheet name="Bill 7.2 - Ndiriba Tank" sheetId="134" r:id="rId25"/>
    <sheet name="Bill 7.3 -Ndiriba Dist " sheetId="117" r:id="rId26"/>
    <sheet name="Bill 8.1 Trans to Anyiribu" sheetId="147" r:id="rId27"/>
    <sheet name="Bill 8.2 - Anyaribu Tank" sheetId="78" r:id="rId28"/>
    <sheet name="Bill 8.3 -Anyaribu Dist" sheetId="116" r:id="rId29"/>
    <sheet name="B 9.1 - Trans to Nyagak Comm" sheetId="110" r:id="rId30"/>
    <sheet name="Bill 9.2 - Nyagak Tank" sheetId="98" r:id="rId31"/>
    <sheet name="Bill 9.3 - Nyagak Dist " sheetId="123" r:id="rId32"/>
    <sheet name="Bill 9.4 - Nyagak M&amp;E " sheetId="140" r:id="rId33"/>
    <sheet name="B 10.1 - Water Office Type 1" sheetId="142" r:id="rId34"/>
    <sheet name="B 11.1 - SAN BOYS" sheetId="63" r:id="rId35"/>
    <sheet name="B 11.2 - SAN GIRLS" sheetId="64" r:id="rId36"/>
    <sheet name="B 11.3 - PUBLIC TOILET" sheetId="65" r:id="rId37"/>
    <sheet name="Bill 12.1 ESS" sheetId="143"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33">#REF!</definedName>
    <definedName name="\A" localSheetId="34">#REF!</definedName>
    <definedName name="\A" localSheetId="35">#REF!</definedName>
    <definedName name="\A" localSheetId="36">#REF!</definedName>
    <definedName name="\A" localSheetId="4">#REF!</definedName>
    <definedName name="\A" localSheetId="5">#REF!</definedName>
    <definedName name="\A" localSheetId="17">#REF!</definedName>
    <definedName name="\A" localSheetId="21">#REF!</definedName>
    <definedName name="\A">#REF!</definedName>
    <definedName name="\AF64">#N/A</definedName>
    <definedName name="\B" localSheetId="33">#REF!</definedName>
    <definedName name="\B" localSheetId="34">#REF!</definedName>
    <definedName name="\B" localSheetId="35">#REF!</definedName>
    <definedName name="\B" localSheetId="36">#REF!</definedName>
    <definedName name="\B" localSheetId="4">#REF!</definedName>
    <definedName name="\B" localSheetId="5">#REF!</definedName>
    <definedName name="\B" localSheetId="17">#REF!</definedName>
    <definedName name="\B" localSheetId="21">#REF!</definedName>
    <definedName name="\B">#REF!</definedName>
    <definedName name="\c" localSheetId="33">#REF!</definedName>
    <definedName name="\c" localSheetId="34">#REF!</definedName>
    <definedName name="\c" localSheetId="35">#REF!</definedName>
    <definedName name="\c" localSheetId="36">#REF!</definedName>
    <definedName name="\c" localSheetId="4">#REF!</definedName>
    <definedName name="\c">#REF!</definedName>
    <definedName name="\e" localSheetId="33">#REF!</definedName>
    <definedName name="\e" localSheetId="34">#REF!</definedName>
    <definedName name="\e" localSheetId="35">#REF!</definedName>
    <definedName name="\e" localSheetId="36">#REF!</definedName>
    <definedName name="\e" localSheetId="4">#REF!</definedName>
    <definedName name="\e">#REF!</definedName>
    <definedName name="\G" localSheetId="33">#REF!</definedName>
    <definedName name="\G" localSheetId="4">#REF!</definedName>
    <definedName name="\G">#REF!</definedName>
    <definedName name="\H" localSheetId="33">#REF!</definedName>
    <definedName name="\H" localSheetId="4">#REF!</definedName>
    <definedName name="\H">#REF!</definedName>
    <definedName name="\I" localSheetId="33">#REF!</definedName>
    <definedName name="\I" localSheetId="4">#REF!</definedName>
    <definedName name="\I">#REF!</definedName>
    <definedName name="\J" localSheetId="33">#REF!</definedName>
    <definedName name="\J" localSheetId="4">#REF!</definedName>
    <definedName name="\J">#REF!</definedName>
    <definedName name="\K" localSheetId="33">#REF!</definedName>
    <definedName name="\K" localSheetId="4">#REF!</definedName>
    <definedName name="\K">#REF!</definedName>
    <definedName name="\l" localSheetId="33">#REF!</definedName>
    <definedName name="\l" localSheetId="4">#REF!</definedName>
    <definedName name="\l">#REF!</definedName>
    <definedName name="\m" localSheetId="33">#REF!</definedName>
    <definedName name="\m" localSheetId="4">#REF!</definedName>
    <definedName name="\m">#REF!</definedName>
    <definedName name="\N" localSheetId="33">#REF!</definedName>
    <definedName name="\N" localSheetId="4">#REF!</definedName>
    <definedName name="\N">#REF!</definedName>
    <definedName name="\o" localSheetId="33">#REF!</definedName>
    <definedName name="\o" localSheetId="4">#REF!</definedName>
    <definedName name="\o">#REF!</definedName>
    <definedName name="\p" localSheetId="33">#REF!</definedName>
    <definedName name="\p" localSheetId="4">#REF!</definedName>
    <definedName name="\p">#REF!</definedName>
    <definedName name="\Q" localSheetId="33">#REF!</definedName>
    <definedName name="\Q" localSheetId="4">#REF!</definedName>
    <definedName name="\Q">#REF!</definedName>
    <definedName name="\s" localSheetId="33">#REF!</definedName>
    <definedName name="\s" localSheetId="4">#REF!</definedName>
    <definedName name="\s">#REF!</definedName>
    <definedName name="\T" localSheetId="33">#REF!</definedName>
    <definedName name="\T" localSheetId="4">#REF!</definedName>
    <definedName name="\T">#REF!</definedName>
    <definedName name="\U" localSheetId="33">#REF!</definedName>
    <definedName name="\U" localSheetId="4">#REF!</definedName>
    <definedName name="\U">#REF!</definedName>
    <definedName name="\V" localSheetId="33">#REF!</definedName>
    <definedName name="\V" localSheetId="4">#REF!</definedName>
    <definedName name="\V">#REF!</definedName>
    <definedName name="\W" localSheetId="33">#REF!</definedName>
    <definedName name="\W" localSheetId="4">#REF!</definedName>
    <definedName name="\W">#REF!</definedName>
    <definedName name="\X" localSheetId="33">#REF!</definedName>
    <definedName name="\X" localSheetId="4">#REF!</definedName>
    <definedName name="\X">#REF!</definedName>
    <definedName name="__________CON1" localSheetId="33">#REF!</definedName>
    <definedName name="__________CON1" localSheetId="4">#REF!</definedName>
    <definedName name="__________CON1">#REF!</definedName>
    <definedName name="__________CON2" localSheetId="33">#REF!</definedName>
    <definedName name="__________CON2" localSheetId="4">#REF!</definedName>
    <definedName name="__________CON2">#REF!</definedName>
    <definedName name="__________ph1">[1]NPV!$B$40</definedName>
    <definedName name="_________CON1" localSheetId="33">#REF!</definedName>
    <definedName name="_________CON1" localSheetId="34">#REF!</definedName>
    <definedName name="_________CON1" localSheetId="35">#REF!</definedName>
    <definedName name="_________CON1" localSheetId="36">#REF!</definedName>
    <definedName name="_________CON1" localSheetId="4">#REF!</definedName>
    <definedName name="_________CON1" localSheetId="5">#REF!</definedName>
    <definedName name="_________CON1" localSheetId="17">#REF!</definedName>
    <definedName name="_________CON1" localSheetId="21">#REF!</definedName>
    <definedName name="_________CON1">#REF!</definedName>
    <definedName name="_________CON2" localSheetId="33">#REF!</definedName>
    <definedName name="_________CON2" localSheetId="34">#REF!</definedName>
    <definedName name="_________CON2" localSheetId="35">#REF!</definedName>
    <definedName name="_________CON2" localSheetId="36">#REF!</definedName>
    <definedName name="_________CON2" localSheetId="4">#REF!</definedName>
    <definedName name="_________CON2">#REF!</definedName>
    <definedName name="_________ph1">[1]NPV!$B$40</definedName>
    <definedName name="________CON1" localSheetId="33">#REF!</definedName>
    <definedName name="________CON1" localSheetId="34">#REF!</definedName>
    <definedName name="________CON1" localSheetId="35">#REF!</definedName>
    <definedName name="________CON1" localSheetId="36">#REF!</definedName>
    <definedName name="________CON1" localSheetId="4">#REF!</definedName>
    <definedName name="________CON1" localSheetId="5">#REF!</definedName>
    <definedName name="________CON1" localSheetId="17">#REF!</definedName>
    <definedName name="________CON1" localSheetId="21">#REF!</definedName>
    <definedName name="________CON1">#REF!</definedName>
    <definedName name="________CON2" localSheetId="33">#REF!</definedName>
    <definedName name="________CON2" localSheetId="34">#REF!</definedName>
    <definedName name="________CON2" localSheetId="35">#REF!</definedName>
    <definedName name="________CON2" localSheetId="36">#REF!</definedName>
    <definedName name="________CON2" localSheetId="4">#REF!</definedName>
    <definedName name="________CON2">#REF!</definedName>
    <definedName name="________ph1">[1]NPV!$B$40</definedName>
    <definedName name="________sw1" localSheetId="33">#REF!</definedName>
    <definedName name="________sw1" localSheetId="34">#REF!</definedName>
    <definedName name="________sw1" localSheetId="35">#REF!</definedName>
    <definedName name="________sw1" localSheetId="36">#REF!</definedName>
    <definedName name="________sw1" localSheetId="4">#REF!</definedName>
    <definedName name="________sw1" localSheetId="5">#REF!</definedName>
    <definedName name="________sw1" localSheetId="17">#REF!</definedName>
    <definedName name="________sw1" localSheetId="21">#REF!</definedName>
    <definedName name="________sw1">#REF!</definedName>
    <definedName name="________sw2" localSheetId="33">#REF!</definedName>
    <definedName name="________sw2" localSheetId="34">#REF!</definedName>
    <definedName name="________sw2" localSheetId="35">#REF!</definedName>
    <definedName name="________sw2" localSheetId="36">#REF!</definedName>
    <definedName name="________sw2" localSheetId="4">#REF!</definedName>
    <definedName name="________sw2">#REF!</definedName>
    <definedName name="________sw3" localSheetId="33">#REF!</definedName>
    <definedName name="________sw3" localSheetId="34">#REF!</definedName>
    <definedName name="________sw3" localSheetId="35">#REF!</definedName>
    <definedName name="________sw3" localSheetId="36">#REF!</definedName>
    <definedName name="________sw3" localSheetId="4">#REF!</definedName>
    <definedName name="________sw3">#REF!</definedName>
    <definedName name="________sw4" localSheetId="33">#REF!</definedName>
    <definedName name="________sw4" localSheetId="4">#REF!</definedName>
    <definedName name="________sw4">#REF!</definedName>
    <definedName name="________sw5" localSheetId="33">#REF!</definedName>
    <definedName name="________sw5" localSheetId="4">#REF!</definedName>
    <definedName name="________sw5">#REF!</definedName>
    <definedName name="________sw6" localSheetId="33">#REF!</definedName>
    <definedName name="________sw6" localSheetId="4">#REF!</definedName>
    <definedName name="________sw6">#REF!</definedName>
    <definedName name="________sw7" localSheetId="33">#REF!</definedName>
    <definedName name="________sw7" localSheetId="4">#REF!</definedName>
    <definedName name="________sw7">#REF!</definedName>
    <definedName name="________sw8" localSheetId="33">#REF!</definedName>
    <definedName name="________sw8" localSheetId="4">#REF!</definedName>
    <definedName name="________sw8">#REF!</definedName>
    <definedName name="_______CON1" localSheetId="33">#REF!</definedName>
    <definedName name="_______CON1" localSheetId="4">#REF!</definedName>
    <definedName name="_______CON1">#REF!</definedName>
    <definedName name="_______CON2" localSheetId="33">#REF!</definedName>
    <definedName name="_______CON2" localSheetId="4">#REF!</definedName>
    <definedName name="_______CON2">#REF!</definedName>
    <definedName name="_______ph1">[1]NPV!$B$40</definedName>
    <definedName name="_______sw1" localSheetId="33">#REF!</definedName>
    <definedName name="_______sw1" localSheetId="34">#REF!</definedName>
    <definedName name="_______sw1" localSheetId="35">#REF!</definedName>
    <definedName name="_______sw1" localSheetId="36">#REF!</definedName>
    <definedName name="_______sw1" localSheetId="4">#REF!</definedName>
    <definedName name="_______sw1" localSheetId="5">#REF!</definedName>
    <definedName name="_______sw1" localSheetId="17">#REF!</definedName>
    <definedName name="_______sw1" localSheetId="21">#REF!</definedName>
    <definedName name="_______sw1">#REF!</definedName>
    <definedName name="_______sw2" localSheetId="33">#REF!</definedName>
    <definedName name="_______sw2" localSheetId="34">#REF!</definedName>
    <definedName name="_______sw2" localSheetId="35">#REF!</definedName>
    <definedName name="_______sw2" localSheetId="36">#REF!</definedName>
    <definedName name="_______sw2" localSheetId="4">#REF!</definedName>
    <definedName name="_______sw2">#REF!</definedName>
    <definedName name="_______sw3" localSheetId="33">#REF!</definedName>
    <definedName name="_______sw3" localSheetId="34">#REF!</definedName>
    <definedName name="_______sw3" localSheetId="35">#REF!</definedName>
    <definedName name="_______sw3" localSheetId="36">#REF!</definedName>
    <definedName name="_______sw3" localSheetId="4">#REF!</definedName>
    <definedName name="_______sw3">#REF!</definedName>
    <definedName name="_______sw4" localSheetId="33">#REF!</definedName>
    <definedName name="_______sw4" localSheetId="4">#REF!</definedName>
    <definedName name="_______sw4">#REF!</definedName>
    <definedName name="_______sw5" localSheetId="33">#REF!</definedName>
    <definedName name="_______sw5" localSheetId="4">#REF!</definedName>
    <definedName name="_______sw5">#REF!</definedName>
    <definedName name="_______sw6" localSheetId="33">#REF!</definedName>
    <definedName name="_______sw6" localSheetId="4">#REF!</definedName>
    <definedName name="_______sw6">#REF!</definedName>
    <definedName name="_______sw7" localSheetId="33">#REF!</definedName>
    <definedName name="_______sw7" localSheetId="4">#REF!</definedName>
    <definedName name="_______sw7">#REF!</definedName>
    <definedName name="_______sw8" localSheetId="33">#REF!</definedName>
    <definedName name="_______sw8" localSheetId="4">#REF!</definedName>
    <definedName name="_______sw8">#REF!</definedName>
    <definedName name="______CON1" localSheetId="33">#REF!</definedName>
    <definedName name="______CON1" localSheetId="4">#REF!</definedName>
    <definedName name="______CON1">#REF!</definedName>
    <definedName name="______CON2" localSheetId="33">#REF!</definedName>
    <definedName name="______CON2" localSheetId="4">#REF!</definedName>
    <definedName name="______CON2">#REF!</definedName>
    <definedName name="______ph1">[2]NPV!$B$40</definedName>
    <definedName name="______sw1" localSheetId="33">#REF!</definedName>
    <definedName name="______sw1" localSheetId="34">#REF!</definedName>
    <definedName name="______sw1" localSheetId="35">#REF!</definedName>
    <definedName name="______sw1" localSheetId="36">#REF!</definedName>
    <definedName name="______sw1" localSheetId="4">#REF!</definedName>
    <definedName name="______sw1" localSheetId="5">#REF!</definedName>
    <definedName name="______sw1" localSheetId="17">#REF!</definedName>
    <definedName name="______sw1" localSheetId="21">#REF!</definedName>
    <definedName name="______sw1">#REF!</definedName>
    <definedName name="______sw2" localSheetId="33">#REF!</definedName>
    <definedName name="______sw2" localSheetId="34">#REF!</definedName>
    <definedName name="______sw2" localSheetId="35">#REF!</definedName>
    <definedName name="______sw2" localSheetId="36">#REF!</definedName>
    <definedName name="______sw2" localSheetId="4">#REF!</definedName>
    <definedName name="______sw2">#REF!</definedName>
    <definedName name="______sw3" localSheetId="33">#REF!</definedName>
    <definedName name="______sw3" localSheetId="34">#REF!</definedName>
    <definedName name="______sw3" localSheetId="35">#REF!</definedName>
    <definedName name="______sw3" localSheetId="36">#REF!</definedName>
    <definedName name="______sw3" localSheetId="4">#REF!</definedName>
    <definedName name="______sw3">#REF!</definedName>
    <definedName name="______sw4" localSheetId="33">#REF!</definedName>
    <definedName name="______sw4" localSheetId="4">#REF!</definedName>
    <definedName name="______sw4">#REF!</definedName>
    <definedName name="______sw5" localSheetId="33">#REF!</definedName>
    <definedName name="______sw5" localSheetId="4">#REF!</definedName>
    <definedName name="______sw5">#REF!</definedName>
    <definedName name="______sw6" localSheetId="33">#REF!</definedName>
    <definedName name="______sw6" localSheetId="4">#REF!</definedName>
    <definedName name="______sw6">#REF!</definedName>
    <definedName name="______sw7" localSheetId="33">#REF!</definedName>
    <definedName name="______sw7" localSheetId="4">#REF!</definedName>
    <definedName name="______sw7">#REF!</definedName>
    <definedName name="______sw8" localSheetId="33">#REF!</definedName>
    <definedName name="______sw8" localSheetId="4">#REF!</definedName>
    <definedName name="______sw8">#REF!</definedName>
    <definedName name="_____CON1" localSheetId="33">#REF!</definedName>
    <definedName name="_____CON1" localSheetId="4">#REF!</definedName>
    <definedName name="_____CON1">#REF!</definedName>
    <definedName name="_____CON2" localSheetId="33">#REF!</definedName>
    <definedName name="_____CON2" localSheetId="4">#REF!</definedName>
    <definedName name="_____CON2">#REF!</definedName>
    <definedName name="_____ph1">[3]NPV!$B$40</definedName>
    <definedName name="_____sw1" localSheetId="33">#REF!</definedName>
    <definedName name="_____sw1" localSheetId="34">#REF!</definedName>
    <definedName name="_____sw1" localSheetId="35">#REF!</definedName>
    <definedName name="_____sw1" localSheetId="36">#REF!</definedName>
    <definedName name="_____sw1" localSheetId="4">#REF!</definedName>
    <definedName name="_____sw1" localSheetId="5">#REF!</definedName>
    <definedName name="_____sw1" localSheetId="17">#REF!</definedName>
    <definedName name="_____sw1" localSheetId="21">#REF!</definedName>
    <definedName name="_____sw1">#REF!</definedName>
    <definedName name="_____sw2" localSheetId="33">#REF!</definedName>
    <definedName name="_____sw2" localSheetId="34">#REF!</definedName>
    <definedName name="_____sw2" localSheetId="35">#REF!</definedName>
    <definedName name="_____sw2" localSheetId="36">#REF!</definedName>
    <definedName name="_____sw2" localSheetId="4">#REF!</definedName>
    <definedName name="_____sw2">#REF!</definedName>
    <definedName name="_____sw3" localSheetId="33">#REF!</definedName>
    <definedName name="_____sw3" localSheetId="34">#REF!</definedName>
    <definedName name="_____sw3" localSheetId="35">#REF!</definedName>
    <definedName name="_____sw3" localSheetId="36">#REF!</definedName>
    <definedName name="_____sw3" localSheetId="4">#REF!</definedName>
    <definedName name="_____sw3">#REF!</definedName>
    <definedName name="_____sw4" localSheetId="33">#REF!</definedName>
    <definedName name="_____sw4" localSheetId="4">#REF!</definedName>
    <definedName name="_____sw4">#REF!</definedName>
    <definedName name="_____sw5" localSheetId="33">#REF!</definedName>
    <definedName name="_____sw5" localSheetId="4">#REF!</definedName>
    <definedName name="_____sw5">#REF!</definedName>
    <definedName name="_____sw6" localSheetId="33">#REF!</definedName>
    <definedName name="_____sw6" localSheetId="4">#REF!</definedName>
    <definedName name="_____sw6">#REF!</definedName>
    <definedName name="_____sw7" localSheetId="33">#REF!</definedName>
    <definedName name="_____sw7" localSheetId="4">#REF!</definedName>
    <definedName name="_____sw7">#REF!</definedName>
    <definedName name="_____sw8" localSheetId="33">#REF!</definedName>
    <definedName name="_____sw8" localSheetId="4">#REF!</definedName>
    <definedName name="_____sw8">#REF!</definedName>
    <definedName name="____BdW01" localSheetId="33">#REF!</definedName>
    <definedName name="____BdW01" localSheetId="4">#REF!</definedName>
    <definedName name="____BdW01">#REF!</definedName>
    <definedName name="____BdW02" localSheetId="33">#REF!</definedName>
    <definedName name="____BdW02" localSheetId="4">#REF!</definedName>
    <definedName name="____BdW02">#REF!</definedName>
    <definedName name="____BdW03" localSheetId="33">#REF!</definedName>
    <definedName name="____BdW03" localSheetId="4">#REF!</definedName>
    <definedName name="____BdW03">#REF!</definedName>
    <definedName name="____BdW04" localSheetId="33">#REF!</definedName>
    <definedName name="____BdW04" localSheetId="4">#REF!</definedName>
    <definedName name="____BdW04">#REF!</definedName>
    <definedName name="____BdW05" localSheetId="33">#REF!</definedName>
    <definedName name="____BdW05" localSheetId="4">#REF!</definedName>
    <definedName name="____BdW05">#REF!</definedName>
    <definedName name="____BdW06" localSheetId="33">#REF!</definedName>
    <definedName name="____BdW06" localSheetId="4">#REF!</definedName>
    <definedName name="____BdW06">#REF!</definedName>
    <definedName name="____BdW07" localSheetId="33">#REF!</definedName>
    <definedName name="____BdW07" localSheetId="4">#REF!</definedName>
    <definedName name="____BdW07">#REF!</definedName>
    <definedName name="____BdW08" localSheetId="33">#REF!</definedName>
    <definedName name="____BdW08" localSheetId="4">#REF!</definedName>
    <definedName name="____BdW08">#REF!</definedName>
    <definedName name="____BdW09" localSheetId="33">#REF!</definedName>
    <definedName name="____BdW09" localSheetId="4">#REF!</definedName>
    <definedName name="____BdW09">#REF!</definedName>
    <definedName name="____BdW10" localSheetId="33">#REF!</definedName>
    <definedName name="____BdW10" localSheetId="4">#REF!</definedName>
    <definedName name="____BdW10">#REF!</definedName>
    <definedName name="____BdW11" localSheetId="33">#REF!</definedName>
    <definedName name="____BdW11" localSheetId="4">#REF!</definedName>
    <definedName name="____BdW11">#REF!</definedName>
    <definedName name="____BdW12" localSheetId="33">#REF!</definedName>
    <definedName name="____BdW12" localSheetId="4">#REF!</definedName>
    <definedName name="____BdW12">#REF!</definedName>
    <definedName name="____BdW13" localSheetId="33">#REF!</definedName>
    <definedName name="____BdW13" localSheetId="4">#REF!</definedName>
    <definedName name="____BdW13">#REF!</definedName>
    <definedName name="____BdW14" localSheetId="33">#REF!</definedName>
    <definedName name="____BdW14" localSheetId="4">#REF!</definedName>
    <definedName name="____BdW14">#REF!</definedName>
    <definedName name="____BdW15" localSheetId="33">#REF!</definedName>
    <definedName name="____BdW15" localSheetId="4">#REF!</definedName>
    <definedName name="____BdW15">#REF!</definedName>
    <definedName name="____BdW16" localSheetId="33">#REF!</definedName>
    <definedName name="____BdW16" localSheetId="4">#REF!</definedName>
    <definedName name="____BdW16">#REF!</definedName>
    <definedName name="____BdW17" localSheetId="33">#REF!</definedName>
    <definedName name="____BdW17" localSheetId="4">#REF!</definedName>
    <definedName name="____BdW17">#REF!</definedName>
    <definedName name="____BdW18" localSheetId="33">#REF!</definedName>
    <definedName name="____BdW18" localSheetId="4">#REF!</definedName>
    <definedName name="____BdW18">#REF!</definedName>
    <definedName name="____BdW19" localSheetId="33">#REF!</definedName>
    <definedName name="____BdW19" localSheetId="4">#REF!</definedName>
    <definedName name="____BdW19">#REF!</definedName>
    <definedName name="____BdW20" localSheetId="33">#REF!</definedName>
    <definedName name="____BdW20" localSheetId="4">#REF!</definedName>
    <definedName name="____BdW20">#REF!</definedName>
    <definedName name="____BdW21" localSheetId="33">#REF!</definedName>
    <definedName name="____BdW21" localSheetId="4">#REF!</definedName>
    <definedName name="____BdW21">#REF!</definedName>
    <definedName name="____BdW22" localSheetId="33">#REF!</definedName>
    <definedName name="____BdW22" localSheetId="4">#REF!</definedName>
    <definedName name="____BdW22">#REF!</definedName>
    <definedName name="____BdW23" localSheetId="33">#REF!</definedName>
    <definedName name="____BdW23" localSheetId="4">#REF!</definedName>
    <definedName name="____BdW23">#REF!</definedName>
    <definedName name="____BdW24" localSheetId="33">#REF!</definedName>
    <definedName name="____BdW24" localSheetId="4">#REF!</definedName>
    <definedName name="____BdW24">#REF!</definedName>
    <definedName name="____BdW25" localSheetId="33">#REF!</definedName>
    <definedName name="____BdW25" localSheetId="4">#REF!</definedName>
    <definedName name="____BdW25">#REF!</definedName>
    <definedName name="____BdW26" localSheetId="33">#REF!</definedName>
    <definedName name="____BdW26" localSheetId="4">#REF!</definedName>
    <definedName name="____BdW26">#REF!</definedName>
    <definedName name="____BdW27" localSheetId="33">#REF!</definedName>
    <definedName name="____BdW27" localSheetId="4">#REF!</definedName>
    <definedName name="____BdW27">#REF!</definedName>
    <definedName name="____BdW28" localSheetId="33">#REF!</definedName>
    <definedName name="____BdW28" localSheetId="4">#REF!</definedName>
    <definedName name="____BdW28">#REF!</definedName>
    <definedName name="____BdW29" localSheetId="33">#REF!</definedName>
    <definedName name="____BdW29" localSheetId="4">#REF!</definedName>
    <definedName name="____BdW29">#REF!</definedName>
    <definedName name="____BdW30" localSheetId="33">#REF!</definedName>
    <definedName name="____BdW30" localSheetId="4">#REF!</definedName>
    <definedName name="____BdW30">#REF!</definedName>
    <definedName name="____BdW31" localSheetId="33">#REF!</definedName>
    <definedName name="____BdW31" localSheetId="4">#REF!</definedName>
    <definedName name="____BdW31">#REF!</definedName>
    <definedName name="____BdW32" localSheetId="33">#REF!</definedName>
    <definedName name="____BdW32" localSheetId="4">#REF!</definedName>
    <definedName name="____BdW32">#REF!</definedName>
    <definedName name="____BdW33" localSheetId="33">#REF!</definedName>
    <definedName name="____BdW33" localSheetId="4">#REF!</definedName>
    <definedName name="____BdW33">#REF!</definedName>
    <definedName name="____BdW34" localSheetId="33">#REF!</definedName>
    <definedName name="____BdW34" localSheetId="4">#REF!</definedName>
    <definedName name="____BdW34">#REF!</definedName>
    <definedName name="____BdW35" localSheetId="33">#REF!</definedName>
    <definedName name="____BdW35" localSheetId="4">#REF!</definedName>
    <definedName name="____BdW35">#REF!</definedName>
    <definedName name="____BdW36" localSheetId="33">#REF!</definedName>
    <definedName name="____BdW36" localSheetId="4">#REF!</definedName>
    <definedName name="____BdW36">#REF!</definedName>
    <definedName name="____BdW37" localSheetId="33">#REF!</definedName>
    <definedName name="____BdW37" localSheetId="4">#REF!</definedName>
    <definedName name="____BdW37">#REF!</definedName>
    <definedName name="____BdW38" localSheetId="33">#REF!</definedName>
    <definedName name="____BdW38" localSheetId="4">#REF!</definedName>
    <definedName name="____BdW38">#REF!</definedName>
    <definedName name="____BdW39" localSheetId="33">#REF!</definedName>
    <definedName name="____BdW39" localSheetId="4">#REF!</definedName>
    <definedName name="____BdW39">#REF!</definedName>
    <definedName name="____BdW40" localSheetId="33">#REF!</definedName>
    <definedName name="____BdW40" localSheetId="4">#REF!</definedName>
    <definedName name="____BdW40">#REF!</definedName>
    <definedName name="____BdW41" localSheetId="33">#REF!</definedName>
    <definedName name="____BdW41" localSheetId="4">#REF!</definedName>
    <definedName name="____BdW41">#REF!</definedName>
    <definedName name="____BdW42" localSheetId="33">#REF!</definedName>
    <definedName name="____BdW42" localSheetId="4">#REF!</definedName>
    <definedName name="____BdW42">#REF!</definedName>
    <definedName name="____BdW43" localSheetId="33">#REF!</definedName>
    <definedName name="____BdW43" localSheetId="4">#REF!</definedName>
    <definedName name="____BdW43">#REF!</definedName>
    <definedName name="____BdW44" localSheetId="33">#REF!</definedName>
    <definedName name="____BdW44" localSheetId="4">#REF!</definedName>
    <definedName name="____BdW44">#REF!</definedName>
    <definedName name="____BdW45" localSheetId="33">#REF!</definedName>
    <definedName name="____BdW45" localSheetId="4">#REF!</definedName>
    <definedName name="____BdW45">#REF!</definedName>
    <definedName name="____BdW46" localSheetId="33">#REF!</definedName>
    <definedName name="____BdW46" localSheetId="4">#REF!</definedName>
    <definedName name="____BdW46">#REF!</definedName>
    <definedName name="____BdW47" localSheetId="33">#REF!</definedName>
    <definedName name="____BdW47" localSheetId="4">#REF!</definedName>
    <definedName name="____BdW47">#REF!</definedName>
    <definedName name="____BdW48" localSheetId="33">#REF!</definedName>
    <definedName name="____BdW48" localSheetId="4">#REF!</definedName>
    <definedName name="____BdW48">#REF!</definedName>
    <definedName name="____BdW49" localSheetId="33">#REF!</definedName>
    <definedName name="____BdW49" localSheetId="4">#REF!</definedName>
    <definedName name="____BdW49">#REF!</definedName>
    <definedName name="____BdW50" localSheetId="33">#REF!</definedName>
    <definedName name="____BdW50" localSheetId="4">#REF!</definedName>
    <definedName name="____BdW50">#REF!</definedName>
    <definedName name="____BdW51" localSheetId="33">#REF!</definedName>
    <definedName name="____BdW51" localSheetId="4">#REF!</definedName>
    <definedName name="____BdW51">#REF!</definedName>
    <definedName name="____BdW52" localSheetId="33">#REF!</definedName>
    <definedName name="____BdW52" localSheetId="4">#REF!</definedName>
    <definedName name="____BdW52">#REF!</definedName>
    <definedName name="____BdW53" localSheetId="33">#REF!</definedName>
    <definedName name="____BdW53" localSheetId="4">#REF!</definedName>
    <definedName name="____BdW53">#REF!</definedName>
    <definedName name="____BdW54" localSheetId="33">#REF!</definedName>
    <definedName name="____BdW54" localSheetId="4">#REF!</definedName>
    <definedName name="____BdW54">#REF!</definedName>
    <definedName name="____BdW55" localSheetId="33">#REF!</definedName>
    <definedName name="____BdW55" localSheetId="4">#REF!</definedName>
    <definedName name="____BdW55">#REF!</definedName>
    <definedName name="____BdW56" localSheetId="33">#REF!</definedName>
    <definedName name="____BdW56" localSheetId="4">#REF!</definedName>
    <definedName name="____BdW56">#REF!</definedName>
    <definedName name="____BdW57" localSheetId="33">#REF!</definedName>
    <definedName name="____BdW57" localSheetId="4">#REF!</definedName>
    <definedName name="____BdW57">#REF!</definedName>
    <definedName name="____BdW58" localSheetId="33">#REF!</definedName>
    <definedName name="____BdW58" localSheetId="4">#REF!</definedName>
    <definedName name="____BdW58">#REF!</definedName>
    <definedName name="____BdW59" localSheetId="33">#REF!</definedName>
    <definedName name="____BdW59" localSheetId="4">#REF!</definedName>
    <definedName name="____BdW59">#REF!</definedName>
    <definedName name="____BdW60" localSheetId="33">#REF!</definedName>
    <definedName name="____BdW60" localSheetId="4">#REF!</definedName>
    <definedName name="____BdW60">#REF!</definedName>
    <definedName name="____BdW61" localSheetId="33">#REF!</definedName>
    <definedName name="____BdW61" localSheetId="4">#REF!</definedName>
    <definedName name="____BdW61">#REF!</definedName>
    <definedName name="____BdW62" localSheetId="33">#REF!</definedName>
    <definedName name="____BdW62" localSheetId="4">#REF!</definedName>
    <definedName name="____BdW62">#REF!</definedName>
    <definedName name="____BdW63" localSheetId="33">#REF!</definedName>
    <definedName name="____BdW63" localSheetId="4">#REF!</definedName>
    <definedName name="____BdW63">#REF!</definedName>
    <definedName name="____BdW64" localSheetId="33">#REF!</definedName>
    <definedName name="____BdW64" localSheetId="4">#REF!</definedName>
    <definedName name="____BdW64">#REF!</definedName>
    <definedName name="____BdW65" localSheetId="33">#REF!</definedName>
    <definedName name="____BdW65" localSheetId="4">#REF!</definedName>
    <definedName name="____BdW65">#REF!</definedName>
    <definedName name="____BdW66" localSheetId="33">#REF!</definedName>
    <definedName name="____BdW66" localSheetId="4">#REF!</definedName>
    <definedName name="____BdW66">#REF!</definedName>
    <definedName name="____BdW68" localSheetId="33">#REF!</definedName>
    <definedName name="____BdW68" localSheetId="4">#REF!</definedName>
    <definedName name="____BdW68">#REF!</definedName>
    <definedName name="____BdW69" localSheetId="33">#REF!</definedName>
    <definedName name="____BdW69" localSheetId="4">#REF!</definedName>
    <definedName name="____BdW69">#REF!</definedName>
    <definedName name="____BdW70" localSheetId="33">#REF!</definedName>
    <definedName name="____BdW70" localSheetId="4">#REF!</definedName>
    <definedName name="____BdW70">#REF!</definedName>
    <definedName name="____BdW71" localSheetId="33">#REF!</definedName>
    <definedName name="____BdW71" localSheetId="4">#REF!</definedName>
    <definedName name="____BdW71">#REF!</definedName>
    <definedName name="____BdW72" localSheetId="33">#REF!</definedName>
    <definedName name="____BdW72" localSheetId="4">#REF!</definedName>
    <definedName name="____BdW72">#REF!</definedName>
    <definedName name="____BdW73" localSheetId="33">#REF!</definedName>
    <definedName name="____BdW73" localSheetId="4">#REF!</definedName>
    <definedName name="____BdW73">#REF!</definedName>
    <definedName name="____BdW74" localSheetId="33">#REF!</definedName>
    <definedName name="____BdW74" localSheetId="4">#REF!</definedName>
    <definedName name="____BdW74">#REF!</definedName>
    <definedName name="____BdW75" localSheetId="33">#REF!</definedName>
    <definedName name="____BdW75" localSheetId="4">#REF!</definedName>
    <definedName name="____BdW75">#REF!</definedName>
    <definedName name="____BdW76" localSheetId="33">#REF!</definedName>
    <definedName name="____BdW76" localSheetId="4">#REF!</definedName>
    <definedName name="____BdW76">#REF!</definedName>
    <definedName name="____BdW77" localSheetId="33">#REF!</definedName>
    <definedName name="____BdW77" localSheetId="4">#REF!</definedName>
    <definedName name="____BdW77">#REF!</definedName>
    <definedName name="____BdW78" localSheetId="33">#REF!</definedName>
    <definedName name="____BdW78" localSheetId="4">#REF!</definedName>
    <definedName name="____BdW78">#REF!</definedName>
    <definedName name="____BdW79" localSheetId="33">#REF!</definedName>
    <definedName name="____BdW79" localSheetId="4">#REF!</definedName>
    <definedName name="____BdW79">#REF!</definedName>
    <definedName name="____BDW80" localSheetId="33">#REF!</definedName>
    <definedName name="____BDW80" localSheetId="4">#REF!</definedName>
    <definedName name="____BDW80">#REF!</definedName>
    <definedName name="____BDW81" localSheetId="33">#REF!</definedName>
    <definedName name="____BDW81" localSheetId="4">#REF!</definedName>
    <definedName name="____BDW81">#REF!</definedName>
    <definedName name="____BDW82" localSheetId="33">#REF!</definedName>
    <definedName name="____BDW82" localSheetId="4">#REF!</definedName>
    <definedName name="____BDW82">#REF!</definedName>
    <definedName name="____BDW83" localSheetId="33">#REF!</definedName>
    <definedName name="____BDW83" localSheetId="4">#REF!</definedName>
    <definedName name="____BDW83">#REF!</definedName>
    <definedName name="____CON1" localSheetId="33">#REF!</definedName>
    <definedName name="____CON1" localSheetId="4">#REF!</definedName>
    <definedName name="____CON1">#REF!</definedName>
    <definedName name="____CON2" localSheetId="33">#REF!</definedName>
    <definedName name="____CON2" localSheetId="4">#REF!</definedName>
    <definedName name="____CON2">#REF!</definedName>
    <definedName name="____ph1">[1]NPV!$B$40</definedName>
    <definedName name="____st12" localSheetId="33">#REF!</definedName>
    <definedName name="____st12" localSheetId="34">#REF!</definedName>
    <definedName name="____st12" localSheetId="35">#REF!</definedName>
    <definedName name="____st12" localSheetId="36">#REF!</definedName>
    <definedName name="____st12" localSheetId="4">#REF!</definedName>
    <definedName name="____st12" localSheetId="5">#REF!</definedName>
    <definedName name="____st12" localSheetId="17">#REF!</definedName>
    <definedName name="____st12" localSheetId="21">#REF!</definedName>
    <definedName name="____st12">#REF!</definedName>
    <definedName name="____sw1" localSheetId="33">#REF!</definedName>
    <definedName name="____sw1" localSheetId="34">#REF!</definedName>
    <definedName name="____sw1" localSheetId="35">#REF!</definedName>
    <definedName name="____sw1" localSheetId="36">#REF!</definedName>
    <definedName name="____sw1" localSheetId="4">#REF!</definedName>
    <definedName name="____sw1">#REF!</definedName>
    <definedName name="____sw2" localSheetId="33">#REF!</definedName>
    <definedName name="____sw2" localSheetId="34">#REF!</definedName>
    <definedName name="____sw2" localSheetId="35">#REF!</definedName>
    <definedName name="____sw2" localSheetId="36">#REF!</definedName>
    <definedName name="____sw2" localSheetId="4">#REF!</definedName>
    <definedName name="____sw2">#REF!</definedName>
    <definedName name="____sw3" localSheetId="33">#REF!</definedName>
    <definedName name="____sw3" localSheetId="4">#REF!</definedName>
    <definedName name="____sw3">#REF!</definedName>
    <definedName name="____sw4" localSheetId="33">#REF!</definedName>
    <definedName name="____sw4" localSheetId="4">#REF!</definedName>
    <definedName name="____sw4">#REF!</definedName>
    <definedName name="____sw5" localSheetId="33">#REF!</definedName>
    <definedName name="____sw5" localSheetId="4">#REF!</definedName>
    <definedName name="____sw5">#REF!</definedName>
    <definedName name="____sw6" localSheetId="33">#REF!</definedName>
    <definedName name="____sw6" localSheetId="4">#REF!</definedName>
    <definedName name="____sw6">#REF!</definedName>
    <definedName name="____sw7" localSheetId="33">#REF!</definedName>
    <definedName name="____sw7" localSheetId="4">#REF!</definedName>
    <definedName name="____sw7">#REF!</definedName>
    <definedName name="____sw8" localSheetId="33">#REF!</definedName>
    <definedName name="____sw8" localSheetId="4">#REF!</definedName>
    <definedName name="____sw8">#REF!</definedName>
    <definedName name="___BdW01" localSheetId="33">#REF!</definedName>
    <definedName name="___BdW01" localSheetId="4">#REF!</definedName>
    <definedName name="___BdW01">#REF!</definedName>
    <definedName name="___BdW02" localSheetId="33">#REF!</definedName>
    <definedName name="___BdW02" localSheetId="4">#REF!</definedName>
    <definedName name="___BdW02">#REF!</definedName>
    <definedName name="___BdW03" localSheetId="33">#REF!</definedName>
    <definedName name="___BdW03" localSheetId="4">#REF!</definedName>
    <definedName name="___BdW03">#REF!</definedName>
    <definedName name="___BdW04" localSheetId="33">#REF!</definedName>
    <definedName name="___BdW04" localSheetId="4">#REF!</definedName>
    <definedName name="___BdW04">#REF!</definedName>
    <definedName name="___BdW05" localSheetId="33">#REF!</definedName>
    <definedName name="___BdW05" localSheetId="4">#REF!</definedName>
    <definedName name="___BdW05">#REF!</definedName>
    <definedName name="___BdW06" localSheetId="33">#REF!</definedName>
    <definedName name="___BdW06" localSheetId="4">#REF!</definedName>
    <definedName name="___BdW06">#REF!</definedName>
    <definedName name="___BdW07" localSheetId="33">#REF!</definedName>
    <definedName name="___BdW07" localSheetId="4">#REF!</definedName>
    <definedName name="___BdW07">#REF!</definedName>
    <definedName name="___BdW08" localSheetId="33">#REF!</definedName>
    <definedName name="___BdW08" localSheetId="4">#REF!</definedName>
    <definedName name="___BdW08">#REF!</definedName>
    <definedName name="___BdW09" localSheetId="33">#REF!</definedName>
    <definedName name="___BdW09" localSheetId="4">#REF!</definedName>
    <definedName name="___BdW09">#REF!</definedName>
    <definedName name="___BdW10" localSheetId="33">#REF!</definedName>
    <definedName name="___BdW10" localSheetId="4">#REF!</definedName>
    <definedName name="___BdW10">#REF!</definedName>
    <definedName name="___BdW11" localSheetId="33">#REF!</definedName>
    <definedName name="___BdW11" localSheetId="4">#REF!</definedName>
    <definedName name="___BdW11">#REF!</definedName>
    <definedName name="___BdW12" localSheetId="33">#REF!</definedName>
    <definedName name="___BdW12" localSheetId="4">#REF!</definedName>
    <definedName name="___BdW12">#REF!</definedName>
    <definedName name="___BdW13" localSheetId="33">#REF!</definedName>
    <definedName name="___BdW13" localSheetId="4">#REF!</definedName>
    <definedName name="___BdW13">#REF!</definedName>
    <definedName name="___BdW14" localSheetId="33">#REF!</definedName>
    <definedName name="___BdW14" localSheetId="4">#REF!</definedName>
    <definedName name="___BdW14">#REF!</definedName>
    <definedName name="___BdW15" localSheetId="33">#REF!</definedName>
    <definedName name="___BdW15" localSheetId="4">#REF!</definedName>
    <definedName name="___BdW15">#REF!</definedName>
    <definedName name="___BdW16" localSheetId="33">#REF!</definedName>
    <definedName name="___BdW16" localSheetId="4">#REF!</definedName>
    <definedName name="___BdW16">#REF!</definedName>
    <definedName name="___BdW17" localSheetId="33">#REF!</definedName>
    <definedName name="___BdW17" localSheetId="4">#REF!</definedName>
    <definedName name="___BdW17">#REF!</definedName>
    <definedName name="___BdW18" localSheetId="33">#REF!</definedName>
    <definedName name="___BdW18" localSheetId="4">#REF!</definedName>
    <definedName name="___BdW18">#REF!</definedName>
    <definedName name="___BdW19" localSheetId="33">#REF!</definedName>
    <definedName name="___BdW19" localSheetId="4">#REF!</definedName>
    <definedName name="___BdW19">#REF!</definedName>
    <definedName name="___BdW20" localSheetId="33">#REF!</definedName>
    <definedName name="___BdW20" localSheetId="4">#REF!</definedName>
    <definedName name="___BdW20">#REF!</definedName>
    <definedName name="___BdW21" localSheetId="33">#REF!</definedName>
    <definedName name="___BdW21" localSheetId="4">#REF!</definedName>
    <definedName name="___BdW21">#REF!</definedName>
    <definedName name="___BdW22" localSheetId="33">#REF!</definedName>
    <definedName name="___BdW22" localSheetId="4">#REF!</definedName>
    <definedName name="___BdW22">#REF!</definedName>
    <definedName name="___BdW23" localSheetId="33">#REF!</definedName>
    <definedName name="___BdW23" localSheetId="4">#REF!</definedName>
    <definedName name="___BdW23">#REF!</definedName>
    <definedName name="___BdW24" localSheetId="33">#REF!</definedName>
    <definedName name="___BdW24" localSheetId="4">#REF!</definedName>
    <definedName name="___BdW24">#REF!</definedName>
    <definedName name="___BdW25" localSheetId="33">#REF!</definedName>
    <definedName name="___BdW25" localSheetId="4">#REF!</definedName>
    <definedName name="___BdW25">#REF!</definedName>
    <definedName name="___BdW26" localSheetId="33">#REF!</definedName>
    <definedName name="___BdW26" localSheetId="4">#REF!</definedName>
    <definedName name="___BdW26">#REF!</definedName>
    <definedName name="___BdW27" localSheetId="33">#REF!</definedName>
    <definedName name="___BdW27" localSheetId="4">#REF!</definedName>
    <definedName name="___BdW27">#REF!</definedName>
    <definedName name="___BdW28" localSheetId="33">#REF!</definedName>
    <definedName name="___BdW28" localSheetId="4">#REF!</definedName>
    <definedName name="___BdW28">#REF!</definedName>
    <definedName name="___BdW29" localSheetId="33">#REF!</definedName>
    <definedName name="___BdW29" localSheetId="4">#REF!</definedName>
    <definedName name="___BdW29">#REF!</definedName>
    <definedName name="___BdW30" localSheetId="33">#REF!</definedName>
    <definedName name="___BdW30" localSheetId="4">#REF!</definedName>
    <definedName name="___BdW30">#REF!</definedName>
    <definedName name="___BdW31" localSheetId="33">#REF!</definedName>
    <definedName name="___BdW31" localSheetId="4">#REF!</definedName>
    <definedName name="___BdW31">#REF!</definedName>
    <definedName name="___BdW32" localSheetId="33">#REF!</definedName>
    <definedName name="___BdW32" localSheetId="4">#REF!</definedName>
    <definedName name="___BdW32">#REF!</definedName>
    <definedName name="___BdW33" localSheetId="33">#REF!</definedName>
    <definedName name="___BdW33" localSheetId="4">#REF!</definedName>
    <definedName name="___BdW33">#REF!</definedName>
    <definedName name="___BdW34" localSheetId="33">#REF!</definedName>
    <definedName name="___BdW34" localSheetId="4">#REF!</definedName>
    <definedName name="___BdW34">#REF!</definedName>
    <definedName name="___BdW35" localSheetId="33">#REF!</definedName>
    <definedName name="___BdW35" localSheetId="4">#REF!</definedName>
    <definedName name="___BdW35">#REF!</definedName>
    <definedName name="___BdW36" localSheetId="33">#REF!</definedName>
    <definedName name="___BdW36" localSheetId="4">#REF!</definedName>
    <definedName name="___BdW36">#REF!</definedName>
    <definedName name="___BdW37" localSheetId="33">#REF!</definedName>
    <definedName name="___BdW37" localSheetId="4">#REF!</definedName>
    <definedName name="___BdW37">#REF!</definedName>
    <definedName name="___BdW38" localSheetId="33">#REF!</definedName>
    <definedName name="___BdW38" localSheetId="4">#REF!</definedName>
    <definedName name="___BdW38">#REF!</definedName>
    <definedName name="___BdW39" localSheetId="33">#REF!</definedName>
    <definedName name="___BdW39" localSheetId="4">#REF!</definedName>
    <definedName name="___BdW39">#REF!</definedName>
    <definedName name="___BdW40" localSheetId="33">#REF!</definedName>
    <definedName name="___BdW40" localSheetId="4">#REF!</definedName>
    <definedName name="___BdW40">#REF!</definedName>
    <definedName name="___BdW41" localSheetId="33">#REF!</definedName>
    <definedName name="___BdW41" localSheetId="4">#REF!</definedName>
    <definedName name="___BdW41">#REF!</definedName>
    <definedName name="___BdW42" localSheetId="33">#REF!</definedName>
    <definedName name="___BdW42" localSheetId="4">#REF!</definedName>
    <definedName name="___BdW42">#REF!</definedName>
    <definedName name="___BdW43" localSheetId="33">#REF!</definedName>
    <definedName name="___BdW43" localSheetId="4">#REF!</definedName>
    <definedName name="___BdW43">#REF!</definedName>
    <definedName name="___BdW44" localSheetId="33">#REF!</definedName>
    <definedName name="___BdW44" localSheetId="4">#REF!</definedName>
    <definedName name="___BdW44">#REF!</definedName>
    <definedName name="___BdW45" localSheetId="33">#REF!</definedName>
    <definedName name="___BdW45" localSheetId="4">#REF!</definedName>
    <definedName name="___BdW45">#REF!</definedName>
    <definedName name="___BdW46" localSheetId="33">#REF!</definedName>
    <definedName name="___BdW46" localSheetId="4">#REF!</definedName>
    <definedName name="___BdW46">#REF!</definedName>
    <definedName name="___BdW47" localSheetId="33">#REF!</definedName>
    <definedName name="___BdW47" localSheetId="4">#REF!</definedName>
    <definedName name="___BdW47">#REF!</definedName>
    <definedName name="___BdW48" localSheetId="33">#REF!</definedName>
    <definedName name="___BdW48" localSheetId="4">#REF!</definedName>
    <definedName name="___BdW48">#REF!</definedName>
    <definedName name="___BdW49" localSheetId="33">#REF!</definedName>
    <definedName name="___BdW49" localSheetId="4">#REF!</definedName>
    <definedName name="___BdW49">#REF!</definedName>
    <definedName name="___BdW50" localSheetId="33">#REF!</definedName>
    <definedName name="___BdW50" localSheetId="4">#REF!</definedName>
    <definedName name="___BdW50">#REF!</definedName>
    <definedName name="___BdW51" localSheetId="33">#REF!</definedName>
    <definedName name="___BdW51" localSheetId="4">#REF!</definedName>
    <definedName name="___BdW51">#REF!</definedName>
    <definedName name="___BdW52" localSheetId="33">#REF!</definedName>
    <definedName name="___BdW52" localSheetId="4">#REF!</definedName>
    <definedName name="___BdW52">#REF!</definedName>
    <definedName name="___BdW53" localSheetId="33">#REF!</definedName>
    <definedName name="___BdW53" localSheetId="4">#REF!</definedName>
    <definedName name="___BdW53">#REF!</definedName>
    <definedName name="___BdW54" localSheetId="33">#REF!</definedName>
    <definedName name="___BdW54" localSheetId="4">#REF!</definedName>
    <definedName name="___BdW54">#REF!</definedName>
    <definedName name="___BdW55" localSheetId="33">#REF!</definedName>
    <definedName name="___BdW55" localSheetId="4">#REF!</definedName>
    <definedName name="___BdW55">#REF!</definedName>
    <definedName name="___BdW56" localSheetId="33">#REF!</definedName>
    <definedName name="___BdW56" localSheetId="4">#REF!</definedName>
    <definedName name="___BdW56">#REF!</definedName>
    <definedName name="___BdW57" localSheetId="33">#REF!</definedName>
    <definedName name="___BdW57" localSheetId="4">#REF!</definedName>
    <definedName name="___BdW57">#REF!</definedName>
    <definedName name="___BdW58" localSheetId="33">#REF!</definedName>
    <definedName name="___BdW58" localSheetId="4">#REF!</definedName>
    <definedName name="___BdW58">#REF!</definedName>
    <definedName name="___BdW59" localSheetId="33">#REF!</definedName>
    <definedName name="___BdW59" localSheetId="4">#REF!</definedName>
    <definedName name="___BdW59">#REF!</definedName>
    <definedName name="___BdW60" localSheetId="33">#REF!</definedName>
    <definedName name="___BdW60" localSheetId="4">#REF!</definedName>
    <definedName name="___BdW60">#REF!</definedName>
    <definedName name="___BdW61" localSheetId="33">#REF!</definedName>
    <definedName name="___BdW61" localSheetId="4">#REF!</definedName>
    <definedName name="___BdW61">#REF!</definedName>
    <definedName name="___BdW62" localSheetId="33">#REF!</definedName>
    <definedName name="___BdW62" localSheetId="4">#REF!</definedName>
    <definedName name="___BdW62">#REF!</definedName>
    <definedName name="___BdW63" localSheetId="33">#REF!</definedName>
    <definedName name="___BdW63" localSheetId="4">#REF!</definedName>
    <definedName name="___BdW63">#REF!</definedName>
    <definedName name="___BdW64" localSheetId="33">#REF!</definedName>
    <definedName name="___BdW64" localSheetId="4">#REF!</definedName>
    <definedName name="___BdW64">#REF!</definedName>
    <definedName name="___BdW65" localSheetId="33">#REF!</definedName>
    <definedName name="___BdW65" localSheetId="4">#REF!</definedName>
    <definedName name="___BdW65">#REF!</definedName>
    <definedName name="___BdW66" localSheetId="33">#REF!</definedName>
    <definedName name="___BdW66" localSheetId="4">#REF!</definedName>
    <definedName name="___BdW66">#REF!</definedName>
    <definedName name="___BdW68" localSheetId="33">#REF!</definedName>
    <definedName name="___BdW68" localSheetId="4">#REF!</definedName>
    <definedName name="___BdW68">#REF!</definedName>
    <definedName name="___BdW69" localSheetId="33">#REF!</definedName>
    <definedName name="___BdW69" localSheetId="4">#REF!</definedName>
    <definedName name="___BdW69">#REF!</definedName>
    <definedName name="___BdW70" localSheetId="33">#REF!</definedName>
    <definedName name="___BdW70" localSheetId="4">#REF!</definedName>
    <definedName name="___BdW70">#REF!</definedName>
    <definedName name="___BdW71" localSheetId="33">#REF!</definedName>
    <definedName name="___BdW71" localSheetId="4">#REF!</definedName>
    <definedName name="___BdW71">#REF!</definedName>
    <definedName name="___BdW72" localSheetId="33">#REF!</definedName>
    <definedName name="___BdW72" localSheetId="4">#REF!</definedName>
    <definedName name="___BdW72">#REF!</definedName>
    <definedName name="___BdW73" localSheetId="33">#REF!</definedName>
    <definedName name="___BdW73" localSheetId="4">#REF!</definedName>
    <definedName name="___BdW73">#REF!</definedName>
    <definedName name="___BdW74" localSheetId="33">#REF!</definedName>
    <definedName name="___BdW74" localSheetId="4">#REF!</definedName>
    <definedName name="___BdW74">#REF!</definedName>
    <definedName name="___BdW75" localSheetId="33">#REF!</definedName>
    <definedName name="___BdW75" localSheetId="4">#REF!</definedName>
    <definedName name="___BdW75">#REF!</definedName>
    <definedName name="___BdW76" localSheetId="33">#REF!</definedName>
    <definedName name="___BdW76" localSheetId="4">#REF!</definedName>
    <definedName name="___BdW76">#REF!</definedName>
    <definedName name="___BdW77" localSheetId="33">#REF!</definedName>
    <definedName name="___BdW77" localSheetId="4">#REF!</definedName>
    <definedName name="___BdW77">#REF!</definedName>
    <definedName name="___BdW78" localSheetId="33">#REF!</definedName>
    <definedName name="___BdW78" localSheetId="4">#REF!</definedName>
    <definedName name="___BdW78">#REF!</definedName>
    <definedName name="___BdW79" localSheetId="33">#REF!</definedName>
    <definedName name="___BdW79" localSheetId="4">#REF!</definedName>
    <definedName name="___BdW79">#REF!</definedName>
    <definedName name="___BDW80" localSheetId="33">#REF!</definedName>
    <definedName name="___BDW80" localSheetId="4">#REF!</definedName>
    <definedName name="___BDW80">#REF!</definedName>
    <definedName name="___BDW81" localSheetId="33">#REF!</definedName>
    <definedName name="___BDW81" localSheetId="4">#REF!</definedName>
    <definedName name="___BDW81">#REF!</definedName>
    <definedName name="___BDW82" localSheetId="33">#REF!</definedName>
    <definedName name="___BDW82" localSheetId="4">#REF!</definedName>
    <definedName name="___BDW82">#REF!</definedName>
    <definedName name="___BDW83" localSheetId="33">#REF!</definedName>
    <definedName name="___BDW83" localSheetId="4">#REF!</definedName>
    <definedName name="___BDW83">#REF!</definedName>
    <definedName name="___CON1" localSheetId="33">#REF!</definedName>
    <definedName name="___CON1" localSheetId="4">#REF!</definedName>
    <definedName name="___CON1">#REF!</definedName>
    <definedName name="___CON2" localSheetId="33">#REF!</definedName>
    <definedName name="___CON2" localSheetId="4">#REF!</definedName>
    <definedName name="___CON2">#REF!</definedName>
    <definedName name="___KV1" localSheetId="33">#REF!</definedName>
    <definedName name="___KV1" localSheetId="34">#REF!</definedName>
    <definedName name="___KV1" localSheetId="35">#REF!</definedName>
    <definedName name="___KV1" localSheetId="36">#REF!</definedName>
    <definedName name="___KV1" localSheetId="4">#REF!</definedName>
    <definedName name="___KV1">#REF!</definedName>
    <definedName name="___KV2" localSheetId="33">#REF!</definedName>
    <definedName name="___KV2" localSheetId="34">#REF!</definedName>
    <definedName name="___KV2" localSheetId="35">#REF!</definedName>
    <definedName name="___KV2" localSheetId="36">#REF!</definedName>
    <definedName name="___KV2" localSheetId="4">#REF!</definedName>
    <definedName name="___KV2">#REF!</definedName>
    <definedName name="___ph1">[1]NPV!$B$40</definedName>
    <definedName name="___st12" localSheetId="33">#REF!</definedName>
    <definedName name="___st12" localSheetId="34">#REF!</definedName>
    <definedName name="___st12" localSheetId="35">#REF!</definedName>
    <definedName name="___st12" localSheetId="36">#REF!</definedName>
    <definedName name="___st12" localSheetId="4">#REF!</definedName>
    <definedName name="___st12" localSheetId="5">#REF!</definedName>
    <definedName name="___st12" localSheetId="17">#REF!</definedName>
    <definedName name="___st12" localSheetId="21">#REF!</definedName>
    <definedName name="___st12">#REF!</definedName>
    <definedName name="___sw1" localSheetId="33">#REF!</definedName>
    <definedName name="___sw1" localSheetId="34">#REF!</definedName>
    <definedName name="___sw1" localSheetId="35">#REF!</definedName>
    <definedName name="___sw1" localSheetId="36">#REF!</definedName>
    <definedName name="___sw1" localSheetId="4">#REF!</definedName>
    <definedName name="___sw1">#REF!</definedName>
    <definedName name="___sw2" localSheetId="33">#REF!</definedName>
    <definedName name="___sw2" localSheetId="34">#REF!</definedName>
    <definedName name="___sw2" localSheetId="35">#REF!</definedName>
    <definedName name="___sw2" localSheetId="36">#REF!</definedName>
    <definedName name="___sw2" localSheetId="4">#REF!</definedName>
    <definedName name="___sw2">#REF!</definedName>
    <definedName name="___sw3" localSheetId="33">#REF!</definedName>
    <definedName name="___sw3" localSheetId="4">#REF!</definedName>
    <definedName name="___sw3">#REF!</definedName>
    <definedName name="___sw4" localSheetId="33">#REF!</definedName>
    <definedName name="___sw4" localSheetId="4">#REF!</definedName>
    <definedName name="___sw4">#REF!</definedName>
    <definedName name="___sw5" localSheetId="33">#REF!</definedName>
    <definedName name="___sw5" localSheetId="4">#REF!</definedName>
    <definedName name="___sw5">#REF!</definedName>
    <definedName name="___sw6" localSheetId="33">#REF!</definedName>
    <definedName name="___sw6" localSheetId="4">#REF!</definedName>
    <definedName name="___sw6">#REF!</definedName>
    <definedName name="___sw7" localSheetId="33">#REF!</definedName>
    <definedName name="___sw7" localSheetId="4">#REF!</definedName>
    <definedName name="___sw7">#REF!</definedName>
    <definedName name="___sw8" localSheetId="33">#REF!</definedName>
    <definedName name="___sw8" localSheetId="4">#REF!</definedName>
    <definedName name="___sw8">#REF!</definedName>
    <definedName name="__123Graph_A" hidden="1">'[4]1'!$D$20:$D$31</definedName>
    <definedName name="__123Graph_ACURRENT" hidden="1">[5]FitOutConfCentre!#REF!</definedName>
    <definedName name="__123Graph_ACURVE" hidden="1">'[4]1'!$D$20:$D$31</definedName>
    <definedName name="__123Graph_APAY" hidden="1">'[4]1'!$I$20:$I$46</definedName>
    <definedName name="__123Graph_B" hidden="1">'[6]PHASE ONE'!$D$71:$D$80</definedName>
    <definedName name="__123Graph_C" hidden="1">'[6]PHASE ONE'!#REF!</definedName>
    <definedName name="__123Graph_D" hidden="1">'[6]PHASE ONE'!$E$71:$E$80</definedName>
    <definedName name="__123Graph_E" hidden="1">'[6]PHASE ONE'!#REF!</definedName>
    <definedName name="__123Graph_F" hidden="1">'[6]PHASE ONE'!$F$71:$F$80</definedName>
    <definedName name="__123Graph_X" hidden="1">'[4]1'!$B$20:$B$31</definedName>
    <definedName name="__123Graph_XCURVE" hidden="1">'[4]1'!$B$20:$B$31</definedName>
    <definedName name="__123Graph_XPAY" hidden="1">'[4]1'!$B$20:$B$46</definedName>
    <definedName name="__BdW01" localSheetId="33">#REF!</definedName>
    <definedName name="__BdW01" localSheetId="34">#REF!</definedName>
    <definedName name="__BdW01" localSheetId="35">#REF!</definedName>
    <definedName name="__BdW01" localSheetId="36">#REF!</definedName>
    <definedName name="__BdW01" localSheetId="4">#REF!</definedName>
    <definedName name="__BdW01" localSheetId="5">#REF!</definedName>
    <definedName name="__BdW01" localSheetId="17">#REF!</definedName>
    <definedName name="__BdW01" localSheetId="21">#REF!</definedName>
    <definedName name="__BdW01">#REF!</definedName>
    <definedName name="__BdW02" localSheetId="33">#REF!</definedName>
    <definedName name="__BdW02" localSheetId="34">#REF!</definedName>
    <definedName name="__BdW02" localSheetId="35">#REF!</definedName>
    <definedName name="__BdW02" localSheetId="36">#REF!</definedName>
    <definedName name="__BdW02" localSheetId="4">#REF!</definedName>
    <definedName name="__BdW02">#REF!</definedName>
    <definedName name="__BdW03" localSheetId="33">#REF!</definedName>
    <definedName name="__BdW03" localSheetId="34">#REF!</definedName>
    <definedName name="__BdW03" localSheetId="35">#REF!</definedName>
    <definedName name="__BdW03" localSheetId="36">#REF!</definedName>
    <definedName name="__BdW03" localSheetId="4">#REF!</definedName>
    <definedName name="__BdW03">#REF!</definedName>
    <definedName name="__BdW04" localSheetId="33">#REF!</definedName>
    <definedName name="__BdW04" localSheetId="4">#REF!</definedName>
    <definedName name="__BdW04">#REF!</definedName>
    <definedName name="__BdW05" localSheetId="33">#REF!</definedName>
    <definedName name="__BdW05" localSheetId="4">#REF!</definedName>
    <definedName name="__BdW05">#REF!</definedName>
    <definedName name="__BdW06" localSheetId="33">#REF!</definedName>
    <definedName name="__BdW06" localSheetId="4">#REF!</definedName>
    <definedName name="__BdW06">#REF!</definedName>
    <definedName name="__BdW07" localSheetId="33">#REF!</definedName>
    <definedName name="__BdW07" localSheetId="4">#REF!</definedName>
    <definedName name="__BdW07">#REF!</definedName>
    <definedName name="__BdW08" localSheetId="33">#REF!</definedName>
    <definedName name="__BdW08" localSheetId="4">#REF!</definedName>
    <definedName name="__BdW08">#REF!</definedName>
    <definedName name="__BdW09" localSheetId="33">#REF!</definedName>
    <definedName name="__BdW09" localSheetId="4">#REF!</definedName>
    <definedName name="__BdW09">#REF!</definedName>
    <definedName name="__BdW10" localSheetId="33">#REF!</definedName>
    <definedName name="__BdW10" localSheetId="4">#REF!</definedName>
    <definedName name="__BdW10">#REF!</definedName>
    <definedName name="__BdW11" localSheetId="33">#REF!</definedName>
    <definedName name="__BdW11" localSheetId="4">#REF!</definedName>
    <definedName name="__BdW11">#REF!</definedName>
    <definedName name="__BdW12" localSheetId="33">#REF!</definedName>
    <definedName name="__BdW12" localSheetId="4">#REF!</definedName>
    <definedName name="__BdW12">#REF!</definedName>
    <definedName name="__BdW13" localSheetId="33">#REF!</definedName>
    <definedName name="__BdW13" localSheetId="4">#REF!</definedName>
    <definedName name="__BdW13">#REF!</definedName>
    <definedName name="__BdW14" localSheetId="33">#REF!</definedName>
    <definedName name="__BdW14" localSheetId="4">#REF!</definedName>
    <definedName name="__BdW14">#REF!</definedName>
    <definedName name="__BdW15" localSheetId="33">#REF!</definedName>
    <definedName name="__BdW15" localSheetId="4">#REF!</definedName>
    <definedName name="__BdW15">#REF!</definedName>
    <definedName name="__BdW16" localSheetId="33">#REF!</definedName>
    <definedName name="__BdW16" localSheetId="4">#REF!</definedName>
    <definedName name="__BdW16">#REF!</definedName>
    <definedName name="__BdW17" localSheetId="33">#REF!</definedName>
    <definedName name="__BdW17" localSheetId="4">#REF!</definedName>
    <definedName name="__BdW17">#REF!</definedName>
    <definedName name="__BdW18" localSheetId="33">#REF!</definedName>
    <definedName name="__BdW18" localSheetId="4">#REF!</definedName>
    <definedName name="__BdW18">#REF!</definedName>
    <definedName name="__BdW19" localSheetId="33">#REF!</definedName>
    <definedName name="__BdW19" localSheetId="4">#REF!</definedName>
    <definedName name="__BdW19">#REF!</definedName>
    <definedName name="__BdW20" localSheetId="33">#REF!</definedName>
    <definedName name="__BdW20" localSheetId="4">#REF!</definedName>
    <definedName name="__BdW20">#REF!</definedName>
    <definedName name="__BdW21" localSheetId="33">#REF!</definedName>
    <definedName name="__BdW21" localSheetId="4">#REF!</definedName>
    <definedName name="__BdW21">#REF!</definedName>
    <definedName name="__BdW22" localSheetId="33">#REF!</definedName>
    <definedName name="__BdW22" localSheetId="4">#REF!</definedName>
    <definedName name="__BdW22">#REF!</definedName>
    <definedName name="__BdW23" localSheetId="33">#REF!</definedName>
    <definedName name="__BdW23" localSheetId="4">#REF!</definedName>
    <definedName name="__BdW23">#REF!</definedName>
    <definedName name="__BdW24" localSheetId="33">#REF!</definedName>
    <definedName name="__BdW24" localSheetId="4">#REF!</definedName>
    <definedName name="__BdW24">#REF!</definedName>
    <definedName name="__BdW25" localSheetId="33">#REF!</definedName>
    <definedName name="__BdW25" localSheetId="4">#REF!</definedName>
    <definedName name="__BdW25">#REF!</definedName>
    <definedName name="__BdW26" localSheetId="33">#REF!</definedName>
    <definedName name="__BdW26" localSheetId="4">#REF!</definedName>
    <definedName name="__BdW26">#REF!</definedName>
    <definedName name="__BdW27" localSheetId="33">#REF!</definedName>
    <definedName name="__BdW27" localSheetId="4">#REF!</definedName>
    <definedName name="__BdW27">#REF!</definedName>
    <definedName name="__BdW28" localSheetId="33">#REF!</definedName>
    <definedName name="__BdW28" localSheetId="4">#REF!</definedName>
    <definedName name="__BdW28">#REF!</definedName>
    <definedName name="__BdW29" localSheetId="33">#REF!</definedName>
    <definedName name="__BdW29" localSheetId="4">#REF!</definedName>
    <definedName name="__BdW29">#REF!</definedName>
    <definedName name="__BdW30" localSheetId="33">#REF!</definedName>
    <definedName name="__BdW30" localSheetId="4">#REF!</definedName>
    <definedName name="__BdW30">#REF!</definedName>
    <definedName name="__BdW31" localSheetId="33">#REF!</definedName>
    <definedName name="__BdW31" localSheetId="4">#REF!</definedName>
    <definedName name="__BdW31">#REF!</definedName>
    <definedName name="__BdW32" localSheetId="33">#REF!</definedName>
    <definedName name="__BdW32" localSheetId="4">#REF!</definedName>
    <definedName name="__BdW32">#REF!</definedName>
    <definedName name="__BdW33" localSheetId="33">#REF!</definedName>
    <definedName name="__BdW33" localSheetId="4">#REF!</definedName>
    <definedName name="__BdW33">#REF!</definedName>
    <definedName name="__BdW34" localSheetId="33">#REF!</definedName>
    <definedName name="__BdW34" localSheetId="4">#REF!</definedName>
    <definedName name="__BdW34">#REF!</definedName>
    <definedName name="__BdW35" localSheetId="33">#REF!</definedName>
    <definedName name="__BdW35" localSheetId="4">#REF!</definedName>
    <definedName name="__BdW35">#REF!</definedName>
    <definedName name="__BdW36" localSheetId="33">#REF!</definedName>
    <definedName name="__BdW36" localSheetId="4">#REF!</definedName>
    <definedName name="__BdW36">#REF!</definedName>
    <definedName name="__BdW37" localSheetId="33">#REF!</definedName>
    <definedName name="__BdW37" localSheetId="4">#REF!</definedName>
    <definedName name="__BdW37">#REF!</definedName>
    <definedName name="__BdW38" localSheetId="33">#REF!</definedName>
    <definedName name="__BdW38" localSheetId="4">#REF!</definedName>
    <definedName name="__BdW38">#REF!</definedName>
    <definedName name="__BdW39" localSheetId="33">#REF!</definedName>
    <definedName name="__BdW39" localSheetId="4">#REF!</definedName>
    <definedName name="__BdW39">#REF!</definedName>
    <definedName name="__BdW40" localSheetId="33">#REF!</definedName>
    <definedName name="__BdW40" localSheetId="4">#REF!</definedName>
    <definedName name="__BdW40">#REF!</definedName>
    <definedName name="__BdW41" localSheetId="33">#REF!</definedName>
    <definedName name="__BdW41" localSheetId="4">#REF!</definedName>
    <definedName name="__BdW41">#REF!</definedName>
    <definedName name="__BdW42" localSheetId="33">#REF!</definedName>
    <definedName name="__BdW42" localSheetId="4">#REF!</definedName>
    <definedName name="__BdW42">#REF!</definedName>
    <definedName name="__BdW43" localSheetId="33">#REF!</definedName>
    <definedName name="__BdW43" localSheetId="4">#REF!</definedName>
    <definedName name="__BdW43">#REF!</definedName>
    <definedName name="__BdW44" localSheetId="33">#REF!</definedName>
    <definedName name="__BdW44" localSheetId="4">#REF!</definedName>
    <definedName name="__BdW44">#REF!</definedName>
    <definedName name="__BdW45" localSheetId="33">#REF!</definedName>
    <definedName name="__BdW45" localSheetId="4">#REF!</definedName>
    <definedName name="__BdW45">#REF!</definedName>
    <definedName name="__BdW46" localSheetId="33">#REF!</definedName>
    <definedName name="__BdW46" localSheetId="4">#REF!</definedName>
    <definedName name="__BdW46">#REF!</definedName>
    <definedName name="__BdW47" localSheetId="33">#REF!</definedName>
    <definedName name="__BdW47" localSheetId="4">#REF!</definedName>
    <definedName name="__BdW47">#REF!</definedName>
    <definedName name="__BdW48" localSheetId="33">#REF!</definedName>
    <definedName name="__BdW48" localSheetId="4">#REF!</definedName>
    <definedName name="__BdW48">#REF!</definedName>
    <definedName name="__BdW49" localSheetId="33">#REF!</definedName>
    <definedName name="__BdW49" localSheetId="4">#REF!</definedName>
    <definedName name="__BdW49">#REF!</definedName>
    <definedName name="__BdW50" localSheetId="33">#REF!</definedName>
    <definedName name="__BdW50" localSheetId="4">#REF!</definedName>
    <definedName name="__BdW50">#REF!</definedName>
    <definedName name="__BdW51" localSheetId="33">#REF!</definedName>
    <definedName name="__BdW51" localSheetId="4">#REF!</definedName>
    <definedName name="__BdW51">#REF!</definedName>
    <definedName name="__BdW52" localSheetId="33">#REF!</definedName>
    <definedName name="__BdW52" localSheetId="4">#REF!</definedName>
    <definedName name="__BdW52">#REF!</definedName>
    <definedName name="__BdW53" localSheetId="33">#REF!</definedName>
    <definedName name="__BdW53" localSheetId="4">#REF!</definedName>
    <definedName name="__BdW53">#REF!</definedName>
    <definedName name="__BdW54" localSheetId="33">#REF!</definedName>
    <definedName name="__BdW54" localSheetId="4">#REF!</definedName>
    <definedName name="__BdW54">#REF!</definedName>
    <definedName name="__BdW55" localSheetId="33">#REF!</definedName>
    <definedName name="__BdW55" localSheetId="4">#REF!</definedName>
    <definedName name="__BdW55">#REF!</definedName>
    <definedName name="__BdW56" localSheetId="33">#REF!</definedName>
    <definedName name="__BdW56" localSheetId="4">#REF!</definedName>
    <definedName name="__BdW56">#REF!</definedName>
    <definedName name="__BdW57" localSheetId="33">#REF!</definedName>
    <definedName name="__BdW57" localSheetId="4">#REF!</definedName>
    <definedName name="__BdW57">#REF!</definedName>
    <definedName name="__BdW58" localSheetId="33">#REF!</definedName>
    <definedName name="__BdW58" localSheetId="4">#REF!</definedName>
    <definedName name="__BdW58">#REF!</definedName>
    <definedName name="__BdW59" localSheetId="33">#REF!</definedName>
    <definedName name="__BdW59" localSheetId="4">#REF!</definedName>
    <definedName name="__BdW59">#REF!</definedName>
    <definedName name="__BdW60" localSheetId="33">#REF!</definedName>
    <definedName name="__BdW60" localSheetId="4">#REF!</definedName>
    <definedName name="__BdW60">#REF!</definedName>
    <definedName name="__BdW61" localSheetId="33">#REF!</definedName>
    <definedName name="__BdW61" localSheetId="4">#REF!</definedName>
    <definedName name="__BdW61">#REF!</definedName>
    <definedName name="__BdW62" localSheetId="33">#REF!</definedName>
    <definedName name="__BdW62" localSheetId="4">#REF!</definedName>
    <definedName name="__BdW62">#REF!</definedName>
    <definedName name="__BdW63" localSheetId="33">#REF!</definedName>
    <definedName name="__BdW63" localSheetId="4">#REF!</definedName>
    <definedName name="__BdW63">#REF!</definedName>
    <definedName name="__BdW64" localSheetId="33">#REF!</definedName>
    <definedName name="__BdW64" localSheetId="4">#REF!</definedName>
    <definedName name="__BdW64">#REF!</definedName>
    <definedName name="__BdW65" localSheetId="33">#REF!</definedName>
    <definedName name="__BdW65" localSheetId="4">#REF!</definedName>
    <definedName name="__BdW65">#REF!</definedName>
    <definedName name="__BdW66" localSheetId="33">#REF!</definedName>
    <definedName name="__BdW66" localSheetId="4">#REF!</definedName>
    <definedName name="__BdW66">#REF!</definedName>
    <definedName name="__BdW68" localSheetId="33">#REF!</definedName>
    <definedName name="__BdW68" localSheetId="4">#REF!</definedName>
    <definedName name="__BdW68">#REF!</definedName>
    <definedName name="__BdW69" localSheetId="33">#REF!</definedName>
    <definedName name="__BdW69" localSheetId="4">#REF!</definedName>
    <definedName name="__BdW69">#REF!</definedName>
    <definedName name="__BdW70" localSheetId="33">#REF!</definedName>
    <definedName name="__BdW70" localSheetId="4">#REF!</definedName>
    <definedName name="__BdW70">#REF!</definedName>
    <definedName name="__BdW71" localSheetId="33">#REF!</definedName>
    <definedName name="__BdW71" localSheetId="4">#REF!</definedName>
    <definedName name="__BdW71">#REF!</definedName>
    <definedName name="__BdW72" localSheetId="33">#REF!</definedName>
    <definedName name="__BdW72" localSheetId="4">#REF!</definedName>
    <definedName name="__BdW72">#REF!</definedName>
    <definedName name="__BdW73" localSheetId="33">#REF!</definedName>
    <definedName name="__BdW73" localSheetId="4">#REF!</definedName>
    <definedName name="__BdW73">#REF!</definedName>
    <definedName name="__BdW74" localSheetId="33">#REF!</definedName>
    <definedName name="__BdW74" localSheetId="4">#REF!</definedName>
    <definedName name="__BdW74">#REF!</definedName>
    <definedName name="__BdW75" localSheetId="33">#REF!</definedName>
    <definedName name="__BdW75" localSheetId="4">#REF!</definedName>
    <definedName name="__BdW75">#REF!</definedName>
    <definedName name="__BdW76" localSheetId="33">#REF!</definedName>
    <definedName name="__BdW76" localSheetId="4">#REF!</definedName>
    <definedName name="__BdW76">#REF!</definedName>
    <definedName name="__BdW77" localSheetId="33">#REF!</definedName>
    <definedName name="__BdW77" localSheetId="4">#REF!</definedName>
    <definedName name="__BdW77">#REF!</definedName>
    <definedName name="__BdW78" localSheetId="33">#REF!</definedName>
    <definedName name="__BdW78" localSheetId="4">#REF!</definedName>
    <definedName name="__BdW78">#REF!</definedName>
    <definedName name="__BdW79" localSheetId="33">#REF!</definedName>
    <definedName name="__BdW79" localSheetId="4">#REF!</definedName>
    <definedName name="__BdW79">#REF!</definedName>
    <definedName name="__BDW80" localSheetId="33">#REF!</definedName>
    <definedName name="__BDW80" localSheetId="4">#REF!</definedName>
    <definedName name="__BDW80">#REF!</definedName>
    <definedName name="__BDW81" localSheetId="33">#REF!</definedName>
    <definedName name="__BDW81" localSheetId="4">#REF!</definedName>
    <definedName name="__BDW81">#REF!</definedName>
    <definedName name="__BDW82" localSheetId="33">#REF!</definedName>
    <definedName name="__BDW82" localSheetId="4">#REF!</definedName>
    <definedName name="__BDW82">#REF!</definedName>
    <definedName name="__BDW83" localSheetId="33">#REF!</definedName>
    <definedName name="__BDW83" localSheetId="4">#REF!</definedName>
    <definedName name="__BDW83">#REF!</definedName>
    <definedName name="__CON1" localSheetId="33">#REF!</definedName>
    <definedName name="__CON1" localSheetId="4">#REF!</definedName>
    <definedName name="__CON1">#REF!</definedName>
    <definedName name="__CON2" localSheetId="33">#REF!</definedName>
    <definedName name="__CON2" localSheetId="4">#REF!</definedName>
    <definedName name="__CON2">#REF!</definedName>
    <definedName name="__IntlFixup">1</definedName>
    <definedName name="__ph1">[1]NPV!$B$40</definedName>
    <definedName name="__st12" localSheetId="33">#REF!</definedName>
    <definedName name="__st12" localSheetId="34">#REF!</definedName>
    <definedName name="__st12" localSheetId="35">#REF!</definedName>
    <definedName name="__st12" localSheetId="36">#REF!</definedName>
    <definedName name="__st12" localSheetId="4">#REF!</definedName>
    <definedName name="__st12" localSheetId="5">#REF!</definedName>
    <definedName name="__st12" localSheetId="17">#REF!</definedName>
    <definedName name="__st12" localSheetId="21">#REF!</definedName>
    <definedName name="__st12">#REF!</definedName>
    <definedName name="__sw1" localSheetId="33">#REF!</definedName>
    <definedName name="__sw1" localSheetId="34">#REF!</definedName>
    <definedName name="__sw1" localSheetId="35">#REF!</definedName>
    <definedName name="__sw1" localSheetId="36">#REF!</definedName>
    <definedName name="__sw1" localSheetId="4">#REF!</definedName>
    <definedName name="__sw1">#REF!</definedName>
    <definedName name="__sw2" localSheetId="33">#REF!</definedName>
    <definedName name="__sw2" localSheetId="34">#REF!</definedName>
    <definedName name="__sw2" localSheetId="35">#REF!</definedName>
    <definedName name="__sw2" localSheetId="36">#REF!</definedName>
    <definedName name="__sw2" localSheetId="4">#REF!</definedName>
    <definedName name="__sw2">#REF!</definedName>
    <definedName name="__sw3" localSheetId="33">#REF!</definedName>
    <definedName name="__sw3" localSheetId="4">#REF!</definedName>
    <definedName name="__sw3">#REF!</definedName>
    <definedName name="__sw4" localSheetId="33">#REF!</definedName>
    <definedName name="__sw4" localSheetId="4">#REF!</definedName>
    <definedName name="__sw4">#REF!</definedName>
    <definedName name="__sw5" localSheetId="33">#REF!</definedName>
    <definedName name="__sw5" localSheetId="4">#REF!</definedName>
    <definedName name="__sw5">#REF!</definedName>
    <definedName name="__sw6" localSheetId="33">#REF!</definedName>
    <definedName name="__sw6" localSheetId="4">#REF!</definedName>
    <definedName name="__sw6">#REF!</definedName>
    <definedName name="__sw7" localSheetId="33">#REF!</definedName>
    <definedName name="__sw7" localSheetId="4">#REF!</definedName>
    <definedName name="__sw7">#REF!</definedName>
    <definedName name="__sw8" localSheetId="33">#REF!</definedName>
    <definedName name="__sw8" localSheetId="4">#REF!</definedName>
    <definedName name="__sw8">#REF!</definedName>
    <definedName name="_1000A01">#N/A</definedName>
    <definedName name="_2.1Boholes_and_pump_Stations2" localSheetId="33">#REF!</definedName>
    <definedName name="_2.1Boholes_and_pump_Stations2" localSheetId="34">#REF!</definedName>
    <definedName name="_2.1Boholes_and_pump_Stations2" localSheetId="35">#REF!</definedName>
    <definedName name="_2.1Boholes_and_pump_Stations2" localSheetId="36">#REF!</definedName>
    <definedName name="_2.1Boholes_and_pump_Stations2" localSheetId="4">#REF!</definedName>
    <definedName name="_2.1Boholes_and_pump_Stations2" localSheetId="5">#REF!</definedName>
    <definedName name="_2.1Boholes_and_pump_Stations2" localSheetId="17">#REF!</definedName>
    <definedName name="_2.1Boholes_and_pump_Stations2" localSheetId="19">#REF!</definedName>
    <definedName name="_2.1Boholes_and_pump_Stations2" localSheetId="20">#REF!</definedName>
    <definedName name="_2.1Boholes_and_pump_Stations2" localSheetId="21">#REF!</definedName>
    <definedName name="_2.1Boholes_and_pump_Stations2" localSheetId="24">#REF!</definedName>
    <definedName name="_2.1Boholes_and_pump_Stations2" localSheetId="27">#REF!</definedName>
    <definedName name="_2.1Boholes_and_pump_Stations2" localSheetId="30">#REF!</definedName>
    <definedName name="_2.1Boholes_and_pump_Stations2">#REF!</definedName>
    <definedName name="_B1" localSheetId="33">#REF!</definedName>
    <definedName name="_B1" localSheetId="34">#REF!</definedName>
    <definedName name="_B1" localSheetId="35">#REF!</definedName>
    <definedName name="_B1" localSheetId="36">#REF!</definedName>
    <definedName name="_B1" localSheetId="4">#REF!</definedName>
    <definedName name="_B1">#REF!</definedName>
    <definedName name="_B100" localSheetId="33">#REF!</definedName>
    <definedName name="_B100" localSheetId="4">#REF!</definedName>
    <definedName name="_B100">#REF!</definedName>
    <definedName name="_B100000" localSheetId="33">#REF!</definedName>
    <definedName name="_B100000" localSheetId="4">#REF!</definedName>
    <definedName name="_B100000">#REF!</definedName>
    <definedName name="_B1000000" localSheetId="33">#REF!</definedName>
    <definedName name="_B1000000" localSheetId="4">#REF!</definedName>
    <definedName name="_B1000000">#REF!</definedName>
    <definedName name="_B100001" localSheetId="33">#REF!</definedName>
    <definedName name="_B100001" localSheetId="4">#REF!</definedName>
    <definedName name="_B100001">#REF!</definedName>
    <definedName name="_B2" localSheetId="33">#REF!</definedName>
    <definedName name="_B2" localSheetId="4">#REF!</definedName>
    <definedName name="_B2">#REF!</definedName>
    <definedName name="_B990000" localSheetId="33">#REF!</definedName>
    <definedName name="_B990000" localSheetId="4">#REF!</definedName>
    <definedName name="_B990000">#REF!</definedName>
    <definedName name="_BdW01" localSheetId="33">#REF!</definedName>
    <definedName name="_BdW01" localSheetId="4">#REF!</definedName>
    <definedName name="_BdW01">#REF!</definedName>
    <definedName name="_BdW02" localSheetId="33">#REF!</definedName>
    <definedName name="_BdW02" localSheetId="4">#REF!</definedName>
    <definedName name="_BdW02">#REF!</definedName>
    <definedName name="_BdW03" localSheetId="33">#REF!</definedName>
    <definedName name="_BdW03" localSheetId="4">#REF!</definedName>
    <definedName name="_BdW03">#REF!</definedName>
    <definedName name="_BdW04" localSheetId="33">#REF!</definedName>
    <definedName name="_BdW04" localSheetId="4">#REF!</definedName>
    <definedName name="_BdW04">#REF!</definedName>
    <definedName name="_BdW05" localSheetId="33">#REF!</definedName>
    <definedName name="_BdW05" localSheetId="4">#REF!</definedName>
    <definedName name="_BdW05">#REF!</definedName>
    <definedName name="_BdW06" localSheetId="33">#REF!</definedName>
    <definedName name="_BdW06" localSheetId="4">#REF!</definedName>
    <definedName name="_BdW06">#REF!</definedName>
    <definedName name="_BdW07" localSheetId="33">#REF!</definedName>
    <definedName name="_BdW07" localSheetId="4">#REF!</definedName>
    <definedName name="_BdW07">#REF!</definedName>
    <definedName name="_BdW08" localSheetId="33">#REF!</definedName>
    <definedName name="_BdW08" localSheetId="4">#REF!</definedName>
    <definedName name="_BdW08">#REF!</definedName>
    <definedName name="_BdW09" localSheetId="33">#REF!</definedName>
    <definedName name="_BdW09" localSheetId="4">#REF!</definedName>
    <definedName name="_BdW09">#REF!</definedName>
    <definedName name="_BdW10" localSheetId="33">#REF!</definedName>
    <definedName name="_BdW10" localSheetId="4">#REF!</definedName>
    <definedName name="_BdW10">#REF!</definedName>
    <definedName name="_BdW11" localSheetId="33">#REF!</definedName>
    <definedName name="_BdW11" localSheetId="4">#REF!</definedName>
    <definedName name="_BdW11">#REF!</definedName>
    <definedName name="_BdW12" localSheetId="33">#REF!</definedName>
    <definedName name="_BdW12" localSheetId="4">#REF!</definedName>
    <definedName name="_BdW12">#REF!</definedName>
    <definedName name="_BdW13" localSheetId="33">#REF!</definedName>
    <definedName name="_BdW13" localSheetId="4">#REF!</definedName>
    <definedName name="_BdW13">#REF!</definedName>
    <definedName name="_BdW14" localSheetId="33">#REF!</definedName>
    <definedName name="_BdW14" localSheetId="4">#REF!</definedName>
    <definedName name="_BdW14">#REF!</definedName>
    <definedName name="_BdW15" localSheetId="33">#REF!</definedName>
    <definedName name="_BdW15" localSheetId="4">#REF!</definedName>
    <definedName name="_BdW15">#REF!</definedName>
    <definedName name="_BdW16" localSheetId="33">#REF!</definedName>
    <definedName name="_BdW16" localSheetId="4">#REF!</definedName>
    <definedName name="_BdW16">#REF!</definedName>
    <definedName name="_BdW17" localSheetId="33">#REF!</definedName>
    <definedName name="_BdW17" localSheetId="4">#REF!</definedName>
    <definedName name="_BdW17">#REF!</definedName>
    <definedName name="_BdW18" localSheetId="33">#REF!</definedName>
    <definedName name="_BdW18" localSheetId="4">#REF!</definedName>
    <definedName name="_BdW18">#REF!</definedName>
    <definedName name="_BdW19" localSheetId="33">#REF!</definedName>
    <definedName name="_BdW19" localSheetId="4">#REF!</definedName>
    <definedName name="_BdW19">#REF!</definedName>
    <definedName name="_BdW20" localSheetId="33">#REF!</definedName>
    <definedName name="_BdW20" localSheetId="4">#REF!</definedName>
    <definedName name="_BdW20">#REF!</definedName>
    <definedName name="_BdW21" localSheetId="33">#REF!</definedName>
    <definedName name="_BdW21" localSheetId="4">#REF!</definedName>
    <definedName name="_BdW21">#REF!</definedName>
    <definedName name="_BdW22" localSheetId="33">#REF!</definedName>
    <definedName name="_BdW22" localSheetId="4">#REF!</definedName>
    <definedName name="_BdW22">#REF!</definedName>
    <definedName name="_Bdw2222" localSheetId="33">#REF!</definedName>
    <definedName name="_Bdw2222" localSheetId="4">#REF!</definedName>
    <definedName name="_Bdw2222">#REF!</definedName>
    <definedName name="_BdW23" localSheetId="33">#REF!</definedName>
    <definedName name="_BdW23" localSheetId="4">#REF!</definedName>
    <definedName name="_BdW23">#REF!</definedName>
    <definedName name="_BdW24" localSheetId="33">#REF!</definedName>
    <definedName name="_BdW24" localSheetId="4">#REF!</definedName>
    <definedName name="_BdW24">#REF!</definedName>
    <definedName name="_BdW25" localSheetId="33">#REF!</definedName>
    <definedName name="_BdW25" localSheetId="4">#REF!</definedName>
    <definedName name="_BdW25">#REF!</definedName>
    <definedName name="_BdW26" localSheetId="33">#REF!</definedName>
    <definedName name="_BdW26" localSheetId="4">#REF!</definedName>
    <definedName name="_BdW26">#REF!</definedName>
    <definedName name="_BdW27" localSheetId="33">#REF!</definedName>
    <definedName name="_BdW27" localSheetId="4">#REF!</definedName>
    <definedName name="_BdW27">#REF!</definedName>
    <definedName name="_BdW28" localSheetId="33">#REF!</definedName>
    <definedName name="_BdW28" localSheetId="4">#REF!</definedName>
    <definedName name="_BdW28">#REF!</definedName>
    <definedName name="_BdW29" localSheetId="33">#REF!</definedName>
    <definedName name="_BdW29" localSheetId="4">#REF!</definedName>
    <definedName name="_BdW29">#REF!</definedName>
    <definedName name="_BdW30" localSheetId="33">#REF!</definedName>
    <definedName name="_BdW30" localSheetId="4">#REF!</definedName>
    <definedName name="_BdW30">#REF!</definedName>
    <definedName name="_BdW31" localSheetId="33">#REF!</definedName>
    <definedName name="_BdW31" localSheetId="4">#REF!</definedName>
    <definedName name="_BdW31">#REF!</definedName>
    <definedName name="_BdW32" localSheetId="33">#REF!</definedName>
    <definedName name="_BdW32" localSheetId="4">#REF!</definedName>
    <definedName name="_BdW32">#REF!</definedName>
    <definedName name="_BdW33" localSheetId="33">#REF!</definedName>
    <definedName name="_BdW33" localSheetId="4">#REF!</definedName>
    <definedName name="_BdW33">#REF!</definedName>
    <definedName name="_BdW34" localSheetId="33">#REF!</definedName>
    <definedName name="_BdW34" localSheetId="4">#REF!</definedName>
    <definedName name="_BdW34">#REF!</definedName>
    <definedName name="_BdW35" localSheetId="33">#REF!</definedName>
    <definedName name="_BdW35" localSheetId="4">#REF!</definedName>
    <definedName name="_BdW35">#REF!</definedName>
    <definedName name="_BdW36" localSheetId="33">#REF!</definedName>
    <definedName name="_BdW36" localSheetId="4">#REF!</definedName>
    <definedName name="_BdW36">#REF!</definedName>
    <definedName name="_BdW37" localSheetId="33">#REF!</definedName>
    <definedName name="_BdW37" localSheetId="4">#REF!</definedName>
    <definedName name="_BdW37">#REF!</definedName>
    <definedName name="_BdW38" localSheetId="33">#REF!</definedName>
    <definedName name="_BdW38" localSheetId="4">#REF!</definedName>
    <definedName name="_BdW38">#REF!</definedName>
    <definedName name="_BdW39" localSheetId="33">#REF!</definedName>
    <definedName name="_BdW39" localSheetId="4">#REF!</definedName>
    <definedName name="_BdW39">#REF!</definedName>
    <definedName name="_BdW40" localSheetId="33">#REF!</definedName>
    <definedName name="_BdW40" localSheetId="4">#REF!</definedName>
    <definedName name="_BdW40">#REF!</definedName>
    <definedName name="_BdW41" localSheetId="33">#REF!</definedName>
    <definedName name="_BdW41" localSheetId="4">#REF!</definedName>
    <definedName name="_BdW41">#REF!</definedName>
    <definedName name="_BdW42" localSheetId="33">#REF!</definedName>
    <definedName name="_BdW42" localSheetId="4">#REF!</definedName>
    <definedName name="_BdW42">#REF!</definedName>
    <definedName name="_BdW43" localSheetId="33">#REF!</definedName>
    <definedName name="_BdW43" localSheetId="4">#REF!</definedName>
    <definedName name="_BdW43">#REF!</definedName>
    <definedName name="_BdW44" localSheetId="33">#REF!</definedName>
    <definedName name="_BdW44" localSheetId="4">#REF!</definedName>
    <definedName name="_BdW44">#REF!</definedName>
    <definedName name="_BdW45" localSheetId="33">#REF!</definedName>
    <definedName name="_BdW45" localSheetId="4">#REF!</definedName>
    <definedName name="_BdW45">#REF!</definedName>
    <definedName name="_BdW46" localSheetId="33">#REF!</definedName>
    <definedName name="_BdW46" localSheetId="4">#REF!</definedName>
    <definedName name="_BdW46">#REF!</definedName>
    <definedName name="_BdW47" localSheetId="33">#REF!</definedName>
    <definedName name="_BdW47" localSheetId="4">#REF!</definedName>
    <definedName name="_BdW47">#REF!</definedName>
    <definedName name="_BdW48" localSheetId="33">#REF!</definedName>
    <definedName name="_BdW48" localSheetId="4">#REF!</definedName>
    <definedName name="_BdW48">#REF!</definedName>
    <definedName name="_BdW49" localSheetId="33">#REF!</definedName>
    <definedName name="_BdW49" localSheetId="4">#REF!</definedName>
    <definedName name="_BdW49">#REF!</definedName>
    <definedName name="_BdW50" localSheetId="33">#REF!</definedName>
    <definedName name="_BdW50" localSheetId="4">#REF!</definedName>
    <definedName name="_BdW50">#REF!</definedName>
    <definedName name="_BdW51" localSheetId="33">#REF!</definedName>
    <definedName name="_BdW51" localSheetId="4">#REF!</definedName>
    <definedName name="_BdW51">#REF!</definedName>
    <definedName name="_BdW52" localSheetId="33">#REF!</definedName>
    <definedName name="_BdW52" localSheetId="4">#REF!</definedName>
    <definedName name="_BdW52">#REF!</definedName>
    <definedName name="_BdW53" localSheetId="33">#REF!</definedName>
    <definedName name="_BdW53" localSheetId="4">#REF!</definedName>
    <definedName name="_BdW53">#REF!</definedName>
    <definedName name="_BdW54" localSheetId="33">#REF!</definedName>
    <definedName name="_BdW54" localSheetId="4">#REF!</definedName>
    <definedName name="_BdW54">#REF!</definedName>
    <definedName name="_BdW55" localSheetId="33">#REF!</definedName>
    <definedName name="_BdW55" localSheetId="4">#REF!</definedName>
    <definedName name="_BdW55">#REF!</definedName>
    <definedName name="_BdW56" localSheetId="33">#REF!</definedName>
    <definedName name="_BdW56" localSheetId="4">#REF!</definedName>
    <definedName name="_BdW56">#REF!</definedName>
    <definedName name="_BdW57" localSheetId="33">#REF!</definedName>
    <definedName name="_BdW57" localSheetId="4">#REF!</definedName>
    <definedName name="_BdW57">#REF!</definedName>
    <definedName name="_BdW58" localSheetId="33">#REF!</definedName>
    <definedName name="_BdW58" localSheetId="4">#REF!</definedName>
    <definedName name="_BdW58">#REF!</definedName>
    <definedName name="_BdW59" localSheetId="33">#REF!</definedName>
    <definedName name="_BdW59" localSheetId="4">#REF!</definedName>
    <definedName name="_BdW59">#REF!</definedName>
    <definedName name="_BdW60" localSheetId="33">#REF!</definedName>
    <definedName name="_BdW60" localSheetId="4">#REF!</definedName>
    <definedName name="_BdW60">#REF!</definedName>
    <definedName name="_BdW61" localSheetId="33">#REF!</definedName>
    <definedName name="_BdW61" localSheetId="4">#REF!</definedName>
    <definedName name="_BdW61">#REF!</definedName>
    <definedName name="_BdW62" localSheetId="33">#REF!</definedName>
    <definedName name="_BdW62" localSheetId="4">#REF!</definedName>
    <definedName name="_BdW62">#REF!</definedName>
    <definedName name="_BdW63" localSheetId="33">#REF!</definedName>
    <definedName name="_BdW63" localSheetId="4">#REF!</definedName>
    <definedName name="_BdW63">#REF!</definedName>
    <definedName name="_BdW64" localSheetId="33">#REF!</definedName>
    <definedName name="_BdW64" localSheetId="4">#REF!</definedName>
    <definedName name="_BdW64">#REF!</definedName>
    <definedName name="_BdW65" localSheetId="33">#REF!</definedName>
    <definedName name="_BdW65" localSheetId="4">#REF!</definedName>
    <definedName name="_BdW65">#REF!</definedName>
    <definedName name="_BdW66" localSheetId="33">#REF!</definedName>
    <definedName name="_BdW66" localSheetId="4">#REF!</definedName>
    <definedName name="_BdW66">#REF!</definedName>
    <definedName name="_BdW68" localSheetId="33">#REF!</definedName>
    <definedName name="_BdW68" localSheetId="4">#REF!</definedName>
    <definedName name="_BdW68">#REF!</definedName>
    <definedName name="_BdW69" localSheetId="33">#REF!</definedName>
    <definedName name="_BdW69" localSheetId="4">#REF!</definedName>
    <definedName name="_BdW69">#REF!</definedName>
    <definedName name="_BdW70" localSheetId="33">#REF!</definedName>
    <definedName name="_BdW70" localSheetId="4">#REF!</definedName>
    <definedName name="_BdW70">#REF!</definedName>
    <definedName name="_BdW71" localSheetId="33">#REF!</definedName>
    <definedName name="_BdW71" localSheetId="4">#REF!</definedName>
    <definedName name="_BdW71">#REF!</definedName>
    <definedName name="_BdW72" localSheetId="33">#REF!</definedName>
    <definedName name="_BdW72" localSheetId="4">#REF!</definedName>
    <definedName name="_BdW72">#REF!</definedName>
    <definedName name="_BdW73" localSheetId="33">#REF!</definedName>
    <definedName name="_BdW73" localSheetId="4">#REF!</definedName>
    <definedName name="_BdW73">#REF!</definedName>
    <definedName name="_BdW74" localSheetId="33">#REF!</definedName>
    <definedName name="_BdW74" localSheetId="4">#REF!</definedName>
    <definedName name="_BdW74">#REF!</definedName>
    <definedName name="_BdW75" localSheetId="33">#REF!</definedName>
    <definedName name="_BdW75" localSheetId="4">#REF!</definedName>
    <definedName name="_BdW75">#REF!</definedName>
    <definedName name="_BdW76" localSheetId="33">#REF!</definedName>
    <definedName name="_BdW76" localSheetId="4">#REF!</definedName>
    <definedName name="_BdW76">#REF!</definedName>
    <definedName name="_BdW77" localSheetId="33">#REF!</definedName>
    <definedName name="_BdW77" localSheetId="4">#REF!</definedName>
    <definedName name="_BdW77">#REF!</definedName>
    <definedName name="_BdW78" localSheetId="33">#REF!</definedName>
    <definedName name="_BdW78" localSheetId="4">#REF!</definedName>
    <definedName name="_BdW78">#REF!</definedName>
    <definedName name="_BdW79" localSheetId="33">#REF!</definedName>
    <definedName name="_BdW79" localSheetId="4">#REF!</definedName>
    <definedName name="_BdW79">#REF!</definedName>
    <definedName name="_BDW80" localSheetId="33">#REF!</definedName>
    <definedName name="_BDW80" localSheetId="4">#REF!</definedName>
    <definedName name="_BDW80">#REF!</definedName>
    <definedName name="_BDW81" localSheetId="33">#REF!</definedName>
    <definedName name="_BDW81" localSheetId="4">#REF!</definedName>
    <definedName name="_BDW81">#REF!</definedName>
    <definedName name="_BDW82" localSheetId="33">#REF!</definedName>
    <definedName name="_BDW82" localSheetId="4">#REF!</definedName>
    <definedName name="_BDW82">#REF!</definedName>
    <definedName name="_BDW83" localSheetId="33">#REF!</definedName>
    <definedName name="_BDW83" localSheetId="4">#REF!</definedName>
    <definedName name="_BDW83">#REF!</definedName>
    <definedName name="_CON1" localSheetId="33">#REF!</definedName>
    <definedName name="_CON1" localSheetId="4">#REF!</definedName>
    <definedName name="_CON1">#REF!</definedName>
    <definedName name="_CON2" localSheetId="33">#REF!</definedName>
    <definedName name="_CON2" localSheetId="4">#REF!</definedName>
    <definedName name="_CON2">#REF!</definedName>
    <definedName name="_dia100">[7]RATES!$C$80</definedName>
    <definedName name="_dia50">[7]RATES!$C$81</definedName>
    <definedName name="_Fill" hidden="1">'[8]train cash'!$A$22:$A$49</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36" hidden="1">#REF!</definedName>
    <definedName name="_xlnm._FilterDatabase" localSheetId="4" hidden="1">#REF!</definedName>
    <definedName name="_xlnm._FilterDatabase" localSheetId="5" hidden="1">#REF!</definedName>
    <definedName name="_xlnm._FilterDatabase" localSheetId="17" hidden="1">#REF!</definedName>
    <definedName name="_xlnm._FilterDatabase" localSheetId="21" hidden="1">#REF!</definedName>
    <definedName name="_xlnm._FilterDatabase" localSheetId="10" hidden="1">'B 5.4 - Filters'!$A$1:$F$4</definedName>
    <definedName name="_xlnm._FilterDatabase" localSheetId="25" hidden="1">#REF!</definedName>
    <definedName name="_xlnm._FilterDatabase" localSheetId="28" hidden="1">#REF!</definedName>
    <definedName name="_xlnm._FilterDatabase" localSheetId="31" hidden="1">#REF!</definedName>
    <definedName name="_xlnm._FilterDatabase" hidden="1">#REF!</definedName>
    <definedName name="_FilterDatabase_1" localSheetId="33" hidden="1">#REF!</definedName>
    <definedName name="_FilterDatabase_1" localSheetId="34" hidden="1">#REF!</definedName>
    <definedName name="_FilterDatabase_1" localSheetId="35" hidden="1">#REF!</definedName>
    <definedName name="_FilterDatabase_1" localSheetId="36" hidden="1">#REF!</definedName>
    <definedName name="_FilterDatabase_1" localSheetId="4" hidden="1">#REF!</definedName>
    <definedName name="_FilterDatabase_1" localSheetId="21" hidden="1">#REF!</definedName>
    <definedName name="_FilterDatabase_1" hidden="1">#REF!</definedName>
    <definedName name="_Hlk125719943" localSheetId="32">'Bill 9.4 - Nyagak M&amp;E '!#REF!</definedName>
    <definedName name="_Key1" hidden="1">'[4]1'!$A$20</definedName>
    <definedName name="_MatInverse_In" localSheetId="33">#REF!</definedName>
    <definedName name="_MatInverse_In" localSheetId="34">#REF!</definedName>
    <definedName name="_MatInverse_In" localSheetId="35">#REF!</definedName>
    <definedName name="_MatInverse_In" localSheetId="36">#REF!</definedName>
    <definedName name="_MatInverse_In" localSheetId="4">#REF!</definedName>
    <definedName name="_MatInverse_In" localSheetId="5">#REF!</definedName>
    <definedName name="_MatInverse_In" localSheetId="17">#REF!</definedName>
    <definedName name="_MatInverse_In" localSheetId="21">#REF!</definedName>
    <definedName name="_MatInverse_In">#REF!</definedName>
    <definedName name="_Order1" hidden="1">255</definedName>
    <definedName name="_Order2" hidden="1">0</definedName>
    <definedName name="_Parse_In" localSheetId="33" hidden="1">[9]PriceSummary!#REF!</definedName>
    <definedName name="_Parse_In" localSheetId="34" hidden="1">[9]PriceSummary!#REF!</definedName>
    <definedName name="_Parse_In" localSheetId="35" hidden="1">[9]PriceSummary!#REF!</definedName>
    <definedName name="_Parse_In" localSheetId="36" hidden="1">[9]PriceSummary!#REF!</definedName>
    <definedName name="_Parse_In" localSheetId="4" hidden="1">[9]PriceSummary!#REF!</definedName>
    <definedName name="_Parse_In" localSheetId="5" hidden="1">[9]PriceSummary!#REF!</definedName>
    <definedName name="_Parse_In" localSheetId="17" hidden="1">[9]PriceSummary!#REF!</definedName>
    <definedName name="_Parse_In" localSheetId="21" hidden="1">[9]PriceSummary!#REF!</definedName>
    <definedName name="_Parse_In" hidden="1">[9]PriceSummary!#REF!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4" hidden="1">#REF!</definedName>
    <definedName name="_Parse_Out" localSheetId="5" hidden="1">#REF!</definedName>
    <definedName name="_Parse_Out" localSheetId="17" hidden="1">#REF!</definedName>
    <definedName name="_Parse_Out" localSheetId="21" hidden="1">#REF!</definedName>
    <definedName name="_Parse_Out" hidden="1">#REF!</definedName>
    <definedName name="_ph1">[1]NPV!$B$40</definedName>
    <definedName name="_Sort" hidden="1">'[4]1'!$A$20:$I$33</definedName>
    <definedName name="_st12" localSheetId="33">#REF!</definedName>
    <definedName name="_st12" localSheetId="34">#REF!</definedName>
    <definedName name="_st12" localSheetId="35">#REF!</definedName>
    <definedName name="_st12" localSheetId="36">#REF!</definedName>
    <definedName name="_st12" localSheetId="4">#REF!</definedName>
    <definedName name="_st12" localSheetId="5">#REF!</definedName>
    <definedName name="_st12" localSheetId="17">#REF!</definedName>
    <definedName name="_st12" localSheetId="21">#REF!</definedName>
    <definedName name="_st12">#REF!</definedName>
    <definedName name="_sw1" localSheetId="33">#REF!</definedName>
    <definedName name="_sw1" localSheetId="34">#REF!</definedName>
    <definedName name="_sw1" localSheetId="35">#REF!</definedName>
    <definedName name="_sw1" localSheetId="36">#REF!</definedName>
    <definedName name="_sw1" localSheetId="4">#REF!</definedName>
    <definedName name="_sw1">#REF!</definedName>
    <definedName name="_sw2" localSheetId="33">#REF!</definedName>
    <definedName name="_sw2" localSheetId="34">#REF!</definedName>
    <definedName name="_sw2" localSheetId="35">#REF!</definedName>
    <definedName name="_sw2" localSheetId="36">#REF!</definedName>
    <definedName name="_sw2" localSheetId="4">#REF!</definedName>
    <definedName name="_sw2">#REF!</definedName>
    <definedName name="_sw3" localSheetId="33">#REF!</definedName>
    <definedName name="_sw3" localSheetId="4">#REF!</definedName>
    <definedName name="_sw3">#REF!</definedName>
    <definedName name="_sw4" localSheetId="33">#REF!</definedName>
    <definedName name="_sw4" localSheetId="4">#REF!</definedName>
    <definedName name="_sw4">#REF!</definedName>
    <definedName name="_sw5" localSheetId="33">#REF!</definedName>
    <definedName name="_sw5" localSheetId="4">#REF!</definedName>
    <definedName name="_sw5">#REF!</definedName>
    <definedName name="_sw6" localSheetId="33">#REF!</definedName>
    <definedName name="_sw6" localSheetId="4">#REF!</definedName>
    <definedName name="_sw6">#REF!</definedName>
    <definedName name="_sw7" localSheetId="33">#REF!</definedName>
    <definedName name="_sw7" localSheetId="4">#REF!</definedName>
    <definedName name="_sw7">#REF!</definedName>
    <definedName name="_sw8" localSheetId="33">#REF!</definedName>
    <definedName name="_sw8" localSheetId="4">#REF!</definedName>
    <definedName name="_sw8">#REF!</definedName>
    <definedName name="_sxe" localSheetId="33">#REF!</definedName>
    <definedName name="_sxe" localSheetId="4">#REF!</definedName>
    <definedName name="_sxe">#REF!</definedName>
    <definedName name="_vip2" localSheetId="33">#REF!</definedName>
    <definedName name="_vip2" localSheetId="4">#REF!</definedName>
    <definedName name="_vip2">#REF!</definedName>
    <definedName name="_Z" localSheetId="33">#REF!</definedName>
    <definedName name="_Z" localSheetId="4">#REF!</definedName>
    <definedName name="_Z">#REF!</definedName>
    <definedName name="_Z100000" localSheetId="33">#REF!</definedName>
    <definedName name="_Z100000" localSheetId="4">#REF!</definedName>
    <definedName name="_Z100000">#REF!</definedName>
    <definedName name="a" localSheetId="33">#REF!</definedName>
    <definedName name="a" localSheetId="34">#REF!</definedName>
    <definedName name="a" localSheetId="35">#REF!</definedName>
    <definedName name="a" localSheetId="36">#REF!</definedName>
    <definedName name="a" localSheetId="4">#REF!</definedName>
    <definedName name="a" localSheetId="17">#REF!</definedName>
    <definedName name="a" localSheetId="18">#REF!</definedName>
    <definedName name="a" localSheetId="19">#REF!</definedName>
    <definedName name="a" localSheetId="20">#REF!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3">#REF!</definedName>
    <definedName name="aa" localSheetId="34">#REF!</definedName>
    <definedName name="aa" localSheetId="35">#REF!</definedName>
    <definedName name="aa" localSheetId="36">#REF!</definedName>
    <definedName name="aa" localSheetId="4">#REF!</definedName>
    <definedName name="aa" localSheetId="5">#REF!</definedName>
    <definedName name="aa" localSheetId="17">#REF!</definedName>
    <definedName name="aa" localSheetId="21">#REF!</definedName>
    <definedName name="aa">#REF!</definedName>
    <definedName name="AAA" localSheetId="33">#REF!</definedName>
    <definedName name="AAA" localSheetId="34">#REF!</definedName>
    <definedName name="AAA" localSheetId="35">#REF!</definedName>
    <definedName name="AAA" localSheetId="36">#REF!</definedName>
    <definedName name="AAA" localSheetId="4">#REF!</definedName>
    <definedName name="AAA">#REF!</definedName>
    <definedName name="aaaa" localSheetId="33">#REF!</definedName>
    <definedName name="aaaa" localSheetId="34">#REF!</definedName>
    <definedName name="aaaa" localSheetId="35">#REF!</definedName>
    <definedName name="aaaa" localSheetId="36">#REF!</definedName>
    <definedName name="aaaa" localSheetId="4">#REF!</definedName>
    <definedName name="aaaa">#REF!</definedName>
    <definedName name="aaaaa" localSheetId="33">#REF!</definedName>
    <definedName name="aaaaa" localSheetId="4">#REF!</definedName>
    <definedName name="aaaaa">#REF!</definedName>
    <definedName name="aaaaaaaaaa" localSheetId="33">#REF!</definedName>
    <definedName name="aaaaaaaaaa" localSheetId="4">#REF!</definedName>
    <definedName name="aaaaaaaaaa">#REF!</definedName>
    <definedName name="aaaaaaaaaaaaaaa" localSheetId="33">#REF!</definedName>
    <definedName name="aaaaaaaaaaaaaaa" localSheetId="4">#REF!</definedName>
    <definedName name="aaaaaaaaaaaaaaa">#REF!</definedName>
    <definedName name="aadd" localSheetId="33">'[10]H2O TREATMENT PLANT SITE(4.1)'!#REF!</definedName>
    <definedName name="aadd" localSheetId="4">'[10]H2O TREATMENT PLANT SITE(4.1)'!#REF!</definedName>
    <definedName name="aadd">'[10]H2O TREATMENT PLANT SITE(4.1)'!#REF!</definedName>
    <definedName name="aah" localSheetId="33">'[10]H2O TREATMENT PLANT SITE(4.1)'!#REF!</definedName>
    <definedName name="aah" localSheetId="4">'[10]H2O TREATMENT PLANT SITE(4.1)'!#REF!</definedName>
    <definedName name="aah">'[10]H2O TREATMENT PLANT SITE(4.1)'!#REF!</definedName>
    <definedName name="ab" localSheetId="33">#REF!</definedName>
    <definedName name="ab" localSheetId="34">#REF!</definedName>
    <definedName name="ab" localSheetId="35">#REF!</definedName>
    <definedName name="ab" localSheetId="36">#REF!</definedName>
    <definedName name="ab" localSheetId="4">#REF!</definedName>
    <definedName name="ab" localSheetId="5">#REF!</definedName>
    <definedName name="ab" localSheetId="17">#REF!</definedName>
    <definedName name="ab" localSheetId="21">#REF!</definedName>
    <definedName name="ab">#REF!</definedName>
    <definedName name="abc" localSheetId="33">#REF!</definedName>
    <definedName name="abc" localSheetId="34">#REF!</definedName>
    <definedName name="abc" localSheetId="35">#REF!</definedName>
    <definedName name="abc" localSheetId="36">#REF!</definedName>
    <definedName name="abc" localSheetId="4">#REF!</definedName>
    <definedName name="abc">#REF!</definedName>
    <definedName name="abcdef" localSheetId="33">#REF!</definedName>
    <definedName name="abcdef" localSheetId="34">#REF!</definedName>
    <definedName name="abcdef" localSheetId="35">#REF!</definedName>
    <definedName name="abcdef" localSheetId="36">#REF!</definedName>
    <definedName name="abcdef" localSheetId="4">#REF!</definedName>
    <definedName name="abcdef">#REF!</definedName>
    <definedName name="ablution" localSheetId="33">#REF!</definedName>
    <definedName name="ablution" localSheetId="4">#REF!</definedName>
    <definedName name="ablution">#REF!</definedName>
    <definedName name="abstract" localSheetId="33">#REF!</definedName>
    <definedName name="abstract" localSheetId="4">#REF!</definedName>
    <definedName name="abstract">#REF!</definedName>
    <definedName name="abutment" localSheetId="33">#REF!</definedName>
    <definedName name="abutment" localSheetId="4">#REF!</definedName>
    <definedName name="abutment">#REF!</definedName>
    <definedName name="abutmentdesign" localSheetId="33">#REF!</definedName>
    <definedName name="abutmentdesign" localSheetId="4">#REF!</definedName>
    <definedName name="abutmentdesign">#REF!</definedName>
    <definedName name="ACT" localSheetId="33">#REF!</definedName>
    <definedName name="ACT" localSheetId="4">#REF!</definedName>
    <definedName name="ACT">#REF!</definedName>
    <definedName name="adaptors" localSheetId="33">#REF!</definedName>
    <definedName name="adaptors" localSheetId="34">#REF!</definedName>
    <definedName name="adaptors" localSheetId="35">#REF!</definedName>
    <definedName name="adaptors" localSheetId="36">#REF!</definedName>
    <definedName name="adaptors" localSheetId="4">#REF!</definedName>
    <definedName name="adaptors" localSheetId="17">#REF!</definedName>
    <definedName name="adaptors" localSheetId="18">#REF!</definedName>
    <definedName name="adaptors" localSheetId="19">#REF!</definedName>
    <definedName name="adaptors" localSheetId="20">#REF!</definedName>
    <definedName name="adaptors">#REF!</definedName>
    <definedName name="ADDRESS" localSheetId="33">#REF!</definedName>
    <definedName name="ADDRESS" localSheetId="4">#REF!</definedName>
    <definedName name="ADDRESS">#REF!</definedName>
    <definedName name="airvalves" localSheetId="33">#REF!</definedName>
    <definedName name="airvalves" localSheetId="34">#REF!</definedName>
    <definedName name="airvalves" localSheetId="35">#REF!</definedName>
    <definedName name="airvalves" localSheetId="36">#REF!</definedName>
    <definedName name="airvalves" localSheetId="4">#REF!</definedName>
    <definedName name="airvalves" localSheetId="17">#REF!</definedName>
    <definedName name="airvalves" localSheetId="18">#REF!</definedName>
    <definedName name="airvalves" localSheetId="19">#REF!</definedName>
    <definedName name="airvalves" localSheetId="20">#REF!</definedName>
    <definedName name="airvalves">#REF!</definedName>
    <definedName name="All_for_trans_insur" localSheetId="33">#REF!</definedName>
    <definedName name="All_for_trans_insur" localSheetId="4">#REF!</definedName>
    <definedName name="All_for_trans_insur">#REF!</definedName>
    <definedName name="ALL_for_trans_insur_1" localSheetId="33">#REF!</definedName>
    <definedName name="ALL_for_trans_insur_1" localSheetId="4">#REF!</definedName>
    <definedName name="ALL_for_trans_insur_1">#REF!</definedName>
    <definedName name="All_Item" localSheetId="33">#REF!</definedName>
    <definedName name="All_Item" localSheetId="4">#REF!</definedName>
    <definedName name="All_Item">#REF!</definedName>
    <definedName name="ALLDIMS" localSheetId="33">#REF!</definedName>
    <definedName name="ALLDIMS" localSheetId="4">#REF!</definedName>
    <definedName name="ALLDIMS">#REF!</definedName>
    <definedName name="ALPIN">#N/A</definedName>
    <definedName name="ALPJYOU">#N/A</definedName>
    <definedName name="ALPTOI">#N/A</definedName>
    <definedName name="ame" localSheetId="33">#REF!</definedName>
    <definedName name="ame" localSheetId="34">#REF!</definedName>
    <definedName name="ame" localSheetId="35">#REF!</definedName>
    <definedName name="ame" localSheetId="36">#REF!</definedName>
    <definedName name="ame" localSheetId="4">#REF!</definedName>
    <definedName name="ame" localSheetId="5">#REF!</definedName>
    <definedName name="ame" localSheetId="17">#REF!</definedName>
    <definedName name="ame" localSheetId="21">#REF!</definedName>
    <definedName name="ame">#REF!</definedName>
    <definedName name="ANALYSIS" localSheetId="33" hidden="1">{"'List1'!$A$1:$J$73"}</definedName>
    <definedName name="ANALYSIS" localSheetId="34" hidden="1">{"'List1'!$A$1:$J$73"}</definedName>
    <definedName name="ANALYSIS" localSheetId="35" hidden="1">{"'List1'!$A$1:$J$73"}</definedName>
    <definedName name="ANALYSIS" localSheetId="36" hidden="1">{"'List1'!$A$1:$J$73"}</definedName>
    <definedName name="ANALYSIS" localSheetId="3" hidden="1">{"'List1'!$A$1:$J$73"}</definedName>
    <definedName name="ANALYSIS" localSheetId="4" hidden="1">{"'List1'!$A$1:$J$73"}</definedName>
    <definedName name="ANALYSIS" localSheetId="5" hidden="1">{"'List1'!$A$1:$J$73"}</definedName>
    <definedName name="ANALYSIS" localSheetId="6" hidden="1">{"'List1'!$A$1:$J$73"}</definedName>
    <definedName name="ANALYSIS" localSheetId="7" hidden="1">{"'List1'!$A$1:$J$73"}</definedName>
    <definedName name="ANALYSIS" localSheetId="17" hidden="1">{"'List1'!$A$1:$J$73"}</definedName>
    <definedName name="ANALYSIS" localSheetId="21" hidden="1">{"'List1'!$A$1:$J$73"}</definedName>
    <definedName name="ANALYSIS" localSheetId="8" hidden="1">{"'List1'!$A$1:$J$73"}</definedName>
    <definedName name="ANALYSIS" localSheetId="13" hidden="1">{"'List1'!$A$1:$J$73"}</definedName>
    <definedName name="ANALYSIS" localSheetId="1" hidden="1">{"'List1'!$A$1:$J$73"}</definedName>
    <definedName name="ANALYSIS" localSheetId="24" hidden="1">{"'List1'!$A$1:$J$73"}</definedName>
    <definedName name="ANALYSIS" localSheetId="25" hidden="1">{"'List1'!$A$1:$J$73"}</definedName>
    <definedName name="ANALYSIS" localSheetId="28" hidden="1">{"'List1'!$A$1:$J$73"}</definedName>
    <definedName name="ANALYSIS" localSheetId="31" hidden="1">{"'List1'!$A$1:$J$73"}</definedName>
    <definedName name="ANALYSIS" hidden="1">{"'List1'!$A$1:$J$73"}</definedName>
    <definedName name="ANIVELSTORE">#REF!</definedName>
    <definedName name="antiicpated" localSheetId="33">#REF!</definedName>
    <definedName name="antiicpated" localSheetId="4">#REF!</definedName>
    <definedName name="antiicpated">#REF!</definedName>
    <definedName name="app_q" localSheetId="33">#REF!</definedName>
    <definedName name="app_q" localSheetId="4">#REF!</definedName>
    <definedName name="app_q">#REF!</definedName>
    <definedName name="appndx" localSheetId="33">#REF!</definedName>
    <definedName name="appndx" localSheetId="4">#REF!</definedName>
    <definedName name="appndx">#REF!</definedName>
    <definedName name="apporx_quants" localSheetId="33">#REF!</definedName>
    <definedName name="apporx_quants" localSheetId="4">#REF!</definedName>
    <definedName name="apporx_quants">#REF!</definedName>
    <definedName name="approach" localSheetId="33">#REF!</definedName>
    <definedName name="approach" localSheetId="4">#REF!</definedName>
    <definedName name="approach">#REF!</definedName>
    <definedName name="aqs" localSheetId="33">#REF!</definedName>
    <definedName name="aqs" localSheetId="4">#REF!</definedName>
    <definedName name="aqs">#REF!</definedName>
    <definedName name="aqsww" localSheetId="33">#REF!</definedName>
    <definedName name="aqsww" localSheetId="4">#REF!</definedName>
    <definedName name="aqsww">#REF!</definedName>
    <definedName name="AQWE" localSheetId="33">{#N/A,#N/A,FALSE,"mpph1";#N/A,#N/A,FALSE,"mpmseb";#N/A,#N/A,FALSE,"mpph2"}</definedName>
    <definedName name="AQWE" localSheetId="34">{#N/A,#N/A,FALSE,"mpph1";#N/A,#N/A,FALSE,"mpmseb";#N/A,#N/A,FALSE,"mpph2"}</definedName>
    <definedName name="AQWE" localSheetId="35">{#N/A,#N/A,FALSE,"mpph1";#N/A,#N/A,FALSE,"mpmseb";#N/A,#N/A,FALSE,"mpph2"}</definedName>
    <definedName name="AQWE" localSheetId="36">{#N/A,#N/A,FALSE,"mpph1";#N/A,#N/A,FALSE,"mpmseb";#N/A,#N/A,FALSE,"mpph2"}</definedName>
    <definedName name="AQWE" localSheetId="3">{#N/A,#N/A,FALSE,"mpph1";#N/A,#N/A,FALSE,"mpmseb";#N/A,#N/A,FALSE,"mpph2"}</definedName>
    <definedName name="AQWE" localSheetId="4">{#N/A,#N/A,FALSE,"mpph1";#N/A,#N/A,FALSE,"mpmseb";#N/A,#N/A,FALSE,"mpph2"}</definedName>
    <definedName name="AQWE" localSheetId="5">{#N/A,#N/A,FALSE,"mpph1";#N/A,#N/A,FALSE,"mpmseb";#N/A,#N/A,FALSE,"mpph2"}</definedName>
    <definedName name="AQWE" localSheetId="6">{#N/A,#N/A,FALSE,"mpph1";#N/A,#N/A,FALSE,"mpmseb";#N/A,#N/A,FALSE,"mpph2"}</definedName>
    <definedName name="AQWE" localSheetId="7">{#N/A,#N/A,FALSE,"mpph1";#N/A,#N/A,FALSE,"mpmseb";#N/A,#N/A,FALSE,"mpph2"}</definedName>
    <definedName name="AQWE" localSheetId="17">{#N/A,#N/A,FALSE,"mpph1";#N/A,#N/A,FALSE,"mpmseb";#N/A,#N/A,FALSE,"mpph2"}</definedName>
    <definedName name="AQWE" localSheetId="21">{#N/A,#N/A,FALSE,"mpph1";#N/A,#N/A,FALSE,"mpmseb";#N/A,#N/A,FALSE,"mpph2"}</definedName>
    <definedName name="AQWE" localSheetId="8">{#N/A,#N/A,FALSE,"mpph1";#N/A,#N/A,FALSE,"mpmseb";#N/A,#N/A,FALSE,"mpph2"}</definedName>
    <definedName name="AQWE" localSheetId="13">{#N/A,#N/A,FALSE,"mpph1";#N/A,#N/A,FALSE,"mpmseb";#N/A,#N/A,FALSE,"mpph2"}</definedName>
    <definedName name="AQWE" localSheetId="1">{#N/A,#N/A,FALSE,"mpph1";#N/A,#N/A,FALSE,"mpmseb";#N/A,#N/A,FALSE,"mpph2"}</definedName>
    <definedName name="AQWE" localSheetId="24">{#N/A,#N/A,FALSE,"mpph1";#N/A,#N/A,FALSE,"mpmseb";#N/A,#N/A,FALSE,"mpph2"}</definedName>
    <definedName name="AQWE" localSheetId="25">{#N/A,#N/A,FALSE,"mpph1";#N/A,#N/A,FALSE,"mpmseb";#N/A,#N/A,FALSE,"mpph2"}</definedName>
    <definedName name="AQWE" localSheetId="28">{#N/A,#N/A,FALSE,"mpph1";#N/A,#N/A,FALSE,"mpmseb";#N/A,#N/A,FALSE,"mpph2"}</definedName>
    <definedName name="AQWE" localSheetId="31">{#N/A,#N/A,FALSE,"mpph1";#N/A,#N/A,FALSE,"mpmseb";#N/A,#N/A,FALSE,"mpph2"}</definedName>
    <definedName name="AQWE">{#N/A,#N/A,FALSE,"mpph1";#N/A,#N/A,FALSE,"mpmseb";#N/A,#N/A,FALSE,"mpph2"}</definedName>
    <definedName name="asa" localSheetId="34">'[11]H2O TREATMENT PLANT SITE(4.1)'!#REF!</definedName>
    <definedName name="asa" localSheetId="35">'[11]H2O TREATMENT PLANT SITE(4.1)'!#REF!</definedName>
    <definedName name="asa" localSheetId="36">'[11]H2O TREATMENT PLANT SITE(4.1)'!#REF!</definedName>
    <definedName name="asa" localSheetId="4">'[12]H2O TREATMENT PLANT SITE(4.1)'!#REF!</definedName>
    <definedName name="asa" localSheetId="5">'[13]H2O TREATMENT PLANT SITE(4.1)'!#REF!</definedName>
    <definedName name="asa" localSheetId="17">'[13]H2O TREATMENT PLANT SITE(4.1)'!#REF!</definedName>
    <definedName name="asa" localSheetId="21">'[13]H2O TREATMENT PLANT SITE(4.1)'!#REF!</definedName>
    <definedName name="asa" localSheetId="25">'[13]H2O TREATMENT PLANT SITE(4.1)'!#REF!</definedName>
    <definedName name="asa" localSheetId="28">'[13]H2O TREATMENT PLANT SITE(4.1)'!#REF!</definedName>
    <definedName name="asa" localSheetId="31">'[13]H2O TREATMENT PLANT SITE(4.1)'!#REF!</definedName>
    <definedName name="asa">'[12]H2O TREATMENT PLANT SITE(4.1)'!#REF!</definedName>
    <definedName name="asb" localSheetId="33">#REF!</definedName>
    <definedName name="asb" localSheetId="34">#REF!</definedName>
    <definedName name="asb" localSheetId="35">#REF!</definedName>
    <definedName name="asb" localSheetId="36">#REF!</definedName>
    <definedName name="asb" localSheetId="4">#REF!</definedName>
    <definedName name="asb" localSheetId="5">#REF!</definedName>
    <definedName name="asb" localSheetId="17">#REF!</definedName>
    <definedName name="asb" localSheetId="21">#REF!</definedName>
    <definedName name="asb">#REF!</definedName>
    <definedName name="asd" localSheetId="33">#REF!</definedName>
    <definedName name="asd" localSheetId="34">#REF!</definedName>
    <definedName name="asd" localSheetId="35">#REF!</definedName>
    <definedName name="asd" localSheetId="36">#REF!</definedName>
    <definedName name="asd" localSheetId="4">#REF!</definedName>
    <definedName name="asd">#REF!</definedName>
    <definedName name="asdf">[14]PASSIVE!$C$13</definedName>
    <definedName name="ase" localSheetId="33">#REF!</definedName>
    <definedName name="ase" localSheetId="34">#REF!</definedName>
    <definedName name="ase" localSheetId="35">#REF!</definedName>
    <definedName name="ase" localSheetId="36">#REF!</definedName>
    <definedName name="ase" localSheetId="4">#REF!</definedName>
    <definedName name="ase" localSheetId="5">#REF!</definedName>
    <definedName name="ase" localSheetId="17">#REF!</definedName>
    <definedName name="ase" localSheetId="21">#REF!</definedName>
    <definedName name="ase">#REF!</definedName>
    <definedName name="aserr" localSheetId="33">#REF!</definedName>
    <definedName name="aserr" localSheetId="34">#REF!</definedName>
    <definedName name="aserr" localSheetId="35">#REF!</definedName>
    <definedName name="aserr" localSheetId="36">#REF!</definedName>
    <definedName name="aserr" localSheetId="4">#REF!</definedName>
    <definedName name="aserr">#REF!</definedName>
    <definedName name="asfd" localSheetId="33">#REF!</definedName>
    <definedName name="asfd" localSheetId="34">#REF!</definedName>
    <definedName name="asfd" localSheetId="35">#REF!</definedName>
    <definedName name="asfd" localSheetId="36">#REF!</definedName>
    <definedName name="asfd" localSheetId="4">#REF!</definedName>
    <definedName name="asfd">#REF!</definedName>
    <definedName name="asss" localSheetId="33">#REF!</definedName>
    <definedName name="asss" localSheetId="4">#REF!</definedName>
    <definedName name="asss">#REF!</definedName>
    <definedName name="assss" localSheetId="33" hidden="1">{"'List1'!$A$1:$J$73"}</definedName>
    <definedName name="assss" localSheetId="34" hidden="1">{"'List1'!$A$1:$J$73"}</definedName>
    <definedName name="assss" localSheetId="35" hidden="1">{"'List1'!$A$1:$J$73"}</definedName>
    <definedName name="assss" localSheetId="36" hidden="1">{"'List1'!$A$1:$J$73"}</definedName>
    <definedName name="assss" localSheetId="3" hidden="1">{"'List1'!$A$1:$J$73"}</definedName>
    <definedName name="assss" localSheetId="4" hidden="1">{"'List1'!$A$1:$J$73"}</definedName>
    <definedName name="assss" localSheetId="5" hidden="1">{"'List1'!$A$1:$J$73"}</definedName>
    <definedName name="assss" localSheetId="6" hidden="1">{"'List1'!$A$1:$J$73"}</definedName>
    <definedName name="assss" localSheetId="7" hidden="1">{"'List1'!$A$1:$J$73"}</definedName>
    <definedName name="assss" localSheetId="17" hidden="1">{"'List1'!$A$1:$J$73"}</definedName>
    <definedName name="assss" localSheetId="21" hidden="1">{"'List1'!$A$1:$J$73"}</definedName>
    <definedName name="assss" localSheetId="8" hidden="1">{"'List1'!$A$1:$J$73"}</definedName>
    <definedName name="assss" localSheetId="13" hidden="1">{"'List1'!$A$1:$J$73"}</definedName>
    <definedName name="assss" localSheetId="1" hidden="1">{"'List1'!$A$1:$J$73"}</definedName>
    <definedName name="assss" localSheetId="24" hidden="1">{"'List1'!$A$1:$J$73"}</definedName>
    <definedName name="assss" localSheetId="25" hidden="1">{"'List1'!$A$1:$J$73"}</definedName>
    <definedName name="assss" localSheetId="28" hidden="1">{"'List1'!$A$1:$J$73"}</definedName>
    <definedName name="assss" localSheetId="31" hidden="1">{"'List1'!$A$1:$J$73"}</definedName>
    <definedName name="assss" hidden="1">{"'List1'!$A$1:$J$73"}</definedName>
    <definedName name="Assumed_Yard_Connection_Growth_Rate" localSheetId="33">#REF!</definedName>
    <definedName name="Assumed_Yard_Connection_Growth_Rate" localSheetId="34">#REF!</definedName>
    <definedName name="Assumed_Yard_Connection_Growth_Rate" localSheetId="35">#REF!</definedName>
    <definedName name="Assumed_Yard_Connection_Growth_Rate" localSheetId="36">#REF!</definedName>
    <definedName name="Assumed_Yard_Connection_Growth_Rate" localSheetId="4">#REF!</definedName>
    <definedName name="Assumed_Yard_Connection_Growth_Rate" localSheetId="17">#REF!</definedName>
    <definedName name="Assumed_Yard_Connection_Growth_Rate" localSheetId="18">#REF!</definedName>
    <definedName name="Assumed_Yard_Connection_Growth_Rate" localSheetId="19">#REF!</definedName>
    <definedName name="Assumed_Yard_Connection_Growth_Rate" localSheetId="20">#REF!</definedName>
    <definedName name="Assumed_Yard_Connection_Growth_Rate">#REF!</definedName>
    <definedName name="autonum" localSheetId="33">#REF!</definedName>
    <definedName name="autonum" localSheetId="4">#REF!</definedName>
    <definedName name="autonum">#REF!</definedName>
    <definedName name="awaaaw" localSheetId="33">[15]Summary!#REF!</definedName>
    <definedName name="awaaaw" localSheetId="34">[16]Summary!#REF!</definedName>
    <definedName name="awaaaw" localSheetId="35">[16]Summary!#REF!</definedName>
    <definedName name="awaaaw" localSheetId="36">[16]Summary!#REF!</definedName>
    <definedName name="awaaaw" localSheetId="4">[15]Summary!#REF!</definedName>
    <definedName name="awaaaw" localSheetId="5">[17]Summary!#REF!</definedName>
    <definedName name="awaaaw" localSheetId="17">[17]Summary!#REF!</definedName>
    <definedName name="awaaaw" localSheetId="21">[17]Summary!#REF!</definedName>
    <definedName name="awaaaw" localSheetId="25">[17]Summary!#REF!</definedName>
    <definedName name="awaaaw" localSheetId="28">[17]Summary!#REF!</definedName>
    <definedName name="awaaaw" localSheetId="31">[17]Summary!#REF!</definedName>
    <definedName name="awaaaw">[15]Summary!#REF!</definedName>
    <definedName name="AWS" localSheetId="33">#REF!</definedName>
    <definedName name="AWS" localSheetId="34">#REF!</definedName>
    <definedName name="AWS" localSheetId="35">#REF!</definedName>
    <definedName name="AWS" localSheetId="36">#REF!</definedName>
    <definedName name="AWS" localSheetId="4">#REF!</definedName>
    <definedName name="AWS" localSheetId="5">#REF!</definedName>
    <definedName name="AWS" localSheetId="17">#REF!</definedName>
    <definedName name="AWS" localSheetId="21">#REF!</definedName>
    <definedName name="AWS">#REF!</definedName>
    <definedName name="b" localSheetId="33">#REF!</definedName>
    <definedName name="b" localSheetId="34">#REF!</definedName>
    <definedName name="b" localSheetId="35">#REF!</definedName>
    <definedName name="b" localSheetId="36">#REF!</definedName>
    <definedName name="b" localSheetId="4">#REF!</definedName>
    <definedName name="b">#REF!</definedName>
    <definedName name="B.T.Abstract" localSheetId="33">#REF!</definedName>
    <definedName name="B.T.Abstract" localSheetId="4">#REF!</definedName>
    <definedName name="B.T.Abstract">#REF!</definedName>
    <definedName name="BADWE" localSheetId="33">{#N/A,#N/A,FALSE,"mpph1";#N/A,#N/A,FALSE,"mpmseb";#N/A,#N/A,FALSE,"mpph2"}</definedName>
    <definedName name="BADWE" localSheetId="34">{#N/A,#N/A,FALSE,"mpph1";#N/A,#N/A,FALSE,"mpmseb";#N/A,#N/A,FALSE,"mpph2"}</definedName>
    <definedName name="BADWE" localSheetId="35">{#N/A,#N/A,FALSE,"mpph1";#N/A,#N/A,FALSE,"mpmseb";#N/A,#N/A,FALSE,"mpph2"}</definedName>
    <definedName name="BADWE" localSheetId="36">{#N/A,#N/A,FALSE,"mpph1";#N/A,#N/A,FALSE,"mpmseb";#N/A,#N/A,FALSE,"mpph2"}</definedName>
    <definedName name="BADWE" localSheetId="3">{#N/A,#N/A,FALSE,"mpph1";#N/A,#N/A,FALSE,"mpmseb";#N/A,#N/A,FALSE,"mpph2"}</definedName>
    <definedName name="BADWE" localSheetId="4">{#N/A,#N/A,FALSE,"mpph1";#N/A,#N/A,FALSE,"mpmseb";#N/A,#N/A,FALSE,"mpph2"}</definedName>
    <definedName name="BADWE" localSheetId="5">{#N/A,#N/A,FALSE,"mpph1";#N/A,#N/A,FALSE,"mpmseb";#N/A,#N/A,FALSE,"mpph2"}</definedName>
    <definedName name="BADWE" localSheetId="6">{#N/A,#N/A,FALSE,"mpph1";#N/A,#N/A,FALSE,"mpmseb";#N/A,#N/A,FALSE,"mpph2"}</definedName>
    <definedName name="BADWE" localSheetId="7">{#N/A,#N/A,FALSE,"mpph1";#N/A,#N/A,FALSE,"mpmseb";#N/A,#N/A,FALSE,"mpph2"}</definedName>
    <definedName name="BADWE" localSheetId="17">{#N/A,#N/A,FALSE,"mpph1";#N/A,#N/A,FALSE,"mpmseb";#N/A,#N/A,FALSE,"mpph2"}</definedName>
    <definedName name="BADWE" localSheetId="21">{#N/A,#N/A,FALSE,"mpph1";#N/A,#N/A,FALSE,"mpmseb";#N/A,#N/A,FALSE,"mpph2"}</definedName>
    <definedName name="BADWE" localSheetId="8">{#N/A,#N/A,FALSE,"mpph1";#N/A,#N/A,FALSE,"mpmseb";#N/A,#N/A,FALSE,"mpph2"}</definedName>
    <definedName name="BADWE" localSheetId="13">{#N/A,#N/A,FALSE,"mpph1";#N/A,#N/A,FALSE,"mpmseb";#N/A,#N/A,FALSE,"mpph2"}</definedName>
    <definedName name="BADWE" localSheetId="1">{#N/A,#N/A,FALSE,"mpph1";#N/A,#N/A,FALSE,"mpmseb";#N/A,#N/A,FALSE,"mpph2"}</definedName>
    <definedName name="BADWE" localSheetId="24">{#N/A,#N/A,FALSE,"mpph1";#N/A,#N/A,FALSE,"mpmseb";#N/A,#N/A,FALSE,"mpph2"}</definedName>
    <definedName name="BADWE" localSheetId="25">{#N/A,#N/A,FALSE,"mpph1";#N/A,#N/A,FALSE,"mpmseb";#N/A,#N/A,FALSE,"mpph2"}</definedName>
    <definedName name="BADWE" localSheetId="28">{#N/A,#N/A,FALSE,"mpph1";#N/A,#N/A,FALSE,"mpmseb";#N/A,#N/A,FALSE,"mpph2"}</definedName>
    <definedName name="BADWE" localSheetId="31">{#N/A,#N/A,FALSE,"mpph1";#N/A,#N/A,FALSE,"mpmseb";#N/A,#N/A,FALSE,"mpph2"}</definedName>
    <definedName name="BADWE">{#N/A,#N/A,FALSE,"mpph1";#N/A,#N/A,FALSE,"mpmseb";#N/A,#N/A,FALSE,"mpph2"}</definedName>
    <definedName name="bb">#REF!</definedName>
    <definedName name="bbbb" localSheetId="34">[16]Summary!#REF!</definedName>
    <definedName name="bbbb" localSheetId="35">[16]Summary!#REF!</definedName>
    <definedName name="bbbb" localSheetId="36">[16]Summary!#REF!</definedName>
    <definedName name="bbbb" localSheetId="4">[15]Summary!#REF!</definedName>
    <definedName name="bbbb" localSheetId="5">[17]Summary!#REF!</definedName>
    <definedName name="bbbb" localSheetId="17">[17]Summary!#REF!</definedName>
    <definedName name="bbbb" localSheetId="21">[17]Summary!#REF!</definedName>
    <definedName name="bbbb" localSheetId="25">[17]Summary!#REF!</definedName>
    <definedName name="bbbb" localSheetId="28">[17]Summary!#REF!</definedName>
    <definedName name="bbbb" localSheetId="31">[17]Summary!#REF!</definedName>
    <definedName name="bbbb">[15]Summary!#REF!</definedName>
    <definedName name="BC" localSheetId="33">#REF!</definedName>
    <definedName name="BC" localSheetId="34">#REF!</definedName>
    <definedName name="BC" localSheetId="35">#REF!</definedName>
    <definedName name="BC" localSheetId="36">#REF!</definedName>
    <definedName name="BC" localSheetId="4">#REF!</definedName>
    <definedName name="BC" localSheetId="5">#REF!</definedName>
    <definedName name="BC" localSheetId="17">#REF!</definedName>
    <definedName name="BC" localSheetId="21">#REF!</definedName>
    <definedName name="BC">#REF!</definedName>
    <definedName name="BdW67i" localSheetId="33">#REF!</definedName>
    <definedName name="BdW67i" localSheetId="34">#REF!</definedName>
    <definedName name="BdW67i" localSheetId="35">#REF!</definedName>
    <definedName name="BdW67i" localSheetId="36">#REF!</definedName>
    <definedName name="BdW67i" localSheetId="4">#REF!</definedName>
    <definedName name="BdW67i">#REF!</definedName>
    <definedName name="BdW67ii" localSheetId="33">#REF!</definedName>
    <definedName name="BdW67ii" localSheetId="34">#REF!</definedName>
    <definedName name="BdW67ii" localSheetId="35">#REF!</definedName>
    <definedName name="BdW67ii" localSheetId="36">#REF!</definedName>
    <definedName name="BdW67ii" localSheetId="4">#REF!</definedName>
    <definedName name="BdW67ii">#REF!</definedName>
    <definedName name="BdW67iii" localSheetId="33">#REF!</definedName>
    <definedName name="BdW67iii" localSheetId="4">#REF!</definedName>
    <definedName name="BdW67iii">#REF!</definedName>
    <definedName name="Beams" localSheetId="33">#REF!</definedName>
    <definedName name="Beams" localSheetId="4">#REF!</definedName>
    <definedName name="Beams">#REF!</definedName>
    <definedName name="Beg_Bal" localSheetId="33">#REF!</definedName>
    <definedName name="Beg_Bal" localSheetId="4">#REF!</definedName>
    <definedName name="Beg_Bal">#REF!</definedName>
    <definedName name="bends" localSheetId="33">#REF!</definedName>
    <definedName name="bends" localSheetId="34">#REF!</definedName>
    <definedName name="bends" localSheetId="35">#REF!</definedName>
    <definedName name="bends" localSheetId="36">#REF!</definedName>
    <definedName name="bends" localSheetId="4">#REF!</definedName>
    <definedName name="bends" localSheetId="17">#REF!</definedName>
    <definedName name="bends" localSheetId="18">#REF!</definedName>
    <definedName name="bends" localSheetId="19">#REF!</definedName>
    <definedName name="bends" localSheetId="20">#REF!</definedName>
    <definedName name="bends">#REF!</definedName>
    <definedName name="bgfdddg" localSheetId="33">#REF!</definedName>
    <definedName name="bgfdddg" localSheetId="4">#REF!</definedName>
    <definedName name="bgfdddg">#REF!</definedName>
    <definedName name="bil" localSheetId="33">'[18]H2O TREATMENT PLANT SITE(4.1)'!#REF!</definedName>
    <definedName name="bil" localSheetId="4">'[18]H2O TREATMENT PLANT SITE(4.1)'!#REF!</definedName>
    <definedName name="bil">'[18]H2O TREATMENT PLANT SITE(4.1)'!#REF!</definedName>
    <definedName name="bill22" localSheetId="33">#REF!</definedName>
    <definedName name="bill22" localSheetId="34">#REF!</definedName>
    <definedName name="bill22" localSheetId="35">#REF!</definedName>
    <definedName name="bill22" localSheetId="36">#REF!</definedName>
    <definedName name="bill22" localSheetId="4">#REF!</definedName>
    <definedName name="bill22" localSheetId="5">#REF!</definedName>
    <definedName name="bill22" localSheetId="17">#REF!</definedName>
    <definedName name="bill22" localSheetId="21">#REF!</definedName>
    <definedName name="bill22">#REF!</definedName>
    <definedName name="bill5" localSheetId="33">#REF!</definedName>
    <definedName name="bill5" localSheetId="34">#REF!</definedName>
    <definedName name="bill5" localSheetId="35">#REF!</definedName>
    <definedName name="bill5" localSheetId="36">#REF!</definedName>
    <definedName name="bill5" localSheetId="4">#REF!</definedName>
    <definedName name="bill5">#REF!</definedName>
    <definedName name="BIN" localSheetId="33">#REF!</definedName>
    <definedName name="BIN" localSheetId="34">#REF!</definedName>
    <definedName name="BIN" localSheetId="35">#REF!</definedName>
    <definedName name="BIN" localSheetId="36">#REF!</definedName>
    <definedName name="BIN" localSheetId="4">#REF!</definedName>
    <definedName name="BIN">#REF!</definedName>
    <definedName name="BIOGAS" localSheetId="33">#REF!</definedName>
    <definedName name="BIOGAS" localSheetId="4">#REF!</definedName>
    <definedName name="BIOGAS">#REF!</definedName>
    <definedName name="bix" localSheetId="33">#REF!</definedName>
    <definedName name="bix" localSheetId="4">#REF!</definedName>
    <definedName name="bix">#REF!</definedName>
    <definedName name="BKLH" localSheetId="33">#REF!</definedName>
    <definedName name="BKLH" localSheetId="4">#REF!</definedName>
    <definedName name="BKLH">#REF!</definedName>
    <definedName name="Bl." localSheetId="33">#REF!</definedName>
    <definedName name="Bl." localSheetId="4">#REF!</definedName>
    <definedName name="Bl.">#REF!</definedName>
    <definedName name="blankflange" localSheetId="33">#REF!</definedName>
    <definedName name="blankflange" localSheetId="34">#REF!</definedName>
    <definedName name="blankflange" localSheetId="35">#REF!</definedName>
    <definedName name="blankflange" localSheetId="36">#REF!</definedName>
    <definedName name="blankflange" localSheetId="4">#REF!</definedName>
    <definedName name="blankflange" localSheetId="17">#REF!</definedName>
    <definedName name="blankflange" localSheetId="18">#REF!</definedName>
    <definedName name="blankflange" localSheetId="19">#REF!</definedName>
    <definedName name="blankflange" localSheetId="20">#REF!</definedName>
    <definedName name="blankflange">#REF!</definedName>
    <definedName name="BLOC" localSheetId="33">#REF!</definedName>
    <definedName name="BLOC" localSheetId="4">#REF!</definedName>
    <definedName name="BLOC">#REF!</definedName>
    <definedName name="block" localSheetId="33">#REF!</definedName>
    <definedName name="block" localSheetId="4">#REF!</definedName>
    <definedName name="block">#REF!</definedName>
    <definedName name="boq">#N/A</definedName>
    <definedName name="bore" localSheetId="33">'[10]H2O TREATMENT PLANT SITE(4.1)'!#REF!</definedName>
    <definedName name="bore" localSheetId="4">'[10]H2O TREATMENT PLANT SITE(4.1)'!#REF!</definedName>
    <definedName name="bore">'[10]H2O TREATMENT PLANT SITE(4.1)'!#REF!</definedName>
    <definedName name="borehole" localSheetId="33">#REF!</definedName>
    <definedName name="borehole" localSheetId="34">#REF!</definedName>
    <definedName name="borehole" localSheetId="35">#REF!</definedName>
    <definedName name="borehole" localSheetId="36">#REF!</definedName>
    <definedName name="borehole" localSheetId="4">#REF!</definedName>
    <definedName name="borehole" localSheetId="5">#REF!</definedName>
    <definedName name="borehole" localSheetId="17">#REF!</definedName>
    <definedName name="borehole" localSheetId="21">#REF!</definedName>
    <definedName name="borehole">#REF!</definedName>
    <definedName name="BSIWhichPageSetup" hidden="1">1</definedName>
    <definedName name="BSIWhichPageSetup_0" hidden="1">"0þ"</definedName>
    <definedName name="build_up">#REF!</definedName>
    <definedName name="BUILDER_S__PROFIT__AND__ATTENDANCE" localSheetId="33">#REF!</definedName>
    <definedName name="BUILDER_S__PROFIT__AND__ATTENDANCE" localSheetId="34">#REF!</definedName>
    <definedName name="BUILDER_S__PROFIT__AND__ATTENDANCE" localSheetId="35">#REF!</definedName>
    <definedName name="BUILDER_S__PROFIT__AND__ATTENDANCE" localSheetId="36">#REF!</definedName>
    <definedName name="BUILDER_S__PROFIT__AND__ATTENDANCE" localSheetId="4">#REF!</definedName>
    <definedName name="BUILDER_S__PROFIT__AND__ATTENDANCE" localSheetId="21">#REF!</definedName>
    <definedName name="BUILDER_S__PROFIT__AND__ATTENDANCE">#REF!</definedName>
    <definedName name="BUILDER_S__WORK__IN_CONNECTION" localSheetId="33">#REF!</definedName>
    <definedName name="BUILDER_S__WORK__IN_CONNECTION" localSheetId="34">#REF!</definedName>
    <definedName name="BUILDER_S__WORK__IN_CONNECTION" localSheetId="35">#REF!</definedName>
    <definedName name="BUILDER_S__WORK__IN_CONNECTION" localSheetId="36">#REF!</definedName>
    <definedName name="BUILDER_S__WORK__IN_CONNECTION" localSheetId="4">#REF!</definedName>
    <definedName name="BUILDER_S__WORK__IN_CONNECTION">#REF!</definedName>
    <definedName name="Building">[19]Sheet3!$A$8:$A$17</definedName>
    <definedName name="butterflyvalves" localSheetId="33">#REF!</definedName>
    <definedName name="butterflyvalves" localSheetId="34">#REF!</definedName>
    <definedName name="butterflyvalves" localSheetId="35">#REF!</definedName>
    <definedName name="butterflyvalves" localSheetId="36">#REF!</definedName>
    <definedName name="butterflyvalves" localSheetId="4">#REF!</definedName>
    <definedName name="butterflyvalves" localSheetId="17">#REF!</definedName>
    <definedName name="butterflyvalves" localSheetId="18">#REF!</definedName>
    <definedName name="butterflyvalves" localSheetId="19">#REF!</definedName>
    <definedName name="butterflyvalves" localSheetId="20">#REF!</definedName>
    <definedName name="butterflyvalves">#REF!</definedName>
    <definedName name="Bweyale" localSheetId="33">#REF!</definedName>
    <definedName name="Bweyale" localSheetId="4">#REF!</definedName>
    <definedName name="Bweyale">#REF!</definedName>
    <definedName name="CAF" localSheetId="33">#REF!</definedName>
    <definedName name="CAF" localSheetId="4">#REF!</definedName>
    <definedName name="CAF">#REF!</definedName>
    <definedName name="cafetaria" localSheetId="33">#REF!</definedName>
    <definedName name="cafetaria" localSheetId="4">#REF!</definedName>
    <definedName name="cafetaria">#REF!</definedName>
    <definedName name="CalcTerm" localSheetId="33">#REF!</definedName>
    <definedName name="CalcTerm" localSheetId="4">#REF!</definedName>
    <definedName name="CalcTerm">#REF!</definedName>
    <definedName name="Carp" localSheetId="33">#REF!</definedName>
    <definedName name="Carp" localSheetId="4">#REF!</definedName>
    <definedName name="Carp">#REF!</definedName>
    <definedName name="Category_All" localSheetId="33">#REF!</definedName>
    <definedName name="Category_All" localSheetId="4">#REF!</definedName>
    <definedName name="Category_All">#REF!</definedName>
    <definedName name="CATIN">#N/A</definedName>
    <definedName name="CATJYOU">#N/A</definedName>
    <definedName name="CATREC">#N/A</definedName>
    <definedName name="CATSYU">#N/A</definedName>
    <definedName name="CC" localSheetId="33">#REF!</definedName>
    <definedName name="CC" localSheetId="34">#REF!</definedName>
    <definedName name="CC" localSheetId="35">#REF!</definedName>
    <definedName name="CC" localSheetId="36">#REF!</definedName>
    <definedName name="CC" localSheetId="4">#REF!</definedName>
    <definedName name="CC" localSheetId="5">#REF!</definedName>
    <definedName name="CC" localSheetId="17">#REF!</definedName>
    <definedName name="CC" localSheetId="21">#REF!</definedName>
    <definedName name="CC">#REF!</definedName>
    <definedName name="CCC" localSheetId="33">#REF!</definedName>
    <definedName name="CCC" localSheetId="34">#REF!</definedName>
    <definedName name="CCC" localSheetId="35">#REF!</definedName>
    <definedName name="CCC" localSheetId="36">#REF!</definedName>
    <definedName name="CCC" localSheetId="4">#REF!</definedName>
    <definedName name="CCC">#REF!</definedName>
    <definedName name="cccccc" localSheetId="33">#REF!</definedName>
    <definedName name="cccccc" localSheetId="34">#REF!</definedName>
    <definedName name="cccccc" localSheetId="35">#REF!</definedName>
    <definedName name="cccccc" localSheetId="36">#REF!</definedName>
    <definedName name="cccccc" localSheetId="4">#REF!</definedName>
    <definedName name="cccccc">#REF!</definedName>
    <definedName name="cd" localSheetId="33">#REF!</definedName>
    <definedName name="cd" localSheetId="34">#REF!</definedName>
    <definedName name="cd" localSheetId="35">#REF!</definedName>
    <definedName name="cd" localSheetId="36">#REF!</definedName>
    <definedName name="cd" localSheetId="4">#REF!</definedName>
    <definedName name="cd">#REF!</definedName>
    <definedName name="CEILING__FINISHES" localSheetId="33">#REF!</definedName>
    <definedName name="CEILING__FINISHES" localSheetId="4">#REF!</definedName>
    <definedName name="CEILING__FINISHES">#REF!</definedName>
    <definedName name="CEILING_FINISHES" localSheetId="33">#REF!</definedName>
    <definedName name="CEILING_FINISHES" localSheetId="4">#REF!</definedName>
    <definedName name="CEILING_FINISHES">#REF!</definedName>
    <definedName name="change" localSheetId="33">#REF!</definedName>
    <definedName name="change" localSheetId="4">#REF!</definedName>
    <definedName name="change">#REF!</definedName>
    <definedName name="claim" localSheetId="33">#REF!</definedName>
    <definedName name="claim" localSheetId="4">#REF!</definedName>
    <definedName name="claim">#REF!</definedName>
    <definedName name="claims" localSheetId="33">#REF!</definedName>
    <definedName name="claims" localSheetId="4">#REF!</definedName>
    <definedName name="claims">#REF!</definedName>
    <definedName name="Clearance" localSheetId="33">#REF!</definedName>
    <definedName name="Clearance" localSheetId="4">#REF!</definedName>
    <definedName name="Clearance">#REF!</definedName>
    <definedName name="code" localSheetId="34">'[20]fitting rates'!$A$4:$G$223</definedName>
    <definedName name="code" localSheetId="35">'[20]fitting rates'!$A$4:$G$223</definedName>
    <definedName name="code" localSheetId="36">'[20]fitting rates'!$A$4:$G$223</definedName>
    <definedName name="code">'[21]fitting rates'!$A$4:$G$223</definedName>
    <definedName name="coeff_1" localSheetId="33">#REF!</definedName>
    <definedName name="coeff_1" localSheetId="34">#REF!</definedName>
    <definedName name="coeff_1" localSheetId="35">#REF!</definedName>
    <definedName name="coeff_1" localSheetId="36">#REF!</definedName>
    <definedName name="coeff_1" localSheetId="4">#REF!</definedName>
    <definedName name="coeff_1" localSheetId="5">#REF!</definedName>
    <definedName name="coeff_1" localSheetId="17">#REF!</definedName>
    <definedName name="coeff_1" localSheetId="21">#REF!</definedName>
    <definedName name="coeff_1">#REF!</definedName>
    <definedName name="coeff_sur_SINCOR" localSheetId="33">#REF!</definedName>
    <definedName name="coeff_sur_SINCOR" localSheetId="34">#REF!</definedName>
    <definedName name="coeff_sur_SINCOR" localSheetId="35">#REF!</definedName>
    <definedName name="coeff_sur_SINCOR" localSheetId="36">#REF!</definedName>
    <definedName name="coeff_sur_SINCOR" localSheetId="4">#REF!</definedName>
    <definedName name="coeff_sur_SINCOR">#REF!</definedName>
    <definedName name="Cofferdam" localSheetId="33">#REF!</definedName>
    <definedName name="Cofferdam" localSheetId="34">#REF!</definedName>
    <definedName name="Cofferdam" localSheetId="35">#REF!</definedName>
    <definedName name="Cofferdam" localSheetId="36">#REF!</definedName>
    <definedName name="Cofferdam" localSheetId="4">#REF!</definedName>
    <definedName name="Cofferdam">#REF!</definedName>
    <definedName name="Col_Sched" localSheetId="33">#REF!</definedName>
    <definedName name="Col_Sched" localSheetId="4">#REF!</definedName>
    <definedName name="Col_Sched">#REF!</definedName>
    <definedName name="Columns">[22]Schedules!$A$5:$E$25</definedName>
    <definedName name="Commencement">[23]Data!$C$6</definedName>
    <definedName name="COMMUNICATION__INSTALLATIONS" localSheetId="33">#REF!</definedName>
    <definedName name="COMMUNICATION__INSTALLATIONS" localSheetId="34">#REF!</definedName>
    <definedName name="COMMUNICATION__INSTALLATIONS" localSheetId="35">#REF!</definedName>
    <definedName name="COMMUNICATION__INSTALLATIONS" localSheetId="36">#REF!</definedName>
    <definedName name="COMMUNICATION__INSTALLATIONS" localSheetId="4">#REF!</definedName>
    <definedName name="COMMUNICATION__INSTALLATIONS" localSheetId="5">#REF!</definedName>
    <definedName name="COMMUNICATION__INSTALLATIONS" localSheetId="17">#REF!</definedName>
    <definedName name="COMMUNICATION__INSTALLATIONS" localSheetId="21">#REF!</definedName>
    <definedName name="COMMUNICATION__INSTALLATIONS">#REF!</definedName>
    <definedName name="Comp_ME" localSheetId="33">#REF!</definedName>
    <definedName name="Comp_ME" localSheetId="34">#REF!</definedName>
    <definedName name="Comp_ME" localSheetId="35">#REF!</definedName>
    <definedName name="Comp_ME" localSheetId="36">#REF!</definedName>
    <definedName name="Comp_ME" localSheetId="4">#REF!</definedName>
    <definedName name="Comp_ME">#REF!</definedName>
    <definedName name="COMPARISON" localSheetId="33">{#N/A,#N/A,FALSE,"mpph1";#N/A,#N/A,FALSE,"mpmseb";#N/A,#N/A,FALSE,"mpph2"}</definedName>
    <definedName name="COMPARISON" localSheetId="34">{#N/A,#N/A,FALSE,"mpph1";#N/A,#N/A,FALSE,"mpmseb";#N/A,#N/A,FALSE,"mpph2"}</definedName>
    <definedName name="COMPARISON" localSheetId="35">{#N/A,#N/A,FALSE,"mpph1";#N/A,#N/A,FALSE,"mpmseb";#N/A,#N/A,FALSE,"mpph2"}</definedName>
    <definedName name="COMPARISON" localSheetId="36">{#N/A,#N/A,FALSE,"mpph1";#N/A,#N/A,FALSE,"mpmseb";#N/A,#N/A,FALSE,"mpph2"}</definedName>
    <definedName name="COMPARISON" localSheetId="3">{#N/A,#N/A,FALSE,"mpph1";#N/A,#N/A,FALSE,"mpmseb";#N/A,#N/A,FALSE,"mpph2"}</definedName>
    <definedName name="COMPARISON" localSheetId="4">{#N/A,#N/A,FALSE,"mpph1";#N/A,#N/A,FALSE,"mpmseb";#N/A,#N/A,FALSE,"mpph2"}</definedName>
    <definedName name="COMPARISON" localSheetId="5">{#N/A,#N/A,FALSE,"mpph1";#N/A,#N/A,FALSE,"mpmseb";#N/A,#N/A,FALSE,"mpph2"}</definedName>
    <definedName name="COMPARISON" localSheetId="6">{#N/A,#N/A,FALSE,"mpph1";#N/A,#N/A,FALSE,"mpmseb";#N/A,#N/A,FALSE,"mpph2"}</definedName>
    <definedName name="COMPARISON" localSheetId="7">{#N/A,#N/A,FALSE,"mpph1";#N/A,#N/A,FALSE,"mpmseb";#N/A,#N/A,FALSE,"mpph2"}</definedName>
    <definedName name="COMPARISON" localSheetId="17">{#N/A,#N/A,FALSE,"mpph1";#N/A,#N/A,FALSE,"mpmseb";#N/A,#N/A,FALSE,"mpph2"}</definedName>
    <definedName name="COMPARISON" localSheetId="21">{#N/A,#N/A,FALSE,"mpph1";#N/A,#N/A,FALSE,"mpmseb";#N/A,#N/A,FALSE,"mpph2"}</definedName>
    <definedName name="COMPARISON" localSheetId="8">{#N/A,#N/A,FALSE,"mpph1";#N/A,#N/A,FALSE,"mpmseb";#N/A,#N/A,FALSE,"mpph2"}</definedName>
    <definedName name="COMPARISON" localSheetId="13">{#N/A,#N/A,FALSE,"mpph1";#N/A,#N/A,FALSE,"mpmseb";#N/A,#N/A,FALSE,"mpph2"}</definedName>
    <definedName name="COMPARISON" localSheetId="1">{#N/A,#N/A,FALSE,"mpph1";#N/A,#N/A,FALSE,"mpmseb";#N/A,#N/A,FALSE,"mpph2"}</definedName>
    <definedName name="COMPARISON" localSheetId="24">{#N/A,#N/A,FALSE,"mpph1";#N/A,#N/A,FALSE,"mpmseb";#N/A,#N/A,FALSE,"mpph2"}</definedName>
    <definedName name="COMPARISON" localSheetId="25">{#N/A,#N/A,FALSE,"mpph1";#N/A,#N/A,FALSE,"mpmseb";#N/A,#N/A,FALSE,"mpph2"}</definedName>
    <definedName name="COMPARISON" localSheetId="28">{#N/A,#N/A,FALSE,"mpph1";#N/A,#N/A,FALSE,"mpmseb";#N/A,#N/A,FALSE,"mpph2"}</definedName>
    <definedName name="COMPARISON" localSheetId="31">{#N/A,#N/A,FALSE,"mpph1";#N/A,#N/A,FALSE,"mpmseb";#N/A,#N/A,FALSE,"mpph2"}</definedName>
    <definedName name="COMPARISON">{#N/A,#N/A,FALSE,"mpph1";#N/A,#N/A,FALSE,"mpmseb";#N/A,#N/A,FALSE,"mpph2"}</definedName>
    <definedName name="CONCRETEDIMS">#REF!</definedName>
    <definedName name="CONL1" localSheetId="33">#REF!</definedName>
    <definedName name="CONL1" localSheetId="34">#REF!</definedName>
    <definedName name="CONL1" localSheetId="35">#REF!</definedName>
    <definedName name="CONL1" localSheetId="36">#REF!</definedName>
    <definedName name="CONL1" localSheetId="4">#REF!</definedName>
    <definedName name="CONL1" localSheetId="21">#REF!</definedName>
    <definedName name="CONL1">#REF!</definedName>
    <definedName name="CONP1" localSheetId="33">#REF!</definedName>
    <definedName name="CONP1" localSheetId="34">#REF!</definedName>
    <definedName name="CONP1" localSheetId="35">#REF!</definedName>
    <definedName name="CONP1" localSheetId="36">#REF!</definedName>
    <definedName name="CONP1" localSheetId="4">#REF!</definedName>
    <definedName name="CONP1">#REF!</definedName>
    <definedName name="Const" localSheetId="33">#REF!</definedName>
    <definedName name="Const" localSheetId="4">#REF!</definedName>
    <definedName name="Const">#REF!</definedName>
    <definedName name="consumption" localSheetId="33">#REF!</definedName>
    <definedName name="consumption" localSheetId="4">#REF!</definedName>
    <definedName name="consumption">#REF!</definedName>
    <definedName name="Contents" localSheetId="33">#REF!</definedName>
    <definedName name="Contents" localSheetId="4">#REF!</definedName>
    <definedName name="Contents">#REF!</definedName>
    <definedName name="Contingency">'[24]Cat A Change Control'!$A$1:$Q$48</definedName>
    <definedName name="contract_factor" localSheetId="33">direct_labour</definedName>
    <definedName name="contract_factor" localSheetId="34">direct_labour</definedName>
    <definedName name="contract_factor" localSheetId="35">[25]!direct_labour</definedName>
    <definedName name="contract_factor" localSheetId="36">[26]!direct_labour</definedName>
    <definedName name="contract_factor" localSheetId="3">direct_labour</definedName>
    <definedName name="contract_factor" localSheetId="4">[25]!direct_labour</definedName>
    <definedName name="contract_factor" localSheetId="5">direct_labour</definedName>
    <definedName name="contract_factor" localSheetId="6">direct_labour</definedName>
    <definedName name="contract_factor" localSheetId="7">direct_labour</definedName>
    <definedName name="contract_factor" localSheetId="17">direct_labour</definedName>
    <definedName name="contract_factor" localSheetId="21">direct_labour</definedName>
    <definedName name="contract_factor" localSheetId="8">direct_labour</definedName>
    <definedName name="contract_factor" localSheetId="13">direct_labour</definedName>
    <definedName name="contract_factor" localSheetId="1">direct_labour</definedName>
    <definedName name="contract_factor" localSheetId="24">direct_labour</definedName>
    <definedName name="contract_factor" localSheetId="25">[25]!direct_labour</definedName>
    <definedName name="contract_factor" localSheetId="28">[25]!direct_labour</definedName>
    <definedName name="contract_factor" localSheetId="31">[25]!direct_labour</definedName>
    <definedName name="contract_factor">direct_labour</definedName>
    <definedName name="copy_this" localSheetId="33">#REF!</definedName>
    <definedName name="copy_this" localSheetId="34">#REF!</definedName>
    <definedName name="copy_this" localSheetId="35">#REF!</definedName>
    <definedName name="copy_this" localSheetId="36">#REF!</definedName>
    <definedName name="copy_this" localSheetId="4">#REF!</definedName>
    <definedName name="copy_this" localSheetId="5">#REF!</definedName>
    <definedName name="copy_this" localSheetId="17">#REF!</definedName>
    <definedName name="copy_this" localSheetId="21">#REF!</definedName>
    <definedName name="copy_this">#REF!</definedName>
    <definedName name="COST" localSheetId="33">#REF!</definedName>
    <definedName name="COST" localSheetId="34">#REF!</definedName>
    <definedName name="COST" localSheetId="35">#REF!</definedName>
    <definedName name="COST" localSheetId="36">#REF!</definedName>
    <definedName name="COST" localSheetId="3">#REF!</definedName>
    <definedName name="COST" localSheetId="4">#REF!</definedName>
    <definedName name="COST" localSheetId="5">#REF!</definedName>
    <definedName name="COST" localSheetId="17">#REF!</definedName>
    <definedName name="COST" localSheetId="18">#REF!</definedName>
    <definedName name="COST" localSheetId="19">#REF!</definedName>
    <definedName name="COST" localSheetId="20">#REF!</definedName>
    <definedName name="COST" localSheetId="21">#REF!</definedName>
    <definedName name="COST" localSheetId="13">#REF!</definedName>
    <definedName name="COST" localSheetId="24">'Bill 7.2 - Ndiriba Tank'!#REF!</definedName>
    <definedName name="COST" localSheetId="25">#REF!</definedName>
    <definedName name="COST" localSheetId="27">'Bill 8.2 - Anyaribu Tank'!#REF!</definedName>
    <definedName name="COST" localSheetId="28">#REF!</definedName>
    <definedName name="COST" localSheetId="30">'Bill 9.2 - Nyagak Tank'!#REF!</definedName>
    <definedName name="COST" localSheetId="31">#REF!</definedName>
    <definedName name="COST">#REF!</definedName>
    <definedName name="COSTS" localSheetId="33">#REF!</definedName>
    <definedName name="COSTS" localSheetId="4">#REF!</definedName>
    <definedName name="COSTS">#REF!</definedName>
    <definedName name="count" localSheetId="33">#REF!</definedName>
    <definedName name="count" localSheetId="4">#REF!</definedName>
    <definedName name="count">#REF!</definedName>
    <definedName name="cover" localSheetId="33">#REF!</definedName>
    <definedName name="cover" localSheetId="34">#REF!</definedName>
    <definedName name="cover" localSheetId="35">#REF!</definedName>
    <definedName name="cover" localSheetId="36">#REF!</definedName>
    <definedName name="cover" localSheetId="4">#REF!</definedName>
    <definedName name="cover" localSheetId="17">#REF!</definedName>
    <definedName name="cover" localSheetId="18">#REF!</definedName>
    <definedName name="cover" localSheetId="19">#REF!</definedName>
    <definedName name="cover" localSheetId="20">#REF!</definedName>
    <definedName name="cover" localSheetId="24">#REF!</definedName>
    <definedName name="cover" localSheetId="27">#REF!</definedName>
    <definedName name="cover" localSheetId="30">#REF!</definedName>
    <definedName name="cover">#REF!</definedName>
    <definedName name="COVERPAGE" localSheetId="33">#REF!</definedName>
    <definedName name="COVERPAGE" localSheetId="4">#REF!</definedName>
    <definedName name="COVERPAGE">#REF!</definedName>
    <definedName name="cprop" localSheetId="33">#REF!</definedName>
    <definedName name="cprop" localSheetId="4">#REF!</definedName>
    <definedName name="cprop">#REF!</definedName>
    <definedName name="crosssection" localSheetId="33">#REF!</definedName>
    <definedName name="crosssection" localSheetId="4">#REF!</definedName>
    <definedName name="crosssection">#REF!</definedName>
    <definedName name="Cum_Int" localSheetId="33">#REF!</definedName>
    <definedName name="Cum_Int" localSheetId="4">#REF!</definedName>
    <definedName name="Cum_Int">#REF!</definedName>
    <definedName name="CV" localSheetId="33">#REF!</definedName>
    <definedName name="CV" localSheetId="4">#REF!</definedName>
    <definedName name="CV">#REF!</definedName>
    <definedName name="d" localSheetId="33">#REF!</definedName>
    <definedName name="d" localSheetId="34">#REF!</definedName>
    <definedName name="d" localSheetId="35">#REF!</definedName>
    <definedName name="d" localSheetId="36">#REF!</definedName>
    <definedName name="d" localSheetId="4">#REF!</definedName>
    <definedName name="d">#REF!</definedName>
    <definedName name="dan" localSheetId="33">#REF!</definedName>
    <definedName name="dan" localSheetId="4">#REF!</definedName>
    <definedName name="dan">#REF!</definedName>
    <definedName name="data" localSheetId="34">[20]list!$AG$8:$EW$23</definedName>
    <definedName name="data" localSheetId="35">[20]list!$AG$8:$EW$23</definedName>
    <definedName name="data" localSheetId="36">[20]list!$AG$8:$EW$23</definedName>
    <definedName name="data">[21]list!$AG$8:$EW$23</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4">#REF!</definedName>
    <definedName name="_xlnm.Database" localSheetId="5">#REF!</definedName>
    <definedName name="_xlnm.Database" localSheetId="17">#REF!</definedName>
    <definedName name="_xlnm.Database" localSheetId="21">#REF!</definedName>
    <definedName name="_xlnm.Database">#REF!</definedName>
    <definedName name="DAV" localSheetId="33">#REF!</definedName>
    <definedName name="DAV" localSheetId="34">#REF!</definedName>
    <definedName name="DAV" localSheetId="35">#REF!</definedName>
    <definedName name="DAV" localSheetId="36">#REF!</definedName>
    <definedName name="DAV" localSheetId="4">#REF!</definedName>
    <definedName name="DAV">#REF!</definedName>
    <definedName name="DAVID" localSheetId="33">[27]VIABILITY!#REF!</definedName>
    <definedName name="DAVID" localSheetId="34">[27]VIABILITY!#REF!</definedName>
    <definedName name="DAVID" localSheetId="35">[27]VIABILITY!#REF!</definedName>
    <definedName name="DAVID" localSheetId="36">[27]VIABILITY!#REF!</definedName>
    <definedName name="DAVID" localSheetId="4">[27]VIABILITY!#REF!</definedName>
    <definedName name="DAVID">[27]VIABILITY!#REF!</definedName>
    <definedName name="DAYWORKS" localSheetId="33">{"cost",#N/A,FALSE,"B";"Sum",#N/A,FALSE,"C";"Sal1",#N/A,FALSE,"D";"Sal2",#N/A,FALSE,"D";"Mob",#N/A,FALSE,"E";"Eqpcst1",#N/A,FALSE,"F";"Eqpcst2",#N/A,FALSE,"F";"Eqpcst3",#N/A,FALSE,"F";"Est1",#N/A,FALSE,"G";"Est2",#N/A,FALSE,"G";"Fin",#N/A,FALSE,"H";"EqpCal",#N/A,FALSE,"I";"ManCal1",#N/A,FALSE,"J";"ManCal2",#N/A,FALSE,"J";"Consm",#N/A,FALSE,"L";"B O",#N/A,FALSE,"M";"S C",#N/A,FALSE,"N"}</definedName>
    <definedName name="DAYWORKS" localSheetId="34">{"cost",#N/A,FALSE,"B";"Sum",#N/A,FALSE,"C";"Sal1",#N/A,FALSE,"D";"Sal2",#N/A,FALSE,"D";"Mob",#N/A,FALSE,"E";"Eqpcst1",#N/A,FALSE,"F";"Eqpcst2",#N/A,FALSE,"F";"Eqpcst3",#N/A,FALSE,"F";"Est1",#N/A,FALSE,"G";"Est2",#N/A,FALSE,"G";"Fin",#N/A,FALSE,"H";"EqpCal",#N/A,FALSE,"I";"ManCal1",#N/A,FALSE,"J";"ManCal2",#N/A,FALSE,"J";"Consm",#N/A,FALSE,"L";"B O",#N/A,FALSE,"M";"S C",#N/A,FALSE,"N"}</definedName>
    <definedName name="DAYWORKS" localSheetId="35">{"cost",#N/A,FALSE,"B";"Sum",#N/A,FALSE,"C";"Sal1",#N/A,FALSE,"D";"Sal2",#N/A,FALSE,"D";"Mob",#N/A,FALSE,"E";"Eqpcst1",#N/A,FALSE,"F";"Eqpcst2",#N/A,FALSE,"F";"Eqpcst3",#N/A,FALSE,"F";"Est1",#N/A,FALSE,"G";"Est2",#N/A,FALSE,"G";"Fin",#N/A,FALSE,"H";"EqpCal",#N/A,FALSE,"I";"ManCal1",#N/A,FALSE,"J";"ManCal2",#N/A,FALSE,"J";"Consm",#N/A,FALSE,"L";"B O",#N/A,FALSE,"M";"S C",#N/A,FALSE,"N"}</definedName>
    <definedName name="DAYWORKS" localSheetId="36">{"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4">{"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6">{"cost",#N/A,FALSE,"B";"Sum",#N/A,FALSE,"C";"Sal1",#N/A,FALSE,"D";"Sal2",#N/A,FALSE,"D";"Mob",#N/A,FALSE,"E";"Eqpcst1",#N/A,FALSE,"F";"Eqpcst2",#N/A,FALSE,"F";"Eqpcst3",#N/A,FALSE,"F";"Est1",#N/A,FALSE,"G";"Est2",#N/A,FALSE,"G";"Fin",#N/A,FALSE,"H";"EqpCal",#N/A,FALSE,"I";"ManCal1",#N/A,FALSE,"J";"ManCal2",#N/A,FALSE,"J";"Consm",#N/A,FALSE,"L";"B O",#N/A,FALSE,"M";"S C",#N/A,FALSE,"N"}</definedName>
    <definedName name="DAYWORKS" localSheetId="7">{"cost",#N/A,FALSE,"B";"Sum",#N/A,FALSE,"C";"Sal1",#N/A,FALSE,"D";"Sal2",#N/A,FALSE,"D";"Mob",#N/A,FALSE,"E";"Eqpcst1",#N/A,FALSE,"F";"Eqpcst2",#N/A,FALSE,"F";"Eqpcst3",#N/A,FALSE,"F";"Est1",#N/A,FALSE,"G";"Est2",#N/A,FALSE,"G";"Fin",#N/A,FALSE,"H";"EqpCal",#N/A,FALSE,"I";"ManCal1",#N/A,FALSE,"J";"ManCal2",#N/A,FALSE,"J";"Consm",#N/A,FALSE,"L";"B O",#N/A,FALSE,"M";"S C",#N/A,FALSE,"N"}</definedName>
    <definedName name="DAYWORKS" localSheetId="17">{"cost",#N/A,FALSE,"B";"Sum",#N/A,FALSE,"C";"Sal1",#N/A,FALSE,"D";"Sal2",#N/A,FALSE,"D";"Mob",#N/A,FALSE,"E";"Eqpcst1",#N/A,FALSE,"F";"Eqpcst2",#N/A,FALSE,"F";"Eqpcst3",#N/A,FALSE,"F";"Est1",#N/A,FALSE,"G";"Est2",#N/A,FALSE,"G";"Fin",#N/A,FALSE,"H";"EqpCal",#N/A,FALSE,"I";"ManCal1",#N/A,FALSE,"J";"ManCal2",#N/A,FALSE,"J";"Consm",#N/A,FALSE,"L";"B O",#N/A,FALSE,"M";"S C",#N/A,FALSE,"N"}</definedName>
    <definedName name="DAYWORKS" localSheetId="21">{"cost",#N/A,FALSE,"B";"Sum",#N/A,FALSE,"C";"Sal1",#N/A,FALSE,"D";"Sal2",#N/A,FALSE,"D";"Mob",#N/A,FALSE,"E";"Eqpcst1",#N/A,FALSE,"F";"Eqpcst2",#N/A,FALSE,"F";"Eqpcst3",#N/A,FALSE,"F";"Est1",#N/A,FALSE,"G";"Est2",#N/A,FALSE,"G";"Fin",#N/A,FALSE,"H";"EqpCal",#N/A,FALSE,"I";"ManCal1",#N/A,FALSE,"J";"ManCal2",#N/A,FALSE,"J";"Consm",#N/A,FALSE,"L";"B O",#N/A,FALSE,"M";"S C",#N/A,FALSE,"N"}</definedName>
    <definedName name="DAYWORKS" localSheetId="8">{"cost",#N/A,FALSE,"B";"Sum",#N/A,FALSE,"C";"Sal1",#N/A,FALSE,"D";"Sal2",#N/A,FALSE,"D";"Mob",#N/A,FALSE,"E";"Eqpcst1",#N/A,FALSE,"F";"Eqpcst2",#N/A,FALSE,"F";"Eqpcst3",#N/A,FALSE,"F";"Est1",#N/A,FALSE,"G";"Est2",#N/A,FALSE,"G";"Fin",#N/A,FALSE,"H";"EqpCal",#N/A,FALSE,"I";"ManCal1",#N/A,FALSE,"J";"ManCal2",#N/A,FALSE,"J";"Consm",#N/A,FALSE,"L";"B O",#N/A,FALSE,"M";"S C",#N/A,FALSE,"N"}</definedName>
    <definedName name="DAYWORKS" localSheetId="13">{"cost",#N/A,FALSE,"B";"Sum",#N/A,FALSE,"C";"Sal1",#N/A,FALSE,"D";"Sal2",#N/A,FALSE,"D";"Mob",#N/A,FALSE,"E";"Eqpcst1",#N/A,FALSE,"F";"Eqpcst2",#N/A,FALSE,"F";"Eqpcst3",#N/A,FALSE,"F";"Est1",#N/A,FALSE,"G";"Est2",#N/A,FALSE,"G";"Fin",#N/A,FALSE,"H";"EqpCal",#N/A,FALSE,"I";"ManCal1",#N/A,FALSE,"J";"ManCal2",#N/A,FALSE,"J";"Consm",#N/A,FALSE,"L";"B O",#N/A,FALSE,"M";"S C",#N/A,FALSE,"N"}</definedName>
    <definedName name="DAYWORKS" localSheetId="1">{"cost",#N/A,FALSE,"B";"Sum",#N/A,FALSE,"C";"Sal1",#N/A,FALSE,"D";"Sal2",#N/A,FALSE,"D";"Mob",#N/A,FALSE,"E";"Eqpcst1",#N/A,FALSE,"F";"Eqpcst2",#N/A,FALSE,"F";"Eqpcst3",#N/A,FALSE,"F";"Est1",#N/A,FALSE,"G";"Est2",#N/A,FALSE,"G";"Fin",#N/A,FALSE,"H";"EqpCal",#N/A,FALSE,"I";"ManCal1",#N/A,FALSE,"J";"ManCal2",#N/A,FALSE,"J";"Consm",#N/A,FALSE,"L";"B O",#N/A,FALSE,"M";"S C",#N/A,FALSE,"N"}</definedName>
    <definedName name="DAYWORKS" localSheetId="24">{"cost",#N/A,FALSE,"B";"Sum",#N/A,FALSE,"C";"Sal1",#N/A,FALSE,"D";"Sal2",#N/A,FALSE,"D";"Mob",#N/A,FALSE,"E";"Eqpcst1",#N/A,FALSE,"F";"Eqpcst2",#N/A,FALSE,"F";"Eqpcst3",#N/A,FALSE,"F";"Est1",#N/A,FALSE,"G";"Est2",#N/A,FALSE,"G";"Fin",#N/A,FALSE,"H";"EqpCal",#N/A,FALSE,"I";"ManCal1",#N/A,FALSE,"J";"ManCal2",#N/A,FALSE,"J";"Consm",#N/A,FALSE,"L";"B O",#N/A,FALSE,"M";"S C",#N/A,FALSE,"N"}</definedName>
    <definedName name="DAYWORKS" localSheetId="25">{"cost",#N/A,FALSE,"B";"Sum",#N/A,FALSE,"C";"Sal1",#N/A,FALSE,"D";"Sal2",#N/A,FALSE,"D";"Mob",#N/A,FALSE,"E";"Eqpcst1",#N/A,FALSE,"F";"Eqpcst2",#N/A,FALSE,"F";"Eqpcst3",#N/A,FALSE,"F";"Est1",#N/A,FALSE,"G";"Est2",#N/A,FALSE,"G";"Fin",#N/A,FALSE,"H";"EqpCal",#N/A,FALSE,"I";"ManCal1",#N/A,FALSE,"J";"ManCal2",#N/A,FALSE,"J";"Consm",#N/A,FALSE,"L";"B O",#N/A,FALSE,"M";"S C",#N/A,FALSE,"N"}</definedName>
    <definedName name="DAYWORKS" localSheetId="28">{"cost",#N/A,FALSE,"B";"Sum",#N/A,FALSE,"C";"Sal1",#N/A,FALSE,"D";"Sal2",#N/A,FALSE,"D";"Mob",#N/A,FALSE,"E";"Eqpcst1",#N/A,FALSE,"F";"Eqpcst2",#N/A,FALSE,"F";"Eqpcst3",#N/A,FALSE,"F";"Est1",#N/A,FALSE,"G";"Est2",#N/A,FALSE,"G";"Fin",#N/A,FALSE,"H";"EqpCal",#N/A,FALSE,"I";"ManCal1",#N/A,FALSE,"J";"ManCal2",#N/A,FALSE,"J";"Consm",#N/A,FALSE,"L";"B O",#N/A,FALSE,"M";"S C",#N/A,FALSE,"N"}</definedName>
    <definedName name="DAYWORKS" localSheetId="31">{"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BC">#REF!</definedName>
    <definedName name="DBD" localSheetId="33">#REF!</definedName>
    <definedName name="DBD" localSheetId="34">#REF!</definedName>
    <definedName name="DBD" localSheetId="35">#REF!</definedName>
    <definedName name="DBD" localSheetId="36">#REF!</definedName>
    <definedName name="DBD" localSheetId="4">#REF!</definedName>
    <definedName name="DBD" localSheetId="21">#REF!</definedName>
    <definedName name="DBD">#REF!</definedName>
    <definedName name="DBE" localSheetId="33">#REF!</definedName>
    <definedName name="DBE" localSheetId="34">#REF!</definedName>
    <definedName name="DBE" localSheetId="35">#REF!</definedName>
    <definedName name="DBE" localSheetId="36">#REF!</definedName>
    <definedName name="DBE" localSheetId="4">#REF!</definedName>
    <definedName name="DBE">#REF!</definedName>
    <definedName name="DBST1" localSheetId="33">#REF!</definedName>
    <definedName name="DBST1" localSheetId="4">#REF!</definedName>
    <definedName name="DBST1">#REF!</definedName>
    <definedName name="DBST2" localSheetId="33">#REF!</definedName>
    <definedName name="DBST2" localSheetId="4">#REF!</definedName>
    <definedName name="DBST2">#REF!</definedName>
    <definedName name="dcew" localSheetId="33">#REF!</definedName>
    <definedName name="dcew" localSheetId="4">#REF!</definedName>
    <definedName name="dcew">#REF!</definedName>
    <definedName name="dd" localSheetId="33">#REF!</definedName>
    <definedName name="dd" localSheetId="4">#REF!</definedName>
    <definedName name="dd">#REF!</definedName>
    <definedName name="ddd" localSheetId="33">#REF!</definedName>
    <definedName name="ddd" localSheetId="34">#REF!</definedName>
    <definedName name="ddd" localSheetId="35">#REF!</definedName>
    <definedName name="ddd" localSheetId="36">#REF!</definedName>
    <definedName name="ddd" localSheetId="4">#REF!</definedName>
    <definedName name="ddd">#REF!</definedName>
    <definedName name="de" localSheetId="33">#REF!</definedName>
    <definedName name="de" localSheetId="4">#REF!</definedName>
    <definedName name="de">#REF!</definedName>
    <definedName name="ded" localSheetId="33">#REF!</definedName>
    <definedName name="ded" localSheetId="4">#REF!</definedName>
    <definedName name="ded">#REF!</definedName>
    <definedName name="dedr" localSheetId="33">#REF!</definedName>
    <definedName name="dedr" localSheetId="4">#REF!</definedName>
    <definedName name="dedr">#REF!</definedName>
    <definedName name="der" localSheetId="33">#REF!</definedName>
    <definedName name="der" localSheetId="4">#REF!</definedName>
    <definedName name="der">#REF!</definedName>
    <definedName name="descuento_philips">'[28]00_Main Prices List'!$I$82</definedName>
    <definedName name="DescuentoSneider">'[28]00_Main Prices List'!$I$107</definedName>
    <definedName name="Design" localSheetId="33">#REF!</definedName>
    <definedName name="Design" localSheetId="34">#REF!</definedName>
    <definedName name="Design" localSheetId="35">#REF!</definedName>
    <definedName name="Design" localSheetId="36">#REF!</definedName>
    <definedName name="Design" localSheetId="4">#REF!</definedName>
    <definedName name="Design" localSheetId="5">#REF!</definedName>
    <definedName name="Design" localSheetId="17">#REF!</definedName>
    <definedName name="Design" localSheetId="21">#REF!</definedName>
    <definedName name="Design">#REF!</definedName>
    <definedName name="dfddffd" localSheetId="33">#REF!</definedName>
    <definedName name="dfddffd" localSheetId="34">#REF!</definedName>
    <definedName name="dfddffd" localSheetId="35">#REF!</definedName>
    <definedName name="dfddffd" localSheetId="36">#REF!</definedName>
    <definedName name="dfddffd" localSheetId="4">#REF!</definedName>
    <definedName name="dfddffd">#REF!</definedName>
    <definedName name="DFDF" localSheetId="33">#REF!</definedName>
    <definedName name="DFDF" localSheetId="4">#REF!</definedName>
    <definedName name="DFDF">#REF!</definedName>
    <definedName name="dfg" localSheetId="33">#REF!</definedName>
    <definedName name="dfg" localSheetId="4">#REF!</definedName>
    <definedName name="dfg">#REF!</definedName>
    <definedName name="dfghgf" localSheetId="33">#REF!</definedName>
    <definedName name="dfghgf" localSheetId="4">#REF!</definedName>
    <definedName name="dfghgf">#REF!</definedName>
    <definedName name="DFlange" localSheetId="33">#REF!</definedName>
    <definedName name="DFlange" localSheetId="34">#REF!</definedName>
    <definedName name="DFlange" localSheetId="35">#REF!</definedName>
    <definedName name="DFlange" localSheetId="36">#REF!</definedName>
    <definedName name="DFlange" localSheetId="4">#REF!</definedName>
    <definedName name="DFlange" localSheetId="17">#REF!</definedName>
    <definedName name="DFlange" localSheetId="18">#REF!</definedName>
    <definedName name="DFlange" localSheetId="19">#REF!</definedName>
    <definedName name="DFlange" localSheetId="20">#REF!</definedName>
    <definedName name="DFlange">#REF!</definedName>
    <definedName name="dfr" localSheetId="33">#REF!</definedName>
    <definedName name="dfr" localSheetId="4">#REF!</definedName>
    <definedName name="dfr">#REF!</definedName>
    <definedName name="dfrggg" localSheetId="33">#REF!</definedName>
    <definedName name="dfrggg" localSheetId="4">#REF!</definedName>
    <definedName name="dfrggg">#REF!</definedName>
    <definedName name="dgr" localSheetId="33">#REF!</definedName>
    <definedName name="dgr" localSheetId="4">#REF!</definedName>
    <definedName name="dgr">#REF!</definedName>
    <definedName name="dhdhdhd" localSheetId="33">#REF!</definedName>
    <definedName name="dhdhdhd" localSheetId="34">#REF!</definedName>
    <definedName name="dhdhdhd" localSheetId="35">#REF!</definedName>
    <definedName name="dhdhdhd" localSheetId="36">#REF!</definedName>
    <definedName name="dhdhdhd" localSheetId="4">#REF!</definedName>
    <definedName name="dhdhdhd">#REF!</definedName>
    <definedName name="direct_labour">1</definedName>
    <definedName name="Disaster" localSheetId="33">#REF!</definedName>
    <definedName name="Disaster" localSheetId="34">#REF!</definedName>
    <definedName name="Disaster" localSheetId="35">#REF!</definedName>
    <definedName name="Disaster" localSheetId="36">#REF!</definedName>
    <definedName name="Disaster" localSheetId="4">#REF!</definedName>
    <definedName name="Disaster" localSheetId="5">#REF!</definedName>
    <definedName name="Disaster" localSheetId="17">#REF!</definedName>
    <definedName name="Disaster" localSheetId="21">#REF!</definedName>
    <definedName name="Disaster">#REF!</definedName>
    <definedName name="Discount_Rate">[29]Model!$C$3</definedName>
    <definedName name="DISPOSAL__INSTALLATIONS" localSheetId="33">#REF!</definedName>
    <definedName name="DISPOSAL__INSTALLATIONS" localSheetId="34">#REF!</definedName>
    <definedName name="DISPOSAL__INSTALLATIONS" localSheetId="35">#REF!</definedName>
    <definedName name="DISPOSAL__INSTALLATIONS" localSheetId="36">#REF!</definedName>
    <definedName name="DISPOSAL__INSTALLATIONS" localSheetId="4">#REF!</definedName>
    <definedName name="DISPOSAL__INSTALLATIONS" localSheetId="5">#REF!</definedName>
    <definedName name="DISPOSAL__INSTALLATIONS" localSheetId="17">#REF!</definedName>
    <definedName name="DISPOSAL__INSTALLATIONS" localSheetId="21">#REF!</definedName>
    <definedName name="DISPOSAL__INSTALLATIONS">#REF!</definedName>
    <definedName name="dollar_rate">1800</definedName>
    <definedName name="DoorWindow" localSheetId="33">#REF!</definedName>
    <definedName name="DoorWindow" localSheetId="34">#REF!</definedName>
    <definedName name="DoorWindow" localSheetId="35">#REF!</definedName>
    <definedName name="DoorWindow" localSheetId="36">#REF!</definedName>
    <definedName name="DoorWindow" localSheetId="4">#REF!</definedName>
    <definedName name="DoorWindow" localSheetId="5">#REF!</definedName>
    <definedName name="DoorWindow" localSheetId="17">#REF!</definedName>
    <definedName name="DoorWindow" localSheetId="21">#REF!</definedName>
    <definedName name="DoorWindow">#REF!</definedName>
    <definedName name="doubleb">[7]RATES!$C$52</definedName>
    <definedName name="dQ" localSheetId="33">#REF!</definedName>
    <definedName name="dQ" localSheetId="34">#REF!</definedName>
    <definedName name="dQ" localSheetId="35">#REF!</definedName>
    <definedName name="dQ" localSheetId="36">#REF!</definedName>
    <definedName name="dQ" localSheetId="4">#REF!</definedName>
    <definedName name="dQ" localSheetId="5">#REF!</definedName>
    <definedName name="dQ" localSheetId="17">#REF!</definedName>
    <definedName name="dQ" localSheetId="21">#REF!</definedName>
    <definedName name="dQ">#REF!</definedName>
    <definedName name="dr">#N/A</definedName>
    <definedName name="DRAINAGE" localSheetId="33">#REF!</definedName>
    <definedName name="DRAINAGE" localSheetId="34">#REF!</definedName>
    <definedName name="DRAINAGE" localSheetId="35">#REF!</definedName>
    <definedName name="DRAINAGE" localSheetId="36">#REF!</definedName>
    <definedName name="DRAINAGE" localSheetId="4">#REF!</definedName>
    <definedName name="DRAINAGE" localSheetId="5">#REF!</definedName>
    <definedName name="DRAINAGE" localSheetId="17">#REF!</definedName>
    <definedName name="DRAINAGE" localSheetId="21">#REF!</definedName>
    <definedName name="DRAINAGE">#REF!</definedName>
    <definedName name="drawing" localSheetId="33">#REF!</definedName>
    <definedName name="drawing" localSheetId="34">#REF!</definedName>
    <definedName name="drawing" localSheetId="35">#REF!</definedName>
    <definedName name="drawing" localSheetId="36">#REF!</definedName>
    <definedName name="drawing" localSheetId="4">#REF!</definedName>
    <definedName name="drawing">#REF!</definedName>
    <definedName name="DS" localSheetId="33">#REF!</definedName>
    <definedName name="DS" localSheetId="34">#REF!</definedName>
    <definedName name="DS" localSheetId="35">#REF!</definedName>
    <definedName name="DS" localSheetId="36">#REF!</definedName>
    <definedName name="DS" localSheetId="4">#REF!</definedName>
    <definedName name="DS">#REF!</definedName>
    <definedName name="dsa" localSheetId="33">#REF!</definedName>
    <definedName name="dsa" localSheetId="4">#REF!</definedName>
    <definedName name="dsa">#REF!</definedName>
    <definedName name="dsaf">[14]Sprinklers!$C$5</definedName>
    <definedName name="dsfhdsfjhsdf" localSheetId="33">#REF!</definedName>
    <definedName name="dsfhdsfjhsdf" localSheetId="34">#REF!</definedName>
    <definedName name="dsfhdsfjhsdf" localSheetId="35">#REF!</definedName>
    <definedName name="dsfhdsfjhsdf" localSheetId="36">#REF!</definedName>
    <definedName name="dsfhdsfjhsdf" localSheetId="4">#REF!</definedName>
    <definedName name="dsfhdsfjhsdf" localSheetId="5">#REF!</definedName>
    <definedName name="dsfhdsfjhsdf" localSheetId="17">#REF!</definedName>
    <definedName name="dsfhdsfjhsdf" localSheetId="21">#REF!</definedName>
    <definedName name="dsfhdsfjhsdf">#REF!</definedName>
    <definedName name="dsteel" localSheetId="33">#REF!</definedName>
    <definedName name="dsteel" localSheetId="34">#REF!</definedName>
    <definedName name="dsteel" localSheetId="35">#REF!</definedName>
    <definedName name="dsteel" localSheetId="36">#REF!</definedName>
    <definedName name="dsteel" localSheetId="4">#REF!</definedName>
    <definedName name="dsteel">#REF!</definedName>
    <definedName name="DUPLEXPUMP">[7]RATES!$C$39</definedName>
    <definedName name="dv" localSheetId="33">#REF!</definedName>
    <definedName name="dv" localSheetId="34">#REF!</definedName>
    <definedName name="dv" localSheetId="35">#REF!</definedName>
    <definedName name="dv" localSheetId="36">#REF!</definedName>
    <definedName name="dv" localSheetId="4">#REF!</definedName>
    <definedName name="dv" localSheetId="5">#REF!</definedName>
    <definedName name="dv" localSheetId="17">#REF!</definedName>
    <definedName name="dv" localSheetId="21">#REF!</definedName>
    <definedName name="dv">#REF!</definedName>
    <definedName name="DW_Sched" localSheetId="33">#REF!</definedName>
    <definedName name="DW_Sched" localSheetId="34">#REF!</definedName>
    <definedName name="DW_Sched" localSheetId="35">#REF!</definedName>
    <definedName name="DW_Sched" localSheetId="36">#REF!</definedName>
    <definedName name="DW_Sched" localSheetId="4">#REF!</definedName>
    <definedName name="DW_Sched">#REF!</definedName>
    <definedName name="e" localSheetId="33">#REF!</definedName>
    <definedName name="e" localSheetId="34">#REF!</definedName>
    <definedName name="e" localSheetId="35">#REF!</definedName>
    <definedName name="e" localSheetId="36">#REF!</definedName>
    <definedName name="e" localSheetId="4">#REF!</definedName>
    <definedName name="e">#REF!</definedName>
    <definedName name="E.W.Abstract" localSheetId="33">#REF!</definedName>
    <definedName name="E.W.Abstract" localSheetId="4">#REF!</definedName>
    <definedName name="E.W.Abstract">#REF!</definedName>
    <definedName name="E.W.Mts." localSheetId="33">#REF!</definedName>
    <definedName name="E.W.Mts." localSheetId="4">#REF!</definedName>
    <definedName name="E.W.Mts.">#REF!</definedName>
    <definedName name="E.W.Perce" localSheetId="33">#REF!</definedName>
    <definedName name="E.W.Perce" localSheetId="4">#REF!</definedName>
    <definedName name="E.W.Perce">#REF!</definedName>
    <definedName name="E.W.State" localSheetId="33">#REF!</definedName>
    <definedName name="E.W.State" localSheetId="4">#REF!</definedName>
    <definedName name="E.W.State">#REF!</definedName>
    <definedName name="EAHFHDKHFKL" localSheetId="33">#REF!</definedName>
    <definedName name="EAHFHDKHFKL" localSheetId="4">#REF!</definedName>
    <definedName name="EAHFHDKHFKL">#REF!</definedName>
    <definedName name="ed" localSheetId="33">#REF!</definedName>
    <definedName name="ed" localSheetId="4">#REF!</definedName>
    <definedName name="ed">#REF!</definedName>
    <definedName name="edfr" localSheetId="33">#REF!</definedName>
    <definedName name="edfr" localSheetId="4">#REF!</definedName>
    <definedName name="edfr">#REF!</definedName>
    <definedName name="edrff" localSheetId="33">#REF!</definedName>
    <definedName name="edrff" localSheetId="4">#REF!</definedName>
    <definedName name="edrff">#REF!</definedName>
    <definedName name="eds" localSheetId="33">#REF!</definedName>
    <definedName name="eds" localSheetId="4">#REF!</definedName>
    <definedName name="eds">#REF!</definedName>
    <definedName name="EE" localSheetId="33">#REF!</definedName>
    <definedName name="EE" localSheetId="34">#REF!</definedName>
    <definedName name="EE" localSheetId="35">#REF!</definedName>
    <definedName name="EE" localSheetId="36">#REF!</definedName>
    <definedName name="EE" localSheetId="4">#REF!</definedName>
    <definedName name="EE">#REF!</definedName>
    <definedName name="EEC" localSheetId="33">#REF!</definedName>
    <definedName name="EEC" localSheetId="4">#REF!</definedName>
    <definedName name="EEC">#REF!</definedName>
    <definedName name="EEE" localSheetId="33">#REF!</definedName>
    <definedName name="EEE" localSheetId="34">#REF!</definedName>
    <definedName name="EEE" localSheetId="35">#REF!</definedName>
    <definedName name="EEE" localSheetId="36">#REF!</definedName>
    <definedName name="EEE" localSheetId="4">#REF!</definedName>
    <definedName name="EEE">#REF!</definedName>
    <definedName name="EEEE" localSheetId="33" hidden="1">{"'List1'!$A$1:$J$73"}</definedName>
    <definedName name="EEEE" localSheetId="34" hidden="1">{"'List1'!$A$1:$J$73"}</definedName>
    <definedName name="EEEE" localSheetId="35" hidden="1">{"'List1'!$A$1:$J$73"}</definedName>
    <definedName name="EEEE" localSheetId="36" hidden="1">{"'List1'!$A$1:$J$73"}</definedName>
    <definedName name="EEEE" localSheetId="3" hidden="1">{"'List1'!$A$1:$J$73"}</definedName>
    <definedName name="EEEE" localSheetId="4" hidden="1">{"'List1'!$A$1:$J$73"}</definedName>
    <definedName name="EEEE" localSheetId="5" hidden="1">{"'List1'!$A$1:$J$73"}</definedName>
    <definedName name="EEEE" localSheetId="6" hidden="1">{"'List1'!$A$1:$J$73"}</definedName>
    <definedName name="EEEE" localSheetId="7" hidden="1">{"'List1'!$A$1:$J$73"}</definedName>
    <definedName name="EEEE" localSheetId="17" hidden="1">{"'List1'!$A$1:$J$73"}</definedName>
    <definedName name="EEEE" localSheetId="21" hidden="1">{"'List1'!$A$1:$J$73"}</definedName>
    <definedName name="EEEE" localSheetId="8" hidden="1">{"'List1'!$A$1:$J$73"}</definedName>
    <definedName name="EEEE" localSheetId="13" hidden="1">{"'List1'!$A$1:$J$73"}</definedName>
    <definedName name="EEEE" localSheetId="1" hidden="1">{"'List1'!$A$1:$J$73"}</definedName>
    <definedName name="EEEE" localSheetId="24" hidden="1">{"'List1'!$A$1:$J$73"}</definedName>
    <definedName name="EEEE" localSheetId="25" hidden="1">{"'List1'!$A$1:$J$73"}</definedName>
    <definedName name="EEEE" localSheetId="28" hidden="1">{"'List1'!$A$1:$J$73"}</definedName>
    <definedName name="EEEE" localSheetId="31" hidden="1">{"'List1'!$A$1:$J$73"}</definedName>
    <definedName name="EEEE" hidden="1">{"'List1'!$A$1:$J$73"}</definedName>
    <definedName name="EEEEEEEEEEEE" localSheetId="33" hidden="1">{"'List1'!$A$1:$J$73"}</definedName>
    <definedName name="EEEEEEEEEEEE" localSheetId="34" hidden="1">{"'List1'!$A$1:$J$73"}</definedName>
    <definedName name="EEEEEEEEEEEE" localSheetId="35" hidden="1">{"'List1'!$A$1:$J$73"}</definedName>
    <definedName name="EEEEEEEEEEEE" localSheetId="36" hidden="1">{"'List1'!$A$1:$J$73"}</definedName>
    <definedName name="EEEEEEEEEEEE" localSheetId="3" hidden="1">{"'List1'!$A$1:$J$73"}</definedName>
    <definedName name="EEEEEEEEEEEE" localSheetId="4" hidden="1">{"'List1'!$A$1:$J$73"}</definedName>
    <definedName name="EEEEEEEEEEEE" localSheetId="5" hidden="1">{"'List1'!$A$1:$J$73"}</definedName>
    <definedName name="EEEEEEEEEEEE" localSheetId="6" hidden="1">{"'List1'!$A$1:$J$73"}</definedName>
    <definedName name="EEEEEEEEEEEE" localSheetId="7" hidden="1">{"'List1'!$A$1:$J$73"}</definedName>
    <definedName name="EEEEEEEEEEEE" localSheetId="17" hidden="1">{"'List1'!$A$1:$J$73"}</definedName>
    <definedName name="EEEEEEEEEEEE" localSheetId="21" hidden="1">{"'List1'!$A$1:$J$73"}</definedName>
    <definedName name="EEEEEEEEEEEE" localSheetId="8" hidden="1">{"'List1'!$A$1:$J$73"}</definedName>
    <definedName name="EEEEEEEEEEEE" localSheetId="13" hidden="1">{"'List1'!$A$1:$J$73"}</definedName>
    <definedName name="EEEEEEEEEEEE" localSheetId="1" hidden="1">{"'List1'!$A$1:$J$73"}</definedName>
    <definedName name="EEEEEEEEEEEE" localSheetId="24" hidden="1">{"'List1'!$A$1:$J$73"}</definedName>
    <definedName name="EEEEEEEEEEEE" localSheetId="25" hidden="1">{"'List1'!$A$1:$J$73"}</definedName>
    <definedName name="EEEEEEEEEEEE" localSheetId="28" hidden="1">{"'List1'!$A$1:$J$73"}</definedName>
    <definedName name="EEEEEEEEEEEE" localSheetId="31" hidden="1">{"'List1'!$A$1:$J$73"}</definedName>
    <definedName name="EEEEEEEEEEEE" hidden="1">{"'List1'!$A$1:$J$73"}</definedName>
    <definedName name="eew">#REF!</definedName>
    <definedName name="EKTM" localSheetId="33">#REF!</definedName>
    <definedName name="EKTM" localSheetId="4">#REF!</definedName>
    <definedName name="EKTM">#REF!</definedName>
    <definedName name="elec_cost" localSheetId="33">#REF!</definedName>
    <definedName name="elec_cost" localSheetId="4">#REF!</definedName>
    <definedName name="elec_cost">#REF!</definedName>
    <definedName name="elec_factor" localSheetId="33">#REF!</definedName>
    <definedName name="elec_factor" localSheetId="4">#REF!</definedName>
    <definedName name="elec_factor">#REF!</definedName>
    <definedName name="Elect" localSheetId="33">#REF!</definedName>
    <definedName name="Elect" localSheetId="4">#REF!</definedName>
    <definedName name="Elect">#REF!</definedName>
    <definedName name="Electrical" localSheetId="33">#REF!</definedName>
    <definedName name="Electrical" localSheetId="4">#REF!</definedName>
    <definedName name="Electrical">#REF!</definedName>
    <definedName name="ELECTRICAL__INSTALLATIONS" localSheetId="33">#REF!</definedName>
    <definedName name="ELECTRICAL__INSTALLATIONS" localSheetId="4">#REF!</definedName>
    <definedName name="ELECTRICAL__INSTALLATIONS">#REF!</definedName>
    <definedName name="Electrical2" localSheetId="33">#REF!</definedName>
    <definedName name="Electrical2" localSheetId="4">#REF!</definedName>
    <definedName name="Electrical2">#REF!</definedName>
    <definedName name="Eleveted" localSheetId="33">#REF!</definedName>
    <definedName name="Eleveted" localSheetId="4">#REF!</definedName>
    <definedName name="Eleveted">#REF!</definedName>
    <definedName name="EMW" localSheetId="33">#REF!</definedName>
    <definedName name="EMW" localSheetId="4">#REF!</definedName>
    <definedName name="EMW">#REF!</definedName>
    <definedName name="en" localSheetId="33">#REF!</definedName>
    <definedName name="en" localSheetId="34">#REF!</definedName>
    <definedName name="en" localSheetId="35">#REF!</definedName>
    <definedName name="en" localSheetId="36">#REF!</definedName>
    <definedName name="en" localSheetId="4">#REF!</definedName>
    <definedName name="en">#REF!</definedName>
    <definedName name="End_Bal" localSheetId="33">#REF!</definedName>
    <definedName name="End_Bal" localSheetId="4">#REF!</definedName>
    <definedName name="End_Bal">#REF!</definedName>
    <definedName name="endhome" localSheetId="33">#REF!</definedName>
    <definedName name="endhome" localSheetId="4">#REF!</definedName>
    <definedName name="endhome">#REF!</definedName>
    <definedName name="ER" localSheetId="33">#REF!</definedName>
    <definedName name="ER" localSheetId="4">#REF!</definedName>
    <definedName name="ER">#REF!</definedName>
    <definedName name="ERE" localSheetId="33">#REF!</definedName>
    <definedName name="ERE" localSheetId="4">#REF!</definedName>
    <definedName name="ERE">#REF!</definedName>
    <definedName name="erwe" localSheetId="33">#REF!</definedName>
    <definedName name="erwe" localSheetId="4">#REF!</definedName>
    <definedName name="erwe">#REF!</definedName>
    <definedName name="Eurodolar">'[28]00_Main Prices List'!$K$2</definedName>
    <definedName name="ew" localSheetId="33">#REF!</definedName>
    <definedName name="ew" localSheetId="34">#REF!</definedName>
    <definedName name="ew" localSheetId="35">#REF!</definedName>
    <definedName name="ew" localSheetId="36">#REF!</definedName>
    <definedName name="ew" localSheetId="4">#REF!</definedName>
    <definedName name="ew" localSheetId="5">#REF!</definedName>
    <definedName name="ew" localSheetId="17">#REF!</definedName>
    <definedName name="ew" localSheetId="21">#REF!</definedName>
    <definedName name="ew">#REF!</definedName>
    <definedName name="ewrw" localSheetId="33">#REF!</definedName>
    <definedName name="ewrw" localSheetId="34">#REF!</definedName>
    <definedName name="ewrw" localSheetId="35">#REF!</definedName>
    <definedName name="ewrw" localSheetId="36">#REF!</definedName>
    <definedName name="ewrw" localSheetId="4">#REF!</definedName>
    <definedName name="ewrw" localSheetId="19">#REF!</definedName>
    <definedName name="ewrw" localSheetId="20">#REF!</definedName>
    <definedName name="ewrw">#REF!</definedName>
    <definedName name="ex" localSheetId="33">#REF!</definedName>
    <definedName name="ex" localSheetId="34">#REF!</definedName>
    <definedName name="ex" localSheetId="35">#REF!</definedName>
    <definedName name="ex" localSheetId="36">#REF!</definedName>
    <definedName name="ex" localSheetId="4">#REF!</definedName>
    <definedName name="ex">#REF!</definedName>
    <definedName name="excava" localSheetId="33">#REF!</definedName>
    <definedName name="excava" localSheetId="4">#REF!</definedName>
    <definedName name="excava">#REF!</definedName>
    <definedName name="excavate">'[30]price list'!$D$15</definedName>
    <definedName name="Excel_BuiltIn__FilterDatabase_5" localSheetId="33">#REF!</definedName>
    <definedName name="Excel_BuiltIn__FilterDatabase_5" localSheetId="34">#REF!</definedName>
    <definedName name="Excel_BuiltIn__FilterDatabase_5" localSheetId="35">#REF!</definedName>
    <definedName name="Excel_BuiltIn__FilterDatabase_5" localSheetId="36">#REF!</definedName>
    <definedName name="Excel_BuiltIn__FilterDatabase_5" localSheetId="4">#REF!</definedName>
    <definedName name="Excel_BuiltIn__FilterDatabase_5" localSheetId="17">#REF!</definedName>
    <definedName name="Excel_BuiltIn__FilterDatabase_5" localSheetId="18">#REF!</definedName>
    <definedName name="Excel_BuiltIn__FilterDatabase_5" localSheetId="19">#REF!</definedName>
    <definedName name="Excel_BuiltIn__FilterDatabase_5" localSheetId="20">#REF!</definedName>
    <definedName name="Excel_BuiltIn__FilterDatabase_5">#REF!</definedName>
    <definedName name="Excel_BuiltIn_Print_Area_1_1" localSheetId="33">#REF!</definedName>
    <definedName name="Excel_BuiltIn_Print_Area_1_1" localSheetId="4">#REF!</definedName>
    <definedName name="Excel_BuiltIn_Print_Area_1_1">#REF!</definedName>
    <definedName name="Excel_BuiltIn_Print_Area_3_1" localSheetId="33">(#REF!,#REF!)</definedName>
    <definedName name="Excel_BuiltIn_Print_Area_3_1" localSheetId="34">(#REF!,#REF!)</definedName>
    <definedName name="Excel_BuiltIn_Print_Area_3_1" localSheetId="35">(#REF!,#REF!)</definedName>
    <definedName name="Excel_BuiltIn_Print_Area_3_1" localSheetId="36">(#REF!,#REF!)</definedName>
    <definedName name="Excel_BuiltIn_Print_Area_3_1" localSheetId="4">(#REF!,#REF!)</definedName>
    <definedName name="Excel_BuiltIn_Print_Area_3_1" localSheetId="5">(#REF!,#REF!)</definedName>
    <definedName name="Excel_BuiltIn_Print_Area_3_1" localSheetId="17">(#REF!,#REF!)</definedName>
    <definedName name="Excel_BuiltIn_Print_Area_3_1" localSheetId="21">(#REF!,#REF!)</definedName>
    <definedName name="Excel_BuiltIn_Print_Area_3_1">(#REF!,#REF!)</definedName>
    <definedName name="Excel_BuiltIn_Print_Area_4" localSheetId="33">#REF!</definedName>
    <definedName name="Excel_BuiltIn_Print_Area_4" localSheetId="34">#REF!</definedName>
    <definedName name="Excel_BuiltIn_Print_Area_4" localSheetId="35">#REF!</definedName>
    <definedName name="Excel_BuiltIn_Print_Area_4" localSheetId="36">#REF!</definedName>
    <definedName name="Excel_BuiltIn_Print_Area_4" localSheetId="4">#REF!</definedName>
    <definedName name="Excel_BuiltIn_Print_Area_4" localSheetId="5">#REF!</definedName>
    <definedName name="Excel_BuiltIn_Print_Area_4" localSheetId="17">#REF!</definedName>
    <definedName name="Excel_BuiltIn_Print_Area_4" localSheetId="21">#REF!</definedName>
    <definedName name="Excel_BuiltIn_Print_Area_4">#REF!</definedName>
    <definedName name="Excel_BuiltIn_Print_Area_4_1" localSheetId="33">#REF!</definedName>
    <definedName name="Excel_BuiltIn_Print_Area_4_1" localSheetId="34">#REF!</definedName>
    <definedName name="Excel_BuiltIn_Print_Area_4_1" localSheetId="35">#REF!</definedName>
    <definedName name="Excel_BuiltIn_Print_Area_4_1" localSheetId="36">#REF!</definedName>
    <definedName name="Excel_BuiltIn_Print_Area_4_1" localSheetId="4">#REF!</definedName>
    <definedName name="Excel_BuiltIn_Print_Area_4_1">#REF!</definedName>
    <definedName name="excelle" localSheetId="33">#REF!</definedName>
    <definedName name="excelle" localSheetId="34">#REF!</definedName>
    <definedName name="excelle" localSheetId="35">#REF!</definedName>
    <definedName name="excelle" localSheetId="36">#REF!</definedName>
    <definedName name="excelle" localSheetId="4">#REF!</definedName>
    <definedName name="excelle">#REF!</definedName>
    <definedName name="Exchange_Rate" localSheetId="33">#REF!</definedName>
    <definedName name="Exchange_Rate" localSheetId="4">#REF!</definedName>
    <definedName name="Exchange_Rate">#REF!</definedName>
    <definedName name="exec" localSheetId="33">#REF!</definedName>
    <definedName name="exec" localSheetId="4">#REF!</definedName>
    <definedName name="exec">#REF!</definedName>
    <definedName name="exist" localSheetId="33">#REF!</definedName>
    <definedName name="exist" localSheetId="4">#REF!</definedName>
    <definedName name="exist">#REF!</definedName>
    <definedName name="ext" localSheetId="33">#REF!</definedName>
    <definedName name="ext" localSheetId="4">#REF!</definedName>
    <definedName name="ext">#REF!</definedName>
    <definedName name="Extensions" localSheetId="33">#REF!</definedName>
    <definedName name="Extensions" localSheetId="34">#REF!</definedName>
    <definedName name="Extensions" localSheetId="35">#REF!</definedName>
    <definedName name="Extensions" localSheetId="36">#REF!</definedName>
    <definedName name="Extensions" localSheetId="4">#REF!</definedName>
    <definedName name="Extensions">#REF!</definedName>
    <definedName name="EXTERNAL__SERVICES" localSheetId="33">#REF!</definedName>
    <definedName name="EXTERNAL__SERVICES" localSheetId="4">#REF!</definedName>
    <definedName name="EXTERNAL__SERVICES">#REF!</definedName>
    <definedName name="EXTERNAL__WALLS" localSheetId="33">#REF!</definedName>
    <definedName name="EXTERNAL__WALLS" localSheetId="4">#REF!</definedName>
    <definedName name="EXTERNAL__WALLS">#REF!</definedName>
    <definedName name="extinguisher">[7]RATES!$C$31</definedName>
    <definedName name="Extra_Pay" localSheetId="33">#REF!</definedName>
    <definedName name="Extra_Pay" localSheetId="34">#REF!</definedName>
    <definedName name="Extra_Pay" localSheetId="35">#REF!</definedName>
    <definedName name="Extra_Pay" localSheetId="36">#REF!</definedName>
    <definedName name="Extra_Pay" localSheetId="4">#REF!</definedName>
    <definedName name="Extra_Pay" localSheetId="5">#REF!</definedName>
    <definedName name="Extra_Pay" localSheetId="17">#REF!</definedName>
    <definedName name="Extra_Pay" localSheetId="21">#REF!</definedName>
    <definedName name="Extra_Pay">#REF!</definedName>
    <definedName name="F" localSheetId="33">#REF!</definedName>
    <definedName name="F" localSheetId="34">#REF!</definedName>
    <definedName name="F" localSheetId="35">#REF!</definedName>
    <definedName name="F" localSheetId="36">#REF!</definedName>
    <definedName name="F" localSheetId="4">#REF!</definedName>
    <definedName name="F">#REF!</definedName>
    <definedName name="fac" localSheetId="33">#REF!</definedName>
    <definedName name="fac" localSheetId="34">#REF!</definedName>
    <definedName name="fac" localSheetId="35">#REF!</definedName>
    <definedName name="fac" localSheetId="36">#REF!</definedName>
    <definedName name="fac" localSheetId="4">#REF!</definedName>
    <definedName name="fac" localSheetId="17">#REF!</definedName>
    <definedName name="fac" localSheetId="18">#REF!</definedName>
    <definedName name="fac" localSheetId="19">#REF!</definedName>
    <definedName name="fac" localSheetId="20">#REF!</definedName>
    <definedName name="fac" localSheetId="24">#REF!</definedName>
    <definedName name="fac" localSheetId="27">#REF!</definedName>
    <definedName name="fac" localSheetId="30">#REF!</definedName>
    <definedName name="fac">#REF!</definedName>
    <definedName name="FACA" localSheetId="33">#REF!</definedName>
    <definedName name="FACA" localSheetId="34">#REF!</definedName>
    <definedName name="FACA" localSheetId="35">#REF!</definedName>
    <definedName name="FACA" localSheetId="36">#REF!</definedName>
    <definedName name="FACA" localSheetId="4">#REF!</definedName>
    <definedName name="FACA">#REF!</definedName>
    <definedName name="fact" localSheetId="33">#REF!</definedName>
    <definedName name="fact" localSheetId="34">#REF!</definedName>
    <definedName name="fact" localSheetId="35">#REF!</definedName>
    <definedName name="fact" localSheetId="36">#REF!</definedName>
    <definedName name="fact" localSheetId="4">#REF!</definedName>
    <definedName name="fact" localSheetId="17">#REF!</definedName>
    <definedName name="fact" localSheetId="18">#REF!</definedName>
    <definedName name="fact" localSheetId="19">#REF!</definedName>
    <definedName name="fact" localSheetId="20">#REF!</definedName>
    <definedName name="fact">#REF!</definedName>
    <definedName name="fact1" localSheetId="33">#REF!</definedName>
    <definedName name="fact1" localSheetId="34">#REF!</definedName>
    <definedName name="fact1" localSheetId="35">#REF!</definedName>
    <definedName name="fact1" localSheetId="36">#REF!</definedName>
    <definedName name="fact1" localSheetId="4">#REF!</definedName>
    <definedName name="fact1">#REF!</definedName>
    <definedName name="facto" localSheetId="33">#REF!</definedName>
    <definedName name="facto" localSheetId="34">#REF!</definedName>
    <definedName name="facto" localSheetId="35">#REF!</definedName>
    <definedName name="facto" localSheetId="36">#REF!</definedName>
    <definedName name="facto" localSheetId="4">#REF!</definedName>
    <definedName name="facto" localSheetId="17">#REF!</definedName>
    <definedName name="facto" localSheetId="18">#REF!</definedName>
    <definedName name="facto" localSheetId="19">#REF!</definedName>
    <definedName name="facto" localSheetId="20">#REF!</definedName>
    <definedName name="facto" localSheetId="24">#REF!</definedName>
    <definedName name="facto" localSheetId="27">#REF!</definedName>
    <definedName name="facto" localSheetId="30">#REF!</definedName>
    <definedName name="facto">#REF!</definedName>
    <definedName name="factor" localSheetId="33">#REF!</definedName>
    <definedName name="factor" localSheetId="34">#REF!</definedName>
    <definedName name="factor" localSheetId="35">#REF!</definedName>
    <definedName name="factor" localSheetId="36">#REF!</definedName>
    <definedName name="factor" localSheetId="4">#REF!</definedName>
    <definedName name="factor" localSheetId="17">#REF!</definedName>
    <definedName name="factor" localSheetId="18">#REF!</definedName>
    <definedName name="factor" localSheetId="19">#REF!</definedName>
    <definedName name="factor" localSheetId="20">#REF!</definedName>
    <definedName name="factor" localSheetId="24">#REF!</definedName>
    <definedName name="factor" localSheetId="27">#REF!</definedName>
    <definedName name="factor" localSheetId="30">#REF!</definedName>
    <definedName name="factor">#REF!</definedName>
    <definedName name="factors" localSheetId="33">#REF!</definedName>
    <definedName name="factors" localSheetId="34">#REF!</definedName>
    <definedName name="factors" localSheetId="35">#REF!</definedName>
    <definedName name="factors" localSheetId="36">#REF!</definedName>
    <definedName name="factors" localSheetId="4">#REF!</definedName>
    <definedName name="factors" localSheetId="17">#REF!</definedName>
    <definedName name="factors" localSheetId="18">#REF!</definedName>
    <definedName name="factors" localSheetId="19">#REF!</definedName>
    <definedName name="factors" localSheetId="20">#REF!</definedName>
    <definedName name="factors" localSheetId="24">#REF!</definedName>
    <definedName name="factors" localSheetId="27">#REF!</definedName>
    <definedName name="factors" localSheetId="30">#REF!</definedName>
    <definedName name="factors">#REF!</definedName>
    <definedName name="fBusa" localSheetId="33">#REF!</definedName>
    <definedName name="fBusa" localSheetId="34">#REF!</definedName>
    <definedName name="fBusa" localSheetId="35">#REF!</definedName>
    <definedName name="fBusa" localSheetId="36">#REF!</definedName>
    <definedName name="fBusa" localSheetId="4">#REF!</definedName>
    <definedName name="fBusa">#REF!</definedName>
    <definedName name="fcde" localSheetId="33">#REF!</definedName>
    <definedName name="fcde" localSheetId="4">#REF!</definedName>
    <definedName name="fcde">#REF!</definedName>
    <definedName name="fde" localSheetId="33">#REF!</definedName>
    <definedName name="fde" localSheetId="4">#REF!</definedName>
    <definedName name="fde">#REF!</definedName>
    <definedName name="fdfdf" localSheetId="33">#REF!</definedName>
    <definedName name="fdfdf" localSheetId="4">#REF!</definedName>
    <definedName name="fdfdf">#REF!</definedName>
    <definedName name="fdfgd" localSheetId="33" hidden="1">{"'List1'!$A$1:$J$73"}</definedName>
    <definedName name="fdfgd" localSheetId="34" hidden="1">{"'List1'!$A$1:$J$73"}</definedName>
    <definedName name="fdfgd" localSheetId="35" hidden="1">{"'List1'!$A$1:$J$73"}</definedName>
    <definedName name="fdfgd" localSheetId="36" hidden="1">{"'List1'!$A$1:$J$73"}</definedName>
    <definedName name="fdfgd" localSheetId="3" hidden="1">{"'List1'!$A$1:$J$73"}</definedName>
    <definedName name="fdfgd" localSheetId="4" hidden="1">{"'List1'!$A$1:$J$73"}</definedName>
    <definedName name="fdfgd" localSheetId="5" hidden="1">{"'List1'!$A$1:$J$73"}</definedName>
    <definedName name="fdfgd" localSheetId="6" hidden="1">{"'List1'!$A$1:$J$73"}</definedName>
    <definedName name="fdfgd" localSheetId="7" hidden="1">{"'List1'!$A$1:$J$73"}</definedName>
    <definedName name="fdfgd" localSheetId="17" hidden="1">{"'List1'!$A$1:$J$73"}</definedName>
    <definedName name="fdfgd" localSheetId="21" hidden="1">{"'List1'!$A$1:$J$73"}</definedName>
    <definedName name="fdfgd" localSheetId="8" hidden="1">{"'List1'!$A$1:$J$73"}</definedName>
    <definedName name="fdfgd" localSheetId="13" hidden="1">{"'List1'!$A$1:$J$73"}</definedName>
    <definedName name="fdfgd" localSheetId="1" hidden="1">{"'List1'!$A$1:$J$73"}</definedName>
    <definedName name="fdfgd" localSheetId="24" hidden="1">{"'List1'!$A$1:$J$73"}</definedName>
    <definedName name="fdfgd" localSheetId="25" hidden="1">{"'List1'!$A$1:$J$73"}</definedName>
    <definedName name="fdfgd" localSheetId="28" hidden="1">{"'List1'!$A$1:$J$73"}</definedName>
    <definedName name="fdfgd" localSheetId="31" hidden="1">{"'List1'!$A$1:$J$73"}</definedName>
    <definedName name="fdfgd" hidden="1">{"'List1'!$A$1:$J$73"}</definedName>
    <definedName name="FEF">#N/A</definedName>
    <definedName name="FEG">#N/A</definedName>
    <definedName name="ff" localSheetId="33">#REF!</definedName>
    <definedName name="ff" localSheetId="34">#REF!</definedName>
    <definedName name="ff" localSheetId="35">#REF!</definedName>
    <definedName name="ff" localSheetId="36">#REF!</definedName>
    <definedName name="ff" localSheetId="4">#REF!</definedName>
    <definedName name="ff" localSheetId="5">#REF!</definedName>
    <definedName name="ff" localSheetId="17">#REF!</definedName>
    <definedName name="ff" localSheetId="21">#REF!</definedName>
    <definedName name="ff">#REF!</definedName>
    <definedName name="FFF" localSheetId="33">#REF!</definedName>
    <definedName name="FFF" localSheetId="34">#REF!</definedName>
    <definedName name="FFF" localSheetId="35">#REF!</definedName>
    <definedName name="FFF" localSheetId="36">#REF!</definedName>
    <definedName name="FFF" localSheetId="4">#REF!</definedName>
    <definedName name="FFF">#REF!</definedName>
    <definedName name="fffff" localSheetId="33">#REF!</definedName>
    <definedName name="fffff" localSheetId="34">#REF!</definedName>
    <definedName name="fffff" localSheetId="35">#REF!</definedName>
    <definedName name="fffff" localSheetId="36">#REF!</definedName>
    <definedName name="fffff" localSheetId="4">#REF!</definedName>
    <definedName name="fffff">#REF!</definedName>
    <definedName name="FGGF" localSheetId="33">#REF!</definedName>
    <definedName name="FGGF" localSheetId="4">#REF!</definedName>
    <definedName name="FGGF">#REF!</definedName>
    <definedName name="fh">[7]RATES!$C$91</definedName>
    <definedName name="fhr">[7]RATES!$C$90</definedName>
    <definedName name="firecurtain">[7]RATES!$C$50</definedName>
    <definedName name="FIREDIESEL">[7]RATES!$C$37</definedName>
    <definedName name="fireglass">[7]RATES!$C$49</definedName>
    <definedName name="FIREHOSETANK">[7]RATES!$C$38</definedName>
    <definedName name="FIRETANK">[7]RATES!$C$36</definedName>
    <definedName name="FITTINGS__AND__FURNISHINGS" localSheetId="33">#REF!</definedName>
    <definedName name="FITTINGS__AND__FURNISHINGS" localSheetId="34">#REF!</definedName>
    <definedName name="FITTINGS__AND__FURNISHINGS" localSheetId="35">#REF!</definedName>
    <definedName name="FITTINGS__AND__FURNISHINGS" localSheetId="36">#REF!</definedName>
    <definedName name="FITTINGS__AND__FURNISHINGS" localSheetId="4">#REF!</definedName>
    <definedName name="FITTINGS__AND__FURNISHINGS" localSheetId="5">#REF!</definedName>
    <definedName name="FITTINGS__AND__FURNISHINGS" localSheetId="17">#REF!</definedName>
    <definedName name="FITTINGS__AND__FURNISHINGS" localSheetId="21">#REF!</definedName>
    <definedName name="FITTINGS__AND__FURNISHINGS">#REF!</definedName>
    <definedName name="Flangespig" localSheetId="33">#REF!</definedName>
    <definedName name="Flangespig" localSheetId="34">#REF!</definedName>
    <definedName name="Flangespig" localSheetId="35">#REF!</definedName>
    <definedName name="Flangespig" localSheetId="36">#REF!</definedName>
    <definedName name="Flangespig" localSheetId="4">#REF!</definedName>
    <definedName name="Flangespig" localSheetId="17">#REF!</definedName>
    <definedName name="Flangespig" localSheetId="18">#REF!</definedName>
    <definedName name="Flangespig" localSheetId="19">#REF!</definedName>
    <definedName name="Flangespig" localSheetId="20">#REF!</definedName>
    <definedName name="Flangespig">#REF!</definedName>
    <definedName name="FLOOR__FINISHES" localSheetId="33">#REF!</definedName>
    <definedName name="FLOOR__FINISHES" localSheetId="4">#REF!</definedName>
    <definedName name="FLOOR__FINISHES">#REF!</definedName>
    <definedName name="FLY" localSheetId="33">#REF!</definedName>
    <definedName name="FLY" localSheetId="4">#REF!</definedName>
    <definedName name="FLY">#REF!</definedName>
    <definedName name="FRAME" localSheetId="33">#REF!</definedName>
    <definedName name="FRAME" localSheetId="4">#REF!</definedName>
    <definedName name="FRAME">#REF!</definedName>
    <definedName name="frgd" localSheetId="33">#REF!</definedName>
    <definedName name="frgd" localSheetId="4">#REF!</definedName>
    <definedName name="frgd">#REF!</definedName>
    <definedName name="frr" localSheetId="33">#REF!</definedName>
    <definedName name="frr" localSheetId="4">#REF!</definedName>
    <definedName name="frr">#REF!</definedName>
    <definedName name="ft" localSheetId="33">#REF!</definedName>
    <definedName name="ft" localSheetId="4">#REF!</definedName>
    <definedName name="ft">#REF!</definedName>
    <definedName name="ft_sch" localSheetId="33">#REF!</definedName>
    <definedName name="ft_sch" localSheetId="4">#REF!</definedName>
    <definedName name="ft_sch">#REF!</definedName>
    <definedName name="FTHFHTYUT" localSheetId="33">#REF!</definedName>
    <definedName name="FTHFHTYUT" localSheetId="4">#REF!</definedName>
    <definedName name="FTHFHTYUT">#REF!</definedName>
    <definedName name="Full_Model_Name">[29]Model!$C$6</definedName>
    <definedName name="Full_Print" localSheetId="33">#REF!</definedName>
    <definedName name="Full_Print" localSheetId="34">#REF!</definedName>
    <definedName name="Full_Print" localSheetId="35">#REF!</definedName>
    <definedName name="Full_Print" localSheetId="36">#REF!</definedName>
    <definedName name="Full_Print" localSheetId="4">#REF!</definedName>
    <definedName name="Full_Print" localSheetId="5">#REF!</definedName>
    <definedName name="Full_Print" localSheetId="17">#REF!</definedName>
    <definedName name="Full_Print" localSheetId="21">#REF!</definedName>
    <definedName name="Full_Print">#REF!</definedName>
    <definedName name="g" localSheetId="33">#REF!</definedName>
    <definedName name="g" localSheetId="34">#REF!</definedName>
    <definedName name="g" localSheetId="35">#REF!</definedName>
    <definedName name="g" localSheetId="36">#REF!</definedName>
    <definedName name="g" localSheetId="4">#REF!</definedName>
    <definedName name="g">#REF!</definedName>
    <definedName name="ga" localSheetId="33">#REF!</definedName>
    <definedName name="ga" localSheetId="34">#REF!</definedName>
    <definedName name="ga" localSheetId="35">#REF!</definedName>
    <definedName name="ga" localSheetId="36">#REF!</definedName>
    <definedName name="ga" localSheetId="4">#REF!</definedName>
    <definedName name="ga">#REF!</definedName>
    <definedName name="gad" localSheetId="33">#REF!</definedName>
    <definedName name="gad" localSheetId="4">#REF!</definedName>
    <definedName name="gad">#REF!</definedName>
    <definedName name="gas">[7]RATES!$C$56</definedName>
    <definedName name="GAS__INSTALLATIONS" localSheetId="33">#REF!</definedName>
    <definedName name="GAS__INSTALLATIONS" localSheetId="34">#REF!</definedName>
    <definedName name="GAS__INSTALLATIONS" localSheetId="35">#REF!</definedName>
    <definedName name="GAS__INSTALLATIONS" localSheetId="36">#REF!</definedName>
    <definedName name="GAS__INSTALLATIONS" localSheetId="4">#REF!</definedName>
    <definedName name="GAS__INSTALLATIONS" localSheetId="5">#REF!</definedName>
    <definedName name="GAS__INSTALLATIONS" localSheetId="17">#REF!</definedName>
    <definedName name="GAS__INSTALLATIONS" localSheetId="21">#REF!</definedName>
    <definedName name="GAS__INSTALLATIONS">#REF!</definedName>
    <definedName name="gas_cost" localSheetId="33">#REF!</definedName>
    <definedName name="gas_cost" localSheetId="34">#REF!</definedName>
    <definedName name="gas_cost" localSheetId="35">#REF!</definedName>
    <definedName name="gas_cost" localSheetId="36">#REF!</definedName>
    <definedName name="gas_cost" localSheetId="4">#REF!</definedName>
    <definedName name="gas_cost">#REF!</definedName>
    <definedName name="gas_factor" localSheetId="33">#REF!</definedName>
    <definedName name="gas_factor" localSheetId="34">#REF!</definedName>
    <definedName name="gas_factor" localSheetId="35">#REF!</definedName>
    <definedName name="gas_factor" localSheetId="36">#REF!</definedName>
    <definedName name="gas_factor" localSheetId="4">#REF!</definedName>
    <definedName name="gas_factor">#REF!</definedName>
    <definedName name="gatevalves" localSheetId="33">#REF!</definedName>
    <definedName name="gatevalves" localSheetId="34">#REF!</definedName>
    <definedName name="gatevalves" localSheetId="35">#REF!</definedName>
    <definedName name="gatevalves" localSheetId="36">#REF!</definedName>
    <definedName name="gatevalves" localSheetId="4">#REF!</definedName>
    <definedName name="gatevalves" localSheetId="17">#REF!</definedName>
    <definedName name="gatevalves" localSheetId="18">#REF!</definedName>
    <definedName name="gatevalves" localSheetId="19">#REF!</definedName>
    <definedName name="gatevalves" localSheetId="20">#REF!</definedName>
    <definedName name="gatevalves">#REF!</definedName>
    <definedName name="GB_Sched" localSheetId="33">#REF!</definedName>
    <definedName name="GB_Sched" localSheetId="4">#REF!</definedName>
    <definedName name="GB_Sched">#REF!</definedName>
    <definedName name="gddsgsgs" localSheetId="33">#REF!</definedName>
    <definedName name="gddsgsgs" localSheetId="34">#REF!</definedName>
    <definedName name="gddsgsgs" localSheetId="35">#REF!</definedName>
    <definedName name="gddsgsgs" localSheetId="36">#REF!</definedName>
    <definedName name="gddsgsgs" localSheetId="4">#REF!</definedName>
    <definedName name="gddsgsgs">#REF!</definedName>
    <definedName name="GE" localSheetId="33">#REF!</definedName>
    <definedName name="GE" localSheetId="4">#REF!</definedName>
    <definedName name="GE">#REF!</definedName>
    <definedName name="GEN_1Week_WS">[31]GenDataPh4!$AM$1:$AT$85</definedName>
    <definedName name="GEN_Acrylics">[31]GenDataPh4!$AM$148:$AT$179</definedName>
    <definedName name="GEN_BasketStackers">[31]GenDataPh4!$U$12:$AB$14</definedName>
    <definedName name="GEN_Export" localSheetId="33">#REF!</definedName>
    <definedName name="GEN_Export" localSheetId="34">#REF!</definedName>
    <definedName name="GEN_Export" localSheetId="35">#REF!</definedName>
    <definedName name="GEN_Export" localSheetId="36">#REF!</definedName>
    <definedName name="GEN_Export" localSheetId="4">#REF!</definedName>
    <definedName name="GEN_Export" localSheetId="5">#REF!</definedName>
    <definedName name="GEN_Export" localSheetId="17">#REF!</definedName>
    <definedName name="GEN_Export" localSheetId="21">#REF!</definedName>
    <definedName name="GEN_Export">#REF!</definedName>
    <definedName name="GEN_Gen_WS">[31]GenDataPh4!$AM$87:$AT$146</definedName>
    <definedName name="GEN_GeneralItems">[31]GenDataPh4!$U$1:$AB$10</definedName>
    <definedName name="GEN_LEC">[31]GenDataPh4!$O$2:$O$9</definedName>
    <definedName name="GEN_MainContractors">[31]GenDataPh4!$M$2:$M$24</definedName>
    <definedName name="GEN_Peak">[31]GenDataPh4!$AM$181:$AT$201</definedName>
    <definedName name="GEN_Rev">[31]GenDataPh4!$Q$2:$Q$27</definedName>
    <definedName name="GEN_Seating">[31]GenDataPh4!$AD$1:$AK$11</definedName>
    <definedName name="GEN_ShapeOfChain">[31]GenDataPh4!$S$2:$S$8</definedName>
    <definedName name="GEN_Shopfitters">[31]GenDataPh4!$J$2:$J$18</definedName>
    <definedName name="GEN_ShopfittersFull">[31]GenDataPh4!$J$2:$K$18</definedName>
    <definedName name="GEN_Stores">[31]GenDataPh4!$A$2:$A$570</definedName>
    <definedName name="GEN_StoresFull">[31]GenDataPh4!$A$2:$B$570</definedName>
    <definedName name="GEN_StoreType">[31]GenDataPh4!$S$12:$S$13</definedName>
    <definedName name="generalcnd" localSheetId="33">#REF!</definedName>
    <definedName name="generalcnd" localSheetId="34">#REF!</definedName>
    <definedName name="generalcnd" localSheetId="35">#REF!</definedName>
    <definedName name="generalcnd" localSheetId="36">#REF!</definedName>
    <definedName name="generalcnd" localSheetId="4">#REF!</definedName>
    <definedName name="generalcnd" localSheetId="5">#REF!</definedName>
    <definedName name="generalcnd" localSheetId="17">#REF!</definedName>
    <definedName name="generalcnd" localSheetId="21">#REF!</definedName>
    <definedName name="generalcnd">#REF!</definedName>
    <definedName name="GENETA" localSheetId="33">#REF!</definedName>
    <definedName name="GENETA" localSheetId="34">#REF!</definedName>
    <definedName name="GENETA" localSheetId="35">#REF!</definedName>
    <definedName name="GENETA" localSheetId="36">#REF!</definedName>
    <definedName name="GENETA" localSheetId="4">#REF!</definedName>
    <definedName name="GENETA">#REF!</definedName>
    <definedName name="gero" localSheetId="33">#REF!</definedName>
    <definedName name="gero" localSheetId="34">#REF!</definedName>
    <definedName name="gero" localSheetId="35">#REF!</definedName>
    <definedName name="gero" localSheetId="36">#REF!</definedName>
    <definedName name="gero" localSheetId="4">#REF!</definedName>
    <definedName name="gero">#REF!</definedName>
    <definedName name="GFA" localSheetId="33">#REF!</definedName>
    <definedName name="GFA" localSheetId="4">#REF!</definedName>
    <definedName name="GFA">#REF!</definedName>
    <definedName name="gfd" localSheetId="33">#REF!</definedName>
    <definedName name="gfd" localSheetId="4">#REF!</definedName>
    <definedName name="gfd">#REF!</definedName>
    <definedName name="gfrf" localSheetId="33">#REF!</definedName>
    <definedName name="gfrf" localSheetId="4">#REF!</definedName>
    <definedName name="gfrf">#REF!</definedName>
    <definedName name="GG" localSheetId="33">#REF!</definedName>
    <definedName name="GG" localSheetId="4">#REF!</definedName>
    <definedName name="GG">#REF!</definedName>
    <definedName name="ggg" localSheetId="33">#REF!</definedName>
    <definedName name="ggg" localSheetId="4">#REF!</definedName>
    <definedName name="ggg">#REF!</definedName>
    <definedName name="gggg" localSheetId="33" hidden="1">{"'List1'!$A$1:$J$73"}</definedName>
    <definedName name="gggg" localSheetId="34" hidden="1">{"'List1'!$A$1:$J$73"}</definedName>
    <definedName name="gggg" localSheetId="35" hidden="1">{"'List1'!$A$1:$J$73"}</definedName>
    <definedName name="gggg" localSheetId="36" hidden="1">{"'List1'!$A$1:$J$73"}</definedName>
    <definedName name="gggg" localSheetId="3" hidden="1">{"'List1'!$A$1:$J$73"}</definedName>
    <definedName name="gggg" localSheetId="4" hidden="1">{"'List1'!$A$1:$J$73"}</definedName>
    <definedName name="gggg" localSheetId="5" hidden="1">{"'List1'!$A$1:$J$73"}</definedName>
    <definedName name="gggg" localSheetId="6" hidden="1">{"'List1'!$A$1:$J$73"}</definedName>
    <definedName name="gggg" localSheetId="7" hidden="1">{"'List1'!$A$1:$J$73"}</definedName>
    <definedName name="gggg" localSheetId="17" hidden="1">{"'List1'!$A$1:$J$73"}</definedName>
    <definedName name="gggg" localSheetId="21" hidden="1">{"'List1'!$A$1:$J$73"}</definedName>
    <definedName name="gggg" localSheetId="8" hidden="1">{"'List1'!$A$1:$J$73"}</definedName>
    <definedName name="gggg" localSheetId="13" hidden="1">{"'List1'!$A$1:$J$73"}</definedName>
    <definedName name="gggg" localSheetId="1" hidden="1">{"'List1'!$A$1:$J$73"}</definedName>
    <definedName name="gggg" localSheetId="24" hidden="1">{"'List1'!$A$1:$J$73"}</definedName>
    <definedName name="gggg" localSheetId="25" hidden="1">{"'List1'!$A$1:$J$73"}</definedName>
    <definedName name="gggg" localSheetId="28" hidden="1">{"'List1'!$A$1:$J$73"}</definedName>
    <definedName name="gggg" localSheetId="31" hidden="1">{"'List1'!$A$1:$J$73"}</definedName>
    <definedName name="gggg" hidden="1">{"'List1'!$A$1:$J$73"}</definedName>
    <definedName name="ggr">#REF!</definedName>
    <definedName name="ggygh" localSheetId="33">#REF!</definedName>
    <definedName name="ggygh" localSheetId="4">#REF!</definedName>
    <definedName name="ggygh">#REF!</definedName>
    <definedName name="gh" localSheetId="33">#REF!</definedName>
    <definedName name="gh" localSheetId="4">#REF!</definedName>
    <definedName name="gh">#REF!</definedName>
    <definedName name="GHANA34" localSheetId="33">#REF!</definedName>
    <definedName name="GHANA34" localSheetId="4">#REF!</definedName>
    <definedName name="GHANA34">#REF!</definedName>
    <definedName name="GHJKLDR77" localSheetId="33">#REF!</definedName>
    <definedName name="GHJKLDR77" localSheetId="4">#REF!</definedName>
    <definedName name="GHJKLDR77">#REF!</definedName>
    <definedName name="ght" localSheetId="33">#REF!</definedName>
    <definedName name="ght" localSheetId="4">#REF!</definedName>
    <definedName name="ght">#REF!</definedName>
    <definedName name="GIFA" localSheetId="33">#REF!</definedName>
    <definedName name="GIFA" localSheetId="4">#REF!</definedName>
    <definedName name="GIFA">#REF!</definedName>
    <definedName name="GKJJKJJK" localSheetId="33">[32]Ragama!#REF!</definedName>
    <definedName name="GKJJKJJK" localSheetId="4">[32]Ragama!#REF!</definedName>
    <definedName name="GKJJKJJK">[32]Ragama!#REF!</definedName>
    <definedName name="gkkgkgkg" localSheetId="33">#REF!</definedName>
    <definedName name="gkkgkgkg" localSheetId="34">#REF!</definedName>
    <definedName name="gkkgkgkg" localSheetId="35">#REF!</definedName>
    <definedName name="gkkgkgkg" localSheetId="36">#REF!</definedName>
    <definedName name="gkkgkgkg" localSheetId="4">#REF!</definedName>
    <definedName name="gkkgkgkg" localSheetId="5">#REF!</definedName>
    <definedName name="gkkgkgkg" localSheetId="17">#REF!</definedName>
    <definedName name="gkkgkgkg" localSheetId="21">#REF!</definedName>
    <definedName name="gkkgkgkg">#REF!</definedName>
    <definedName name="god" localSheetId="33">#REF!</definedName>
    <definedName name="god" localSheetId="34">#REF!</definedName>
    <definedName name="god" localSheetId="35">#REF!</definedName>
    <definedName name="god" localSheetId="36">#REF!</definedName>
    <definedName name="god" localSheetId="4">#REF!</definedName>
    <definedName name="god">#REF!</definedName>
    <definedName name="GRD" localSheetId="33">#REF!</definedName>
    <definedName name="GRD" localSheetId="34">#REF!</definedName>
    <definedName name="GRD" localSheetId="35">#REF!</definedName>
    <definedName name="GRD" localSheetId="36">#REF!</definedName>
    <definedName name="GRD" localSheetId="4">#REF!</definedName>
    <definedName name="GRD">#REF!</definedName>
    <definedName name="grfdd" localSheetId="33">#REF!</definedName>
    <definedName name="grfdd" localSheetId="4">#REF!</definedName>
    <definedName name="grfdd">#REF!</definedName>
    <definedName name="Gross_Floor_Area">'[29]CONSTRUCTION COMPONENT'!$G$53</definedName>
    <definedName name="Gross_Margin">[29]Model!$C$7</definedName>
    <definedName name="gt" localSheetId="33">#REF!</definedName>
    <definedName name="gt" localSheetId="34">#REF!</definedName>
    <definedName name="gt" localSheetId="35">#REF!</definedName>
    <definedName name="gt" localSheetId="36">#REF!</definedName>
    <definedName name="gt" localSheetId="4">#REF!</definedName>
    <definedName name="gt" localSheetId="5">#REF!</definedName>
    <definedName name="gt" localSheetId="17">#REF!</definedName>
    <definedName name="gt" localSheetId="21">#REF!</definedName>
    <definedName name="gt">#REF!</definedName>
    <definedName name="GTY" localSheetId="33">#REF!</definedName>
    <definedName name="GTY" localSheetId="34">#REF!</definedName>
    <definedName name="GTY" localSheetId="35">#REF!</definedName>
    <definedName name="GTY" localSheetId="36">#REF!</definedName>
    <definedName name="GTY" localSheetId="4">#REF!</definedName>
    <definedName name="GTY">#REF!</definedName>
    <definedName name="guy" localSheetId="33">#REF!</definedName>
    <definedName name="guy" localSheetId="34">#REF!</definedName>
    <definedName name="guy" localSheetId="35">#REF!</definedName>
    <definedName name="guy" localSheetId="36">#REF!</definedName>
    <definedName name="guy" localSheetId="4">#REF!</definedName>
    <definedName name="guy">#REF!</definedName>
    <definedName name="h" localSheetId="33">#REF!</definedName>
    <definedName name="h" localSheetId="34">#REF!</definedName>
    <definedName name="h" localSheetId="35">#REF!</definedName>
    <definedName name="h" localSheetId="36">#REF!</definedName>
    <definedName name="h" localSheetId="4">#REF!</definedName>
    <definedName name="h">#REF!</definedName>
    <definedName name="ha" localSheetId="33">#REF!</definedName>
    <definedName name="ha" localSheetId="4">#REF!</definedName>
    <definedName name="ha">#REF!</definedName>
    <definedName name="hahahahaha" localSheetId="33">#REF!</definedName>
    <definedName name="hahahahaha" localSheetId="34">#REF!</definedName>
    <definedName name="hahahahaha" localSheetId="35">#REF!</definedName>
    <definedName name="hahahahaha" localSheetId="36">#REF!</definedName>
    <definedName name="hahahahaha" localSheetId="4">#REF!</definedName>
    <definedName name="hahahahaha">#REF!</definedName>
    <definedName name="hardsinglelane" localSheetId="33">#REF!</definedName>
    <definedName name="hardsinglelane" localSheetId="4">#REF!</definedName>
    <definedName name="hardsinglelane">#REF!</definedName>
    <definedName name="hardtwolaneFS" localSheetId="33">#REF!</definedName>
    <definedName name="hardtwolaneFS" localSheetId="4">#REF!</definedName>
    <definedName name="hardtwolaneFS">#REF!</definedName>
    <definedName name="hardtwolaneNT" localSheetId="33">#REF!</definedName>
    <definedName name="hardtwolaneNT" localSheetId="4">#REF!</definedName>
    <definedName name="hardtwolaneNT">#REF!</definedName>
    <definedName name="hardtwolaneSE" localSheetId="33">#REF!</definedName>
    <definedName name="hardtwolaneSE" localSheetId="4">#REF!</definedName>
    <definedName name="hardtwolaneSE">#REF!</definedName>
    <definedName name="hardtwolaneTF" localSheetId="33">#REF!</definedName>
    <definedName name="hardtwolaneTF" localSheetId="4">#REF!</definedName>
    <definedName name="hardtwolaneTF">#REF!</definedName>
    <definedName name="hc" localSheetId="33">#REF!</definedName>
    <definedName name="hc" localSheetId="4">#REF!</definedName>
    <definedName name="hc">#REF!</definedName>
    <definedName name="head">[7]RATES!$C$9</definedName>
    <definedName name="Header_Row">ROW(#REF!)</definedName>
    <definedName name="HEAT__SOURCE" localSheetId="33">#REF!</definedName>
    <definedName name="HEAT__SOURCE" localSheetId="4">#REF!</definedName>
    <definedName name="HEAT__SOURCE">#REF!</definedName>
    <definedName name="HEATING__VENTILATION___AIR_CONDITIONING" localSheetId="33">#REF!</definedName>
    <definedName name="HEATING__VENTILATION___AIR_CONDITIONING" localSheetId="4">#REF!</definedName>
    <definedName name="HEATING__VENTILATION___AIR_CONDITIONING">#REF!</definedName>
    <definedName name="hehehe" localSheetId="33">#REF!</definedName>
    <definedName name="hehehe" localSheetId="34">#REF!</definedName>
    <definedName name="hehehe" localSheetId="35">#REF!</definedName>
    <definedName name="hehehe" localSheetId="36">#REF!</definedName>
    <definedName name="hehehe" localSheetId="4">#REF!</definedName>
    <definedName name="hehehe">#REF!</definedName>
    <definedName name="hg">[33]Construction!$S$36:$S$74</definedName>
    <definedName name="hghgh" localSheetId="33">#REF!</definedName>
    <definedName name="hghgh" localSheetId="34">#REF!</definedName>
    <definedName name="hghgh" localSheetId="35">#REF!</definedName>
    <definedName name="hghgh" localSheetId="36">#REF!</definedName>
    <definedName name="hghgh" localSheetId="4">#REF!</definedName>
    <definedName name="hghgh" localSheetId="5">#REF!</definedName>
    <definedName name="hghgh" localSheetId="17">#REF!</definedName>
    <definedName name="hghgh" localSheetId="21">#REF!</definedName>
    <definedName name="hghgh">#REF!</definedName>
    <definedName name="hgu" localSheetId="33">#REF!</definedName>
    <definedName name="hgu" localSheetId="34">#REF!</definedName>
    <definedName name="hgu" localSheetId="35">#REF!</definedName>
    <definedName name="hgu" localSheetId="36">#REF!</definedName>
    <definedName name="hgu" localSheetId="4">#REF!</definedName>
    <definedName name="hgu">#REF!</definedName>
    <definedName name="HH" localSheetId="33">#REF!</definedName>
    <definedName name="HH" localSheetId="34">#REF!</definedName>
    <definedName name="HH" localSheetId="35">#REF!</definedName>
    <definedName name="HH" localSheetId="36">#REF!</definedName>
    <definedName name="HH" localSheetId="4">#REF!</definedName>
    <definedName name="HH">#REF!</definedName>
    <definedName name="hhh" localSheetId="33">#REF!</definedName>
    <definedName name="hhh" localSheetId="34">#REF!</definedName>
    <definedName name="hhh" localSheetId="35">#REF!</definedName>
    <definedName name="hhh" localSheetId="36">#REF!</definedName>
    <definedName name="hhh" localSheetId="4">#REF!</definedName>
    <definedName name="hhh">#REF!</definedName>
    <definedName name="hhhhh" localSheetId="33">#REF!</definedName>
    <definedName name="hhhhh" localSheetId="34">#REF!</definedName>
    <definedName name="hhhhh" localSheetId="35">#REF!</definedName>
    <definedName name="hhhhh" localSheetId="36">#REF!</definedName>
    <definedName name="hhhhh" localSheetId="4">#REF!</definedName>
    <definedName name="hhhhh">#REF!</definedName>
    <definedName name="High_Income_estimated_l_c_d" localSheetId="34">[34]Assumptions!$B$52:$S$52</definedName>
    <definedName name="High_Income_estimated_l_c_d" localSheetId="35">[34]Assumptions!$B$52:$S$52</definedName>
    <definedName name="High_Income_estimated_l_c_d" localSheetId="36">[34]Assumptions!$B$52:$S$52</definedName>
    <definedName name="High_Income_estimated_l_c_d">[35]Assumptions!$B$52:$S$52</definedName>
    <definedName name="High_Income_p_h" localSheetId="34">[34]Assumptions!$B$60:$IV$60</definedName>
    <definedName name="High_Income_p_h" localSheetId="35">[34]Assumptions!$B$60:$IV$60</definedName>
    <definedName name="High_Income_p_h" localSheetId="36">[34]Assumptions!$B$60:$IV$60</definedName>
    <definedName name="High_Income_p_h">[35]Assumptions!$B$60:$IV$60</definedName>
    <definedName name="High_Income_tariff" localSheetId="34">[34]Assumptions!$B$39:$S$39</definedName>
    <definedName name="High_Income_tariff" localSheetId="35">[34]Assumptions!$B$39:$S$39</definedName>
    <definedName name="High_Income_tariff" localSheetId="36">[34]Assumptions!$B$39:$S$39</definedName>
    <definedName name="High_Income_tariff">[35]Assumptions!$B$39:$S$39</definedName>
    <definedName name="HJG" localSheetId="33">#REF!</definedName>
    <definedName name="HJG" localSheetId="34">#REF!</definedName>
    <definedName name="HJG" localSheetId="35">#REF!</definedName>
    <definedName name="HJG" localSheetId="36">#REF!</definedName>
    <definedName name="HJG" localSheetId="4">#REF!</definedName>
    <definedName name="HJG" localSheetId="5">#REF!</definedName>
    <definedName name="HJG" localSheetId="17">#REF!</definedName>
    <definedName name="HJG" localSheetId="21">#REF!</definedName>
    <definedName name="HJG">#REF!</definedName>
    <definedName name="hjgyjg" localSheetId="33">#REF!</definedName>
    <definedName name="hjgyjg" localSheetId="34">#REF!</definedName>
    <definedName name="hjgyjg" localSheetId="35">#REF!</definedName>
    <definedName name="hjgyjg" localSheetId="36">#REF!</definedName>
    <definedName name="hjgyjg" localSheetId="4">#REF!</definedName>
    <definedName name="hjgyjg">#REF!</definedName>
    <definedName name="HJJ" localSheetId="33">#REF!</definedName>
    <definedName name="HJJ" localSheetId="34">#REF!</definedName>
    <definedName name="HJJ" localSheetId="35">#REF!</definedName>
    <definedName name="HJJ" localSheetId="36">#REF!</definedName>
    <definedName name="HJJ" localSheetId="4">#REF!</definedName>
    <definedName name="HJJ">#REF!</definedName>
    <definedName name="hju" localSheetId="33">#REF!</definedName>
    <definedName name="hju" localSheetId="4">#REF!</definedName>
    <definedName name="hju">#REF!</definedName>
    <definedName name="HOME" localSheetId="33">#REF!</definedName>
    <definedName name="HOME" localSheetId="4">#REF!</definedName>
    <definedName name="HOME">#REF!</definedName>
    <definedName name="Hosereel">[7]RATES!$C$30</definedName>
    <definedName name="HSHSHSHS" localSheetId="33">#REF!</definedName>
    <definedName name="HSHSHSHS" localSheetId="34">#REF!</definedName>
    <definedName name="HSHSHSHS" localSheetId="35">#REF!</definedName>
    <definedName name="HSHSHSHS" localSheetId="36">#REF!</definedName>
    <definedName name="HSHSHSHS" localSheetId="4">#REF!</definedName>
    <definedName name="HSHSHSHS" localSheetId="5">#REF!</definedName>
    <definedName name="HSHSHSHS" localSheetId="17">#REF!</definedName>
    <definedName name="HSHSHSHS" localSheetId="21">#REF!</definedName>
    <definedName name="HSHSHSHS">#REF!</definedName>
    <definedName name="htgy" localSheetId="33">#REF!</definedName>
    <definedName name="htgy" localSheetId="34">#REF!</definedName>
    <definedName name="htgy" localSheetId="35">#REF!</definedName>
    <definedName name="htgy" localSheetId="36">#REF!</definedName>
    <definedName name="htgy" localSheetId="4">#REF!</definedName>
    <definedName name="htgy">#REF!</definedName>
    <definedName name="HTML_CodePage" hidden="1">1250</definedName>
    <definedName name="HTML_Control" localSheetId="33" hidden="1">{"'List1'!$A$1:$J$73"}</definedName>
    <definedName name="HTML_Control" localSheetId="34" hidden="1">{"'List1'!$A$1:$J$73"}</definedName>
    <definedName name="HTML_Control" localSheetId="35" hidden="1">{"'List1'!$A$1:$J$73"}</definedName>
    <definedName name="HTML_Control" localSheetId="36" hidden="1">{"'List1'!$A$1:$J$73"}</definedName>
    <definedName name="HTML_Control" localSheetId="3" hidden="1">{"'List1'!$A$1:$J$73"}</definedName>
    <definedName name="HTML_Control" localSheetId="4" hidden="1">{"'List1'!$A$1:$J$73"}</definedName>
    <definedName name="HTML_Control" localSheetId="5" hidden="1">{"'List1'!$A$1:$J$73"}</definedName>
    <definedName name="HTML_Control" localSheetId="6" hidden="1">{"'List1'!$A$1:$J$73"}</definedName>
    <definedName name="HTML_Control" localSheetId="7" hidden="1">{"'List1'!$A$1:$J$73"}</definedName>
    <definedName name="HTML_Control" localSheetId="17" hidden="1">{"'List1'!$A$1:$J$73"}</definedName>
    <definedName name="HTML_Control" localSheetId="21" hidden="1">{"'List1'!$A$1:$J$73"}</definedName>
    <definedName name="HTML_Control" localSheetId="8" hidden="1">{"'List1'!$A$1:$J$73"}</definedName>
    <definedName name="HTML_Control" localSheetId="13" hidden="1">{"'List1'!$A$1:$J$73"}</definedName>
    <definedName name="HTML_Control" localSheetId="1" hidden="1">{"'List1'!$A$1:$J$73"}</definedName>
    <definedName name="HTML_Control" localSheetId="24" hidden="1">{"'List1'!$A$1:$J$73"}</definedName>
    <definedName name="HTML_Control" localSheetId="25" hidden="1">{"'List1'!$A$1:$J$73"}</definedName>
    <definedName name="HTML_Control" localSheetId="28" hidden="1">{"'List1'!$A$1:$J$73"}</definedName>
    <definedName name="HTML_Control" localSheetId="31"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tfgh">#REF!</definedName>
    <definedName name="hydrant">[7]RATES!$C$29</definedName>
    <definedName name="i" localSheetId="33">#REF!</definedName>
    <definedName name="i" localSheetId="34">#REF!</definedName>
    <definedName name="i" localSheetId="35">#REF!</definedName>
    <definedName name="i" localSheetId="36">#REF!</definedName>
    <definedName name="i" localSheetId="4">#REF!</definedName>
    <definedName name="i" localSheetId="5">#REF!</definedName>
    <definedName name="i" localSheetId="17">#REF!</definedName>
    <definedName name="i" localSheetId="21">#REF!</definedName>
    <definedName name="i">#REF!</definedName>
    <definedName name="ICV">[7]RATES!$C$10</definedName>
    <definedName name="ii" localSheetId="33">#REF!</definedName>
    <definedName name="ii" localSheetId="34">#REF!</definedName>
    <definedName name="ii" localSheetId="35">#REF!</definedName>
    <definedName name="ii" localSheetId="36">#REF!</definedName>
    <definedName name="ii" localSheetId="4">#REF!</definedName>
    <definedName name="ii" localSheetId="5">#REF!</definedName>
    <definedName name="ii" localSheetId="17">#REF!</definedName>
    <definedName name="ii" localSheetId="21">#REF!</definedName>
    <definedName name="ii">#REF!</definedName>
    <definedName name="iiiiiii" localSheetId="33">#REF!</definedName>
    <definedName name="iiiiiii" localSheetId="34">#REF!</definedName>
    <definedName name="iiiiiii" localSheetId="35">#REF!</definedName>
    <definedName name="iiiiiii" localSheetId="36">#REF!</definedName>
    <definedName name="iiiiiii" localSheetId="4">#REF!</definedName>
    <definedName name="iiiiiii">#REF!</definedName>
    <definedName name="Incinerator_Entebbe" localSheetId="33">#REF!</definedName>
    <definedName name="Incinerator_Entebbe" localSheetId="4">#REF!</definedName>
    <definedName name="Incinerator_Entebbe">#REF!</definedName>
    <definedName name="Indices" localSheetId="33">#REF!</definedName>
    <definedName name="Indices" localSheetId="4">#REF!</definedName>
    <definedName name="Indices">#REF!</definedName>
    <definedName name="inflation">[36]NPV!$B$40</definedName>
    <definedName name="INSERTROW" localSheetId="33">#REF!</definedName>
    <definedName name="INSERTROW" localSheetId="34">#REF!</definedName>
    <definedName name="INSERTROW" localSheetId="35">#REF!</definedName>
    <definedName name="INSERTROW" localSheetId="36">#REF!</definedName>
    <definedName name="INSERTROW" localSheetId="4">#REF!</definedName>
    <definedName name="INSERTROW" localSheetId="5">#REF!</definedName>
    <definedName name="INSERTROW" localSheetId="17">#REF!</definedName>
    <definedName name="INSERTROW" localSheetId="21">#REF!</definedName>
    <definedName name="INSERTROW">#REF!</definedName>
    <definedName name="inserts" localSheetId="33">#REF!</definedName>
    <definedName name="inserts" localSheetId="34">#REF!</definedName>
    <definedName name="inserts" localSheetId="35">#REF!</definedName>
    <definedName name="inserts" localSheetId="36">#REF!</definedName>
    <definedName name="inserts" localSheetId="4">#REF!</definedName>
    <definedName name="inserts" localSheetId="17">#REF!</definedName>
    <definedName name="inserts" localSheetId="18">#REF!</definedName>
    <definedName name="inserts" localSheetId="19">#REF!</definedName>
    <definedName name="inserts" localSheetId="20">#REF!</definedName>
    <definedName name="inserts">#REF!</definedName>
    <definedName name="Int" localSheetId="33">#REF!</definedName>
    <definedName name="Int" localSheetId="4">#REF!</definedName>
    <definedName name="Int">#REF!</definedName>
    <definedName name="Interest_Rate" localSheetId="33">#REF!</definedName>
    <definedName name="Interest_Rate" localSheetId="4">#REF!</definedName>
    <definedName name="Interest_Rate">#REF!</definedName>
    <definedName name="INTERNAL__DOORS" localSheetId="33">#REF!</definedName>
    <definedName name="INTERNAL__DOORS" localSheetId="4">#REF!</definedName>
    <definedName name="INTERNAL__DOORS">#REF!</definedName>
    <definedName name="INTERNAL__WALLS__AND__PARTITIONS" localSheetId="33">#REF!</definedName>
    <definedName name="INTERNAL__WALLS__AND__PARTITIONS" localSheetId="4">#REF!</definedName>
    <definedName name="INTERNAL__WALLS__AND__PARTITIONS">#REF!</definedName>
    <definedName name="iou" localSheetId="33">#REF!</definedName>
    <definedName name="iou" localSheetId="4">#REF!</definedName>
    <definedName name="iou">#REF!</definedName>
    <definedName name="IVA">'[28]00_Main Prices List'!$K$3</definedName>
    <definedName name="j" localSheetId="33">#REF!</definedName>
    <definedName name="j" localSheetId="34">#REF!</definedName>
    <definedName name="j" localSheetId="35">#REF!</definedName>
    <definedName name="j" localSheetId="36">#REF!</definedName>
    <definedName name="j" localSheetId="4">#REF!</definedName>
    <definedName name="j" localSheetId="5">#REF!</definedName>
    <definedName name="j" localSheetId="17">#REF!</definedName>
    <definedName name="j" localSheetId="21">#REF!</definedName>
    <definedName name="j">#REF!</definedName>
    <definedName name="jd" localSheetId="33">#REF!</definedName>
    <definedName name="jd" localSheetId="4">#REF!</definedName>
    <definedName name="jd" localSheetId="21">#REF!</definedName>
    <definedName name="jd">#REF!</definedName>
    <definedName name="jfjfjfjfjfjfjfjfjfjf" localSheetId="33">[15]Summary!#REF!</definedName>
    <definedName name="jfjfjfjfjfjfjfjfjfjf" localSheetId="34">[16]Summary!#REF!</definedName>
    <definedName name="jfjfjfjfjfjfjfjfjfjf" localSheetId="35">[16]Summary!#REF!</definedName>
    <definedName name="jfjfjfjfjfjfjfjfjfjf" localSheetId="36">[16]Summary!#REF!</definedName>
    <definedName name="jfjfjfjfjfjfjfjfjfjf" localSheetId="4">[15]Summary!#REF!</definedName>
    <definedName name="jfjfjfjfjfjfjfjfjfjf" localSheetId="5">[17]Summary!#REF!</definedName>
    <definedName name="jfjfjfjfjfjfjfjfjfjf" localSheetId="17">[17]Summary!#REF!</definedName>
    <definedName name="jfjfjfjfjfjfjfjfjfjf" localSheetId="21">[17]Summary!#REF!</definedName>
    <definedName name="jfjfjfjfjfjfjfjfjfjf" localSheetId="25">[17]Summary!#REF!</definedName>
    <definedName name="jfjfjfjfjfjfjfjfjfjf" localSheetId="28">[17]Summary!#REF!</definedName>
    <definedName name="jfjfjfjfjfjfjfjfjfjf" localSheetId="31">[17]Summary!#REF!</definedName>
    <definedName name="jfjfjfjfjfjfjfjfjfjf">[15]Summary!#REF!</definedName>
    <definedName name="JHVJK" localSheetId="33">#REF!</definedName>
    <definedName name="JHVJK" localSheetId="34">#REF!</definedName>
    <definedName name="JHVJK" localSheetId="35">#REF!</definedName>
    <definedName name="JHVJK" localSheetId="36">#REF!</definedName>
    <definedName name="JHVJK" localSheetId="4">#REF!</definedName>
    <definedName name="JHVJK" localSheetId="5">#REF!</definedName>
    <definedName name="JHVJK" localSheetId="17">#REF!</definedName>
    <definedName name="JHVJK" localSheetId="21">#REF!</definedName>
    <definedName name="JHVJK">#REF!</definedName>
    <definedName name="JHVKHJK" localSheetId="33">#REF!</definedName>
    <definedName name="JHVKHJK" localSheetId="34">#REF!</definedName>
    <definedName name="JHVKHJK" localSheetId="35">#REF!</definedName>
    <definedName name="JHVKHJK" localSheetId="36">#REF!</definedName>
    <definedName name="JHVKHJK" localSheetId="4">#REF!</definedName>
    <definedName name="JHVKHJK">#REF!</definedName>
    <definedName name="JIM">[37]Construction!$S$36:$S$74</definedName>
    <definedName name="JJJJ" localSheetId="33">#REF!</definedName>
    <definedName name="JJJJ" localSheetId="34">#REF!</definedName>
    <definedName name="JJJJ" localSheetId="35">#REF!</definedName>
    <definedName name="JJJJ" localSheetId="36">#REF!</definedName>
    <definedName name="JJJJ" localSheetId="4">#REF!</definedName>
    <definedName name="JJJJ" localSheetId="5">#REF!</definedName>
    <definedName name="JJJJ" localSheetId="17">#REF!</definedName>
    <definedName name="JJJJ" localSheetId="21">#REF!</definedName>
    <definedName name="JJJJ">#REF!</definedName>
    <definedName name="juht" localSheetId="33">#REF!</definedName>
    <definedName name="juht" localSheetId="34">#REF!</definedName>
    <definedName name="juht" localSheetId="35">#REF!</definedName>
    <definedName name="juht" localSheetId="36">#REF!</definedName>
    <definedName name="juht" localSheetId="4">#REF!</definedName>
    <definedName name="juht">#REF!</definedName>
    <definedName name="juhyy" localSheetId="33">#REF!</definedName>
    <definedName name="juhyy" localSheetId="34">#REF!</definedName>
    <definedName name="juhyy" localSheetId="35">#REF!</definedName>
    <definedName name="juhyy" localSheetId="36">#REF!</definedName>
    <definedName name="juhyy" localSheetId="4">#REF!</definedName>
    <definedName name="juhyy">#REF!</definedName>
    <definedName name="junctions" localSheetId="33">#REF!</definedName>
    <definedName name="junctions" localSheetId="34">#REF!</definedName>
    <definedName name="junctions" localSheetId="35">#REF!</definedName>
    <definedName name="junctions" localSheetId="36">#REF!</definedName>
    <definedName name="junctions" localSheetId="4">#REF!</definedName>
    <definedName name="junctions" localSheetId="17">#REF!</definedName>
    <definedName name="junctions" localSheetId="18">#REF!</definedName>
    <definedName name="junctions" localSheetId="19">#REF!</definedName>
    <definedName name="junctions" localSheetId="20">#REF!</definedName>
    <definedName name="junctions">#REF!</definedName>
    <definedName name="jyyh" localSheetId="33">#REF!</definedName>
    <definedName name="jyyh" localSheetId="4">#REF!</definedName>
    <definedName name="jyyh">#REF!</definedName>
    <definedName name="K" localSheetId="33">#REF!</definedName>
    <definedName name="K" localSheetId="4">#REF!</definedName>
    <definedName name="K">#REF!</definedName>
    <definedName name="kil" localSheetId="33">#REF!</definedName>
    <definedName name="kil" localSheetId="34">#REF!</definedName>
    <definedName name="kil" localSheetId="35">#REF!</definedName>
    <definedName name="kil" localSheetId="36">#REF!</definedName>
    <definedName name="kil" localSheetId="4">#REF!</definedName>
    <definedName name="kil">#REF!</definedName>
    <definedName name="Kingachi" localSheetId="33">#REF!</definedName>
    <definedName name="Kingachi" localSheetId="4">#REF!</definedName>
    <definedName name="Kingachi">#REF!</definedName>
    <definedName name="Kinogozi" localSheetId="33">#REF!</definedName>
    <definedName name="Kinogozi" localSheetId="4">#REF!</definedName>
    <definedName name="Kinogozi">#REF!</definedName>
    <definedName name="KIO" localSheetId="33">#REF!</definedName>
    <definedName name="KIO" localSheetId="4">#REF!</definedName>
    <definedName name="KIO">#REF!</definedName>
    <definedName name="KITCHEN" localSheetId="33">[38]Ragama!#REF!</definedName>
    <definedName name="KITCHEN" localSheetId="4">[38]Ragama!#REF!</definedName>
    <definedName name="KITCHEN">[38]Ragama!#REF!</definedName>
    <definedName name="KIU" localSheetId="33">#REF!</definedName>
    <definedName name="KIU" localSheetId="34">#REF!</definedName>
    <definedName name="KIU" localSheetId="35">#REF!</definedName>
    <definedName name="KIU" localSheetId="36">#REF!</definedName>
    <definedName name="KIU" localSheetId="4">#REF!</definedName>
    <definedName name="KIU" localSheetId="5">#REF!</definedName>
    <definedName name="KIU" localSheetId="17">#REF!</definedName>
    <definedName name="KIU" localSheetId="21">#REF!</definedName>
    <definedName name="KIU">#REF!</definedName>
    <definedName name="kjjuu" localSheetId="33">#REF!</definedName>
    <definedName name="kjjuu" localSheetId="34">#REF!</definedName>
    <definedName name="kjjuu" localSheetId="35">#REF!</definedName>
    <definedName name="kjjuu" localSheetId="36">#REF!</definedName>
    <definedName name="kjjuu" localSheetId="4">#REF!</definedName>
    <definedName name="kjjuu">#REF!</definedName>
    <definedName name="KJKJJHKJ" localSheetId="33">#REF!</definedName>
    <definedName name="KJKJJHKJ" localSheetId="34">#REF!</definedName>
    <definedName name="KJKJJHKJ" localSheetId="35">#REF!</definedName>
    <definedName name="KJKJJHKJ" localSheetId="36">#REF!</definedName>
    <definedName name="KJKJJHKJ" localSheetId="4">#REF!</definedName>
    <definedName name="KJKJJHKJ">#REF!</definedName>
    <definedName name="kjuu" localSheetId="33">#REF!</definedName>
    <definedName name="kjuu" localSheetId="4">#REF!</definedName>
    <definedName name="kjuu">#REF!</definedName>
    <definedName name="kk" localSheetId="33">#REF!</definedName>
    <definedName name="kk" localSheetId="34">#REF!</definedName>
    <definedName name="kk" localSheetId="35">#REF!</definedName>
    <definedName name="kk" localSheetId="36">#REF!</definedName>
    <definedName name="kk" localSheetId="4">#REF!</definedName>
    <definedName name="kk">#REF!</definedName>
    <definedName name="kl" localSheetId="33">#REF!</definedName>
    <definedName name="kl" localSheetId="4">#REF!</definedName>
    <definedName name="kl">#REF!</definedName>
    <definedName name="KLO" localSheetId="33">#REF!</definedName>
    <definedName name="KLO" localSheetId="4">#REF!</definedName>
    <definedName name="KLO">#REF!</definedName>
    <definedName name="KOP" localSheetId="33">#REF!</definedName>
    <definedName name="KOP" localSheetId="4">#REF!</definedName>
    <definedName name="KOP">#REF!</definedName>
    <definedName name="KUSD" localSheetId="33">#REF!</definedName>
    <definedName name="KUSD" localSheetId="34">#REF!</definedName>
    <definedName name="KUSD" localSheetId="35">#REF!</definedName>
    <definedName name="KUSD" localSheetId="36">#REF!</definedName>
    <definedName name="KUSD" localSheetId="4">#REF!</definedName>
    <definedName name="KUSD">#REF!</definedName>
    <definedName name="KVA" localSheetId="33">#REF!</definedName>
    <definedName name="KVA" localSheetId="34">#REF!</definedName>
    <definedName name="KVA" localSheetId="35">#REF!</definedName>
    <definedName name="KVA" localSheetId="36">#REF!</definedName>
    <definedName name="KVA" localSheetId="4">#REF!</definedName>
    <definedName name="KVA">#REF!</definedName>
    <definedName name="KVB" localSheetId="33">#REF!</definedName>
    <definedName name="KVB" localSheetId="34">#REF!</definedName>
    <definedName name="KVB" localSheetId="35">#REF!</definedName>
    <definedName name="KVB" localSheetId="36">#REF!</definedName>
    <definedName name="KVB" localSheetId="4">#REF!</definedName>
    <definedName name="KVB">#REF!</definedName>
    <definedName name="KW">[1]NPV!$B$40</definedName>
    <definedName name="ladders" localSheetId="33">#REF!</definedName>
    <definedName name="ladders" localSheetId="34">#REF!</definedName>
    <definedName name="ladders" localSheetId="35">#REF!</definedName>
    <definedName name="ladders" localSheetId="36">#REF!</definedName>
    <definedName name="ladders" localSheetId="4">#REF!</definedName>
    <definedName name="ladders" localSheetId="17">#REF!</definedName>
    <definedName name="ladders" localSheetId="18">#REF!</definedName>
    <definedName name="ladders" localSheetId="19">#REF!</definedName>
    <definedName name="ladders" localSheetId="20">#REF!</definedName>
    <definedName name="ladders">#REF!</definedName>
    <definedName name="lane" localSheetId="33">#REF!</definedName>
    <definedName name="lane" localSheetId="4">#REF!</definedName>
    <definedName name="lane">#REF!</definedName>
    <definedName name="Last_Row">#N/A</definedName>
    <definedName name="layers" localSheetId="33">#REF!</definedName>
    <definedName name="layers" localSheetId="34">#REF!</definedName>
    <definedName name="layers" localSheetId="35">#REF!</definedName>
    <definedName name="layers" localSheetId="36">#REF!</definedName>
    <definedName name="layers" localSheetId="4">#REF!</definedName>
    <definedName name="layers" localSheetId="5">#REF!</definedName>
    <definedName name="layers" localSheetId="17">#REF!</definedName>
    <definedName name="layers" localSheetId="21">#REF!</definedName>
    <definedName name="layers">#REF!</definedName>
    <definedName name="LBC" localSheetId="33">#REF!</definedName>
    <definedName name="LBC" localSheetId="34">#REF!</definedName>
    <definedName name="LBC" localSheetId="35">#REF!</definedName>
    <definedName name="LBC" localSheetId="36">#REF!</definedName>
    <definedName name="LBC" localSheetId="4">#REF!</definedName>
    <definedName name="LBC">#REF!</definedName>
    <definedName name="lead" localSheetId="33">#REF!</definedName>
    <definedName name="lead" localSheetId="34">#REF!</definedName>
    <definedName name="lead" localSheetId="35">#REF!</definedName>
    <definedName name="lead" localSheetId="36">#REF!</definedName>
    <definedName name="lead" localSheetId="4">#REF!</definedName>
    <definedName name="lead">#REF!</definedName>
    <definedName name="Leva" localSheetId="33">#REF!</definedName>
    <definedName name="Leva" localSheetId="4">#REF!</definedName>
    <definedName name="Leva">#REF!</definedName>
    <definedName name="li" localSheetId="33">#REF!</definedName>
    <definedName name="li" localSheetId="4">#REF!</definedName>
    <definedName name="li">#REF!</definedName>
    <definedName name="Lib" localSheetId="33">#REF!</definedName>
    <definedName name="Lib" localSheetId="4">#REF!</definedName>
    <definedName name="Lib">#REF!</definedName>
    <definedName name="LIFT__AND__CONVEYOR__INSTALLATIONS" localSheetId="33">#REF!</definedName>
    <definedName name="LIFT__AND__CONVEYOR__INSTALLATIONS" localSheetId="4">#REF!</definedName>
    <definedName name="LIFT__AND__CONVEYOR__INSTALLATIONS">#REF!</definedName>
    <definedName name="LIST" localSheetId="33">#REF!</definedName>
    <definedName name="LIST" localSheetId="4">#REF!</definedName>
    <definedName name="LIST">#REF!</definedName>
    <definedName name="LKI" localSheetId="33">#REF!</definedName>
    <definedName name="LKI" localSheetId="4">#REF!</definedName>
    <definedName name="LKI">#REF!</definedName>
    <definedName name="LL" localSheetId="33">#REF!</definedName>
    <definedName name="ll" localSheetId="34">#REF!</definedName>
    <definedName name="ll" localSheetId="35">#REF!</definedName>
    <definedName name="ll" localSheetId="36">#REF!</definedName>
    <definedName name="LL" localSheetId="4">#REF!</definedName>
    <definedName name="LL" localSheetId="19">#REF!</definedName>
    <definedName name="LL" localSheetId="20">#REF!</definedName>
    <definedName name="LL">#REF!</definedName>
    <definedName name="llll" localSheetId="33">#REF!</definedName>
    <definedName name="llll" localSheetId="34">#REF!</definedName>
    <definedName name="llll" localSheetId="35">#REF!</definedName>
    <definedName name="llll" localSheetId="36">#REF!</definedName>
    <definedName name="llll" localSheetId="4">#REF!</definedName>
    <definedName name="llll">#REF!</definedName>
    <definedName name="lo" localSheetId="33">#REF!</definedName>
    <definedName name="lo" localSheetId="4">#REF!</definedName>
    <definedName name="lo">#REF!</definedName>
    <definedName name="Loan_Amount" localSheetId="33">#REF!</definedName>
    <definedName name="Loan_Amount" localSheetId="4">#REF!</definedName>
    <definedName name="Loan_Amount">#REF!</definedName>
    <definedName name="Loan_Start" localSheetId="33">#REF!</definedName>
    <definedName name="Loan_Start" localSheetId="4">#REF!</definedName>
    <definedName name="Loan_Start">#REF!</definedName>
    <definedName name="Loan_Years" localSheetId="33">#REF!</definedName>
    <definedName name="Loan_Years" localSheetId="4">#REF!</definedName>
    <definedName name="Loan_Years">#REF!</definedName>
    <definedName name="lop" localSheetId="33">#REF!</definedName>
    <definedName name="lop" localSheetId="4">#REF!</definedName>
    <definedName name="lop">#REF!</definedName>
    <definedName name="LVLJKLJK" localSheetId="33">#REF!</definedName>
    <definedName name="LVLJKLJK" localSheetId="4">#REF!</definedName>
    <definedName name="LVLJKLJK">#REF!</definedName>
    <definedName name="M" localSheetId="33">#REF!</definedName>
    <definedName name="M" localSheetId="4">#REF!</definedName>
    <definedName name="M">#REF!</definedName>
    <definedName name="MA" localSheetId="33">#REF!</definedName>
    <definedName name="MA" localSheetId="4">#REF!</definedName>
    <definedName name="MA">#REF!</definedName>
    <definedName name="mab" localSheetId="33">#REF!</definedName>
    <definedName name="mab" localSheetId="34">#REF!</definedName>
    <definedName name="mab" localSheetId="35">#REF!</definedName>
    <definedName name="mab" localSheetId="36">#REF!</definedName>
    <definedName name="mab" localSheetId="4">#REF!</definedName>
    <definedName name="mab">#REF!</definedName>
    <definedName name="main100">[7]RATES!$C$34</definedName>
    <definedName name="main50">[7]RATES!$C$35</definedName>
    <definedName name="major">[27]VIABILITY!#REF!</definedName>
    <definedName name="MAKEBILLPAGE" localSheetId="33">#REF!</definedName>
    <definedName name="MAKEBILLPAGE" localSheetId="34">#REF!</definedName>
    <definedName name="MAKEBILLPAGE" localSheetId="35">#REF!</definedName>
    <definedName name="MAKEBILLPAGE" localSheetId="36">#REF!</definedName>
    <definedName name="MAKEBILLPAGE" localSheetId="4">#REF!</definedName>
    <definedName name="MAKEBILLPAGE" localSheetId="5">#REF!</definedName>
    <definedName name="MAKEBILLPAGE" localSheetId="17">#REF!</definedName>
    <definedName name="MAKEBILLPAGE" localSheetId="21">#REF!</definedName>
    <definedName name="MAKEBILLPAGE">#REF!</definedName>
    <definedName name="MALINDO" localSheetId="33">#REF!</definedName>
    <definedName name="MALINDO" localSheetId="34">#REF!</definedName>
    <definedName name="MALINDO" localSheetId="35">#REF!</definedName>
    <definedName name="MALINDO" localSheetId="36">#REF!</definedName>
    <definedName name="MALINDO" localSheetId="4">#REF!</definedName>
    <definedName name="MALINDO">#REF!</definedName>
    <definedName name="MANUEL_INPUT" localSheetId="33">#REF!</definedName>
    <definedName name="MANUEL_INPUT" localSheetId="34">#REF!</definedName>
    <definedName name="MANUEL_INPUT" localSheetId="35">#REF!</definedName>
    <definedName name="MANUEL_INPUT" localSheetId="36">#REF!</definedName>
    <definedName name="MANUEL_INPUT" localSheetId="4">#REF!</definedName>
    <definedName name="MANUEL_INPUT">#REF!</definedName>
    <definedName name="mark" localSheetId="33">#REF!</definedName>
    <definedName name="mark" localSheetId="4">#REF!</definedName>
    <definedName name="mark">#REF!</definedName>
    <definedName name="Masindi_conversion_rate" localSheetId="33">#REF!</definedName>
    <definedName name="Masindi_conversion_rate" localSheetId="34">#REF!</definedName>
    <definedName name="Masindi_conversion_rate" localSheetId="35">#REF!</definedName>
    <definedName name="Masindi_conversion_rate" localSheetId="36">#REF!</definedName>
    <definedName name="Masindi_conversion_rate" localSheetId="4">#REF!</definedName>
    <definedName name="Masindi_conversion_rate" localSheetId="17">#REF!</definedName>
    <definedName name="Masindi_conversion_rate" localSheetId="18">#REF!</definedName>
    <definedName name="Masindi_conversion_rate" localSheetId="19">#REF!</definedName>
    <definedName name="Masindi_conversion_rate" localSheetId="20">#REF!</definedName>
    <definedName name="Masindi_conversion_rate">#REF!</definedName>
    <definedName name="MASONRYDIMS" localSheetId="33">#REF!</definedName>
    <definedName name="MASONRYDIMS" localSheetId="4">#REF!</definedName>
    <definedName name="MASONRYDIMS">#REF!</definedName>
    <definedName name="Max" localSheetId="33">#REF!</definedName>
    <definedName name="Max" localSheetId="4">#REF!</definedName>
    <definedName name="Max">#REF!</definedName>
    <definedName name="MCBDB" localSheetId="33">{#N/A,#N/A,FALSE,"mpph1";#N/A,#N/A,FALSE,"mpmseb";#N/A,#N/A,FALSE,"mpph2"}</definedName>
    <definedName name="MCBDB" localSheetId="34">{#N/A,#N/A,FALSE,"mpph1";#N/A,#N/A,FALSE,"mpmseb";#N/A,#N/A,FALSE,"mpph2"}</definedName>
    <definedName name="MCBDB" localSheetId="35">{#N/A,#N/A,FALSE,"mpph1";#N/A,#N/A,FALSE,"mpmseb";#N/A,#N/A,FALSE,"mpph2"}</definedName>
    <definedName name="MCBDB" localSheetId="36">{#N/A,#N/A,FALSE,"mpph1";#N/A,#N/A,FALSE,"mpmseb";#N/A,#N/A,FALSE,"mpph2"}</definedName>
    <definedName name="MCBDB" localSheetId="3">{#N/A,#N/A,FALSE,"mpph1";#N/A,#N/A,FALSE,"mpmseb";#N/A,#N/A,FALSE,"mpph2"}</definedName>
    <definedName name="MCBDB" localSheetId="4">{#N/A,#N/A,FALSE,"mpph1";#N/A,#N/A,FALSE,"mpmseb";#N/A,#N/A,FALSE,"mpph2"}</definedName>
    <definedName name="MCBDB" localSheetId="5">{#N/A,#N/A,FALSE,"mpph1";#N/A,#N/A,FALSE,"mpmseb";#N/A,#N/A,FALSE,"mpph2"}</definedName>
    <definedName name="MCBDB" localSheetId="6">{#N/A,#N/A,FALSE,"mpph1";#N/A,#N/A,FALSE,"mpmseb";#N/A,#N/A,FALSE,"mpph2"}</definedName>
    <definedName name="MCBDB" localSheetId="7">{#N/A,#N/A,FALSE,"mpph1";#N/A,#N/A,FALSE,"mpmseb";#N/A,#N/A,FALSE,"mpph2"}</definedName>
    <definedName name="MCBDB" localSheetId="17">{#N/A,#N/A,FALSE,"mpph1";#N/A,#N/A,FALSE,"mpmseb";#N/A,#N/A,FALSE,"mpph2"}</definedName>
    <definedName name="MCBDB" localSheetId="21">{#N/A,#N/A,FALSE,"mpph1";#N/A,#N/A,FALSE,"mpmseb";#N/A,#N/A,FALSE,"mpph2"}</definedName>
    <definedName name="MCBDB" localSheetId="8">{#N/A,#N/A,FALSE,"mpph1";#N/A,#N/A,FALSE,"mpmseb";#N/A,#N/A,FALSE,"mpph2"}</definedName>
    <definedName name="MCBDB" localSheetId="13">{#N/A,#N/A,FALSE,"mpph1";#N/A,#N/A,FALSE,"mpmseb";#N/A,#N/A,FALSE,"mpph2"}</definedName>
    <definedName name="MCBDB" localSheetId="1">{#N/A,#N/A,FALSE,"mpph1";#N/A,#N/A,FALSE,"mpmseb";#N/A,#N/A,FALSE,"mpph2"}</definedName>
    <definedName name="MCBDB" localSheetId="24">{#N/A,#N/A,FALSE,"mpph1";#N/A,#N/A,FALSE,"mpmseb";#N/A,#N/A,FALSE,"mpph2"}</definedName>
    <definedName name="MCBDB" localSheetId="25">{#N/A,#N/A,FALSE,"mpph1";#N/A,#N/A,FALSE,"mpmseb";#N/A,#N/A,FALSE,"mpph2"}</definedName>
    <definedName name="MCBDB" localSheetId="28">{#N/A,#N/A,FALSE,"mpph1";#N/A,#N/A,FALSE,"mpmseb";#N/A,#N/A,FALSE,"mpph2"}</definedName>
    <definedName name="MCBDB" localSheetId="31">{#N/A,#N/A,FALSE,"mpph1";#N/A,#N/A,FALSE,"mpmseb";#N/A,#N/A,FALSE,"mpph2"}</definedName>
    <definedName name="MCBDB">{#N/A,#N/A,FALSE,"mpph1";#N/A,#N/A,FALSE,"mpmseb";#N/A,#N/A,FALSE,"mpph2"}</definedName>
    <definedName name="MINOR__BUILDING__WORKS">#REF!</definedName>
    <definedName name="Miscellaneous_electrical_works" localSheetId="33">#REF!</definedName>
    <definedName name="Miscellaneous_electrical_works" localSheetId="34">#REF!</definedName>
    <definedName name="Miscellaneous_electrical_works" localSheetId="35">#REF!</definedName>
    <definedName name="Miscellaneous_electrical_works" localSheetId="36">#REF!</definedName>
    <definedName name="Miscellaneous_electrical_works" localSheetId="4">#REF!</definedName>
    <definedName name="Miscellaneous_electrical_works" localSheetId="21">#REF!</definedName>
    <definedName name="Miscellaneous_electrical_works">#REF!</definedName>
    <definedName name="mjhhg" localSheetId="33">#REF!</definedName>
    <definedName name="mjhhg" localSheetId="34">#REF!</definedName>
    <definedName name="mjhhg" localSheetId="35">#REF!</definedName>
    <definedName name="mjhhg" localSheetId="36">#REF!</definedName>
    <definedName name="mjhhg" localSheetId="4">#REF!</definedName>
    <definedName name="mjhhg">#REF!</definedName>
    <definedName name="mjkh" localSheetId="33">#REF!</definedName>
    <definedName name="mjkh" localSheetId="4">#REF!</definedName>
    <definedName name="mjkh">#REF!</definedName>
    <definedName name="mm" localSheetId="33">#REF!</definedName>
    <definedName name="mm" localSheetId="34">#REF!</definedName>
    <definedName name="mm" localSheetId="35">#REF!</definedName>
    <definedName name="mm" localSheetId="36">#REF!</definedName>
    <definedName name="mm" localSheetId="4">#REF!</definedName>
    <definedName name="mm">#REF!</definedName>
    <definedName name="mmmm" localSheetId="33">#REF!</definedName>
    <definedName name="mmmm" localSheetId="34">#REF!</definedName>
    <definedName name="mmmm" localSheetId="35">#REF!</definedName>
    <definedName name="mmmm" localSheetId="36">#REF!</definedName>
    <definedName name="mmmm" localSheetId="4">#REF!</definedName>
    <definedName name="mmmm">#REF!</definedName>
    <definedName name="MMMMMMMMMMMMMMMMMM" localSheetId="33">#REF!</definedName>
    <definedName name="MMMMMMMMMMMMMMMMMM" localSheetId="4">#REF!</definedName>
    <definedName name="MMMMMMMMMMMMMMMMMM" localSheetId="19">#REF!</definedName>
    <definedName name="MMMMMMMMMMMMMMMMMM" localSheetId="20">#REF!</definedName>
    <definedName name="MMMMMMMMMMMMMMMMMM">#REF!</definedName>
    <definedName name="MN" localSheetId="33">#REF!</definedName>
    <definedName name="MN" localSheetId="4">#REF!</definedName>
    <definedName name="MN">#REF!</definedName>
    <definedName name="Mo" localSheetId="33">#REF!</definedName>
    <definedName name="Mo" localSheetId="34">#REF!</definedName>
    <definedName name="Mo" localSheetId="35">#REF!</definedName>
    <definedName name="Mo" localSheetId="36">#REF!</definedName>
    <definedName name="Mo" localSheetId="4">#REF!</definedName>
    <definedName name="Mo">#REF!</definedName>
    <definedName name="Model_Name">[29]Model!$C$4</definedName>
    <definedName name="Monjo" localSheetId="33">#REF!</definedName>
    <definedName name="Monjo" localSheetId="34">#REF!</definedName>
    <definedName name="Monjo" localSheetId="35">#REF!</definedName>
    <definedName name="Monjo" localSheetId="36">#REF!</definedName>
    <definedName name="Monjo" localSheetId="4">#REF!</definedName>
    <definedName name="Monjo" localSheetId="5">#REF!</definedName>
    <definedName name="Monjo" localSheetId="17">#REF!</definedName>
    <definedName name="Monjo" localSheetId="21">#REF!</definedName>
    <definedName name="Monjo">#REF!</definedName>
    <definedName name="MOVETITLE" localSheetId="33">#REF!</definedName>
    <definedName name="MOVETITLE" localSheetId="34">#REF!</definedName>
    <definedName name="MOVETITLE" localSheetId="35">#REF!</definedName>
    <definedName name="MOVETITLE" localSheetId="36">#REF!</definedName>
    <definedName name="MOVETITLE" localSheetId="4">#REF!</definedName>
    <definedName name="MOVETITLE">#REF!</definedName>
    <definedName name="MS" localSheetId="33">#REF!</definedName>
    <definedName name="MS" localSheetId="34">#REF!</definedName>
    <definedName name="MS" localSheetId="35">#REF!</definedName>
    <definedName name="MS" localSheetId="36">#REF!</definedName>
    <definedName name="MS" localSheetId="4">#REF!</definedName>
    <definedName name="MS">#REF!</definedName>
    <definedName name="msk" localSheetId="33">#REF!</definedName>
    <definedName name="msk" localSheetId="4">#REF!</definedName>
    <definedName name="msk">#REF!</definedName>
    <definedName name="MT" localSheetId="33">#REF!</definedName>
    <definedName name="MT" localSheetId="4">#REF!</definedName>
    <definedName name="MT">#REF!</definedName>
    <definedName name="mul" localSheetId="33">#REF!</definedName>
    <definedName name="mul" localSheetId="34">#REF!</definedName>
    <definedName name="mul" localSheetId="35">#REF!</definedName>
    <definedName name="mul" localSheetId="36">#REF!</definedName>
    <definedName name="mul" localSheetId="4">#REF!</definedName>
    <definedName name="mul">#REF!</definedName>
    <definedName name="multiplier" localSheetId="33">#REF!</definedName>
    <definedName name="multiplier" localSheetId="34">#REF!</definedName>
    <definedName name="multiplier" localSheetId="35">#REF!</definedName>
    <definedName name="multiplier" localSheetId="36">#REF!</definedName>
    <definedName name="multiplier" localSheetId="4">#REF!</definedName>
    <definedName name="multiplier">#REF!</definedName>
    <definedName name="MURAL111" localSheetId="33">#REF!</definedName>
    <definedName name="MURAL111" localSheetId="4">#REF!</definedName>
    <definedName name="MURAL111">#REF!</definedName>
    <definedName name="murali" localSheetId="33">#REF!</definedName>
    <definedName name="murali" localSheetId="4">#REF!</definedName>
    <definedName name="murali">#REF!</definedName>
    <definedName name="must" localSheetId="33">#REF!</definedName>
    <definedName name="must" localSheetId="4">#REF!</definedName>
    <definedName name="must">#REF!</definedName>
    <definedName name="MXK" localSheetId="33">#REF!</definedName>
    <definedName name="MXK" localSheetId="4">#REF!</definedName>
    <definedName name="MXK">#REF!</definedName>
    <definedName name="myRange">[39]!myRange = [39]!ADDRESS</definedName>
    <definedName name="N" localSheetId="33">#REF!</definedName>
    <definedName name="N" localSheetId="34">#REF!</definedName>
    <definedName name="N" localSheetId="35">#REF!</definedName>
    <definedName name="N" localSheetId="36">#REF!</definedName>
    <definedName name="N" localSheetId="4">#REF!</definedName>
    <definedName name="N" localSheetId="5">#REF!</definedName>
    <definedName name="N" localSheetId="17">#REF!</definedName>
    <definedName name="N" localSheetId="21">#REF!</definedName>
    <definedName name="N">#REF!</definedName>
    <definedName name="nad" localSheetId="33">#REF!</definedName>
    <definedName name="nad" localSheetId="34">#REF!</definedName>
    <definedName name="nad" localSheetId="35">#REF!</definedName>
    <definedName name="nad" localSheetId="36">#REF!</definedName>
    <definedName name="nad" localSheetId="4">#REF!</definedName>
    <definedName name="nad">#REF!</definedName>
    <definedName name="name" localSheetId="33">#REF!</definedName>
    <definedName name="name" localSheetId="34">#REF!</definedName>
    <definedName name="name" localSheetId="35">#REF!</definedName>
    <definedName name="name" localSheetId="36">#REF!</definedName>
    <definedName name="name" localSheetId="4">#REF!</definedName>
    <definedName name="name" localSheetId="17">#REF!</definedName>
    <definedName name="name" localSheetId="18">#REF!</definedName>
    <definedName name="name" localSheetId="19">#REF!</definedName>
    <definedName name="name" localSheetId="20">#REF!</definedName>
    <definedName name="name" localSheetId="24">#REF!</definedName>
    <definedName name="name" localSheetId="27">#REF!</definedName>
    <definedName name="name" localSheetId="30">#REF!</definedName>
    <definedName name="name">#REF!</definedName>
    <definedName name="NDR" localSheetId="33">#REF!</definedName>
    <definedName name="NDR" localSheetId="4">#REF!</definedName>
    <definedName name="NDR">#REF!</definedName>
    <definedName name="new" localSheetId="33">#REF!</definedName>
    <definedName name="new" localSheetId="4">#REF!</definedName>
    <definedName name="new">#REF!</definedName>
    <definedName name="NEWBILLSHEET" localSheetId="33">#REF!</definedName>
    <definedName name="NEWBILLSHEET" localSheetId="4">#REF!</definedName>
    <definedName name="NEWBILLSHEET">#REF!</definedName>
    <definedName name="nh" localSheetId="33">#REF!</definedName>
    <definedName name="nh" localSheetId="4">#REF!</definedName>
    <definedName name="nh">#REF!</definedName>
    <definedName name="nhbgg" localSheetId="33">#REF!</definedName>
    <definedName name="nhbgg" localSheetId="4">#REF!</definedName>
    <definedName name="nhbgg">#REF!</definedName>
    <definedName name="nhlead" localSheetId="33">#REF!</definedName>
    <definedName name="nhlead" localSheetId="4">#REF!</definedName>
    <definedName name="nhlead">#REF!</definedName>
    <definedName name="nil" localSheetId="33">#REF!</definedName>
    <definedName name="nil" localSheetId="34">#REF!</definedName>
    <definedName name="nil" localSheetId="35">#REF!</definedName>
    <definedName name="nil" localSheetId="36">#REF!</definedName>
    <definedName name="nil" localSheetId="4">#REF!</definedName>
    <definedName name="nil">#REF!</definedName>
    <definedName name="nlead" localSheetId="33">#REF!</definedName>
    <definedName name="nlead" localSheetId="4">#REF!</definedName>
    <definedName name="nlead">#REF!</definedName>
    <definedName name="NM" localSheetId="33">#REF!</definedName>
    <definedName name="NM" localSheetId="4">#REF!</definedName>
    <definedName name="NM">#REF!</definedName>
    <definedName name="nnnn" localSheetId="33">#REF!</definedName>
    <definedName name="nnnn" localSheetId="34">#REF!</definedName>
    <definedName name="nnnn" localSheetId="35">#REF!</definedName>
    <definedName name="nnnn" localSheetId="36">#REF!</definedName>
    <definedName name="nnnn" localSheetId="4">#REF!</definedName>
    <definedName name="nnnn">#REF!</definedName>
    <definedName name="NNNNNN" localSheetId="33">#REF!</definedName>
    <definedName name="NNNNNN" localSheetId="4">#REF!</definedName>
    <definedName name="NNNNNN">#REF!</definedName>
    <definedName name="nnnnnnn" localSheetId="33">#REF!</definedName>
    <definedName name="nnnnnnn" localSheetId="34">#REF!</definedName>
    <definedName name="nnnnnnn" localSheetId="35">#REF!</definedName>
    <definedName name="nnnnnnn" localSheetId="36">#REF!</definedName>
    <definedName name="nnnnnnn" localSheetId="4">#REF!</definedName>
    <definedName name="nnnnnnn">#REF!</definedName>
    <definedName name="nnnnnnnn" localSheetId="33">#REF!</definedName>
    <definedName name="nnnnnnnn" localSheetId="34">#REF!</definedName>
    <definedName name="nnnnnnnn" localSheetId="35">#REF!</definedName>
    <definedName name="nnnnnnnn" localSheetId="36">#REF!</definedName>
    <definedName name="nnnnnnnn" localSheetId="4">#REF!</definedName>
    <definedName name="nnnnnnnn">#REF!</definedName>
    <definedName name="NO" localSheetId="33">#REF!</definedName>
    <definedName name="NO" localSheetId="34">#REF!</definedName>
    <definedName name="NO" localSheetId="35">#REF!</definedName>
    <definedName name="NO" localSheetId="36">#REF!</definedName>
    <definedName name="NO" localSheetId="4">#REF!</definedName>
    <definedName name="NO">#REF!</definedName>
    <definedName name="nonreturnvalves" localSheetId="33">#REF!</definedName>
    <definedName name="nonreturnvalves" localSheetId="34">#REF!</definedName>
    <definedName name="nonreturnvalves" localSheetId="35">#REF!</definedName>
    <definedName name="nonreturnvalves" localSheetId="36">#REF!</definedName>
    <definedName name="nonreturnvalves" localSheetId="4">#REF!</definedName>
    <definedName name="nonreturnvalves" localSheetId="17">#REF!</definedName>
    <definedName name="nonreturnvalves" localSheetId="18">#REF!</definedName>
    <definedName name="nonreturnvalves" localSheetId="19">#REF!</definedName>
    <definedName name="nonreturnvalves" localSheetId="20">#REF!</definedName>
    <definedName name="nonreturnvalves">#REF!</definedName>
    <definedName name="Num_Pmt_Per_Year" localSheetId="33">#REF!</definedName>
    <definedName name="Num_Pmt_Per_Year" localSheetId="4">#REF!</definedName>
    <definedName name="Num_Pmt_Per_Year">#REF!</definedName>
    <definedName name="number" localSheetId="34">[40]Summary!#REF!</definedName>
    <definedName name="number" localSheetId="35">[40]Summary!#REF!</definedName>
    <definedName name="number" localSheetId="36">[40]Summary!#REF!</definedName>
    <definedName name="number" localSheetId="17">[41]Summary!#REF!</definedName>
    <definedName name="number" localSheetId="18">[41]Summary!#REF!</definedName>
    <definedName name="number" localSheetId="19">[41]Summary!#REF!</definedName>
    <definedName name="number" localSheetId="20">[41]Summary!#REF!</definedName>
    <definedName name="number">[41]Summary!#REF!</definedName>
    <definedName name="Number_of_Payments" localSheetId="33">MATCH(0.01,'B 10.1 - Water Office Type 1'!End_Bal,-1)+1</definedName>
    <definedName name="Number_of_Payments" localSheetId="34">MATCH(0.01,End_Bal,-1)+1</definedName>
    <definedName name="Number_of_Payments" localSheetId="35">MATCH(0.01,[25]!End_Bal,-1)+1</definedName>
    <definedName name="Number_of_Payments" localSheetId="36">MATCH(0.01,[26]!End_Bal,-1)+1</definedName>
    <definedName name="Number_of_Payments" localSheetId="3">MATCH(0.01,End_Bal,-1)+1</definedName>
    <definedName name="Number_of_Payments" localSheetId="4">MATCH(0.01,'B 3.2 Intake House'!End_Bal,-1)+1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 localSheetId="17">MATCH(0.01,End_Bal,-1)+1</definedName>
    <definedName name="Number_of_Payments" localSheetId="21">MATCH(0.01,End_Bal,-1)+1</definedName>
    <definedName name="Number_of_Payments" localSheetId="8">MATCH(0.01,End_Bal,-1)+1</definedName>
    <definedName name="Number_of_Payments" localSheetId="13">MATCH(0.01,End_Bal,-1)+1</definedName>
    <definedName name="Number_of_Payments" localSheetId="1">MATCH(0.01,End_Bal,-1)+1</definedName>
    <definedName name="Number_of_Payments" localSheetId="24">MATCH(0.01,End_Bal,-1)+1</definedName>
    <definedName name="Number_of_Payments" localSheetId="25">MATCH(0.01,[25]!End_Bal,-1)+1</definedName>
    <definedName name="Number_of_Payments" localSheetId="28">MATCH(0.01,[25]!End_Bal,-1)+1</definedName>
    <definedName name="Number_of_Payments" localSheetId="31">MATCH(0.01,[25]!End_Bal,-1)+1</definedName>
    <definedName name="Number_of_Payments">MATCH(0.01,End_Bal,-1)+1</definedName>
    <definedName name="number2">[41]Summary!#REF!</definedName>
    <definedName name="nuy" localSheetId="33">#REF!</definedName>
    <definedName name="nuy" localSheetId="34">#REF!</definedName>
    <definedName name="nuy" localSheetId="35">#REF!</definedName>
    <definedName name="nuy" localSheetId="36">#REF!</definedName>
    <definedName name="nuy" localSheetId="4">#REF!</definedName>
    <definedName name="nuy" localSheetId="5">#REF!</definedName>
    <definedName name="nuy" localSheetId="17">#REF!</definedName>
    <definedName name="nuy" localSheetId="21">#REF!</definedName>
    <definedName name="nuy">#REF!</definedName>
    <definedName name="o" localSheetId="33">#REF!</definedName>
    <definedName name="o" localSheetId="34">#REF!</definedName>
    <definedName name="o" localSheetId="35">#REF!</definedName>
    <definedName name="o" localSheetId="36">#REF!</definedName>
    <definedName name="o" localSheetId="4">#REF!</definedName>
    <definedName name="o">#REF!</definedName>
    <definedName name="offset">1</definedName>
    <definedName name="OH" localSheetId="33" hidden="1">{"'List1'!$A$1:$J$73"}</definedName>
    <definedName name="OH" localSheetId="34" hidden="1">{"'List1'!$A$1:$J$73"}</definedName>
    <definedName name="OH" localSheetId="35" hidden="1">{"'List1'!$A$1:$J$73"}</definedName>
    <definedName name="OH" localSheetId="36" hidden="1">{"'List1'!$A$1:$J$73"}</definedName>
    <definedName name="OH" localSheetId="3" hidden="1">{"'List1'!$A$1:$J$73"}</definedName>
    <definedName name="OH" localSheetId="4" hidden="1">{"'List1'!$A$1:$J$73"}</definedName>
    <definedName name="OH" localSheetId="5" hidden="1">{"'List1'!$A$1:$J$73"}</definedName>
    <definedName name="OH" localSheetId="6" hidden="1">{"'List1'!$A$1:$J$73"}</definedName>
    <definedName name="OH" localSheetId="7" hidden="1">{"'List1'!$A$1:$J$73"}</definedName>
    <definedName name="OH" localSheetId="17" hidden="1">{"'List1'!$A$1:$J$73"}</definedName>
    <definedName name="OH" localSheetId="21" hidden="1">{"'List1'!$A$1:$J$73"}</definedName>
    <definedName name="OH" localSheetId="8" hidden="1">{"'List1'!$A$1:$J$73"}</definedName>
    <definedName name="OH" localSheetId="13" hidden="1">{"'List1'!$A$1:$J$73"}</definedName>
    <definedName name="OH" localSheetId="1" hidden="1">{"'List1'!$A$1:$J$73"}</definedName>
    <definedName name="OH" localSheetId="24" hidden="1">{"'List1'!$A$1:$J$73"}</definedName>
    <definedName name="OH" localSheetId="25" hidden="1">{"'List1'!$A$1:$J$73"}</definedName>
    <definedName name="OH" localSheetId="28" hidden="1">{"'List1'!$A$1:$J$73"}</definedName>
    <definedName name="OH" localSheetId="31" hidden="1">{"'List1'!$A$1:$J$73"}</definedName>
    <definedName name="OH" hidden="1">{"'List1'!$A$1:$J$73"}</definedName>
    <definedName name="okmj">#REF!</definedName>
    <definedName name="OME" localSheetId="33">#REF!</definedName>
    <definedName name="OME" localSheetId="4">#REF!</definedName>
    <definedName name="OME">#REF!</definedName>
    <definedName name="OOOO" localSheetId="33" hidden="1">{"'List1'!$A$1:$J$73"}</definedName>
    <definedName name="OOOO" localSheetId="34" hidden="1">{"'List1'!$A$1:$J$73"}</definedName>
    <definedName name="OOOO" localSheetId="35" hidden="1">{"'List1'!$A$1:$J$73"}</definedName>
    <definedName name="OOOO" localSheetId="36" hidden="1">{"'List1'!$A$1:$J$73"}</definedName>
    <definedName name="OOOO" localSheetId="3" hidden="1">{"'List1'!$A$1:$J$73"}</definedName>
    <definedName name="OOOO" localSheetId="4" hidden="1">{"'List1'!$A$1:$J$73"}</definedName>
    <definedName name="OOOO" localSheetId="5" hidden="1">{"'List1'!$A$1:$J$73"}</definedName>
    <definedName name="OOOO" localSheetId="6" hidden="1">{"'List1'!$A$1:$J$73"}</definedName>
    <definedName name="OOOO" localSheetId="7" hidden="1">{"'List1'!$A$1:$J$73"}</definedName>
    <definedName name="OOOO" localSheetId="17" hidden="1">{"'List1'!$A$1:$J$73"}</definedName>
    <definedName name="OOOO" localSheetId="21" hidden="1">{"'List1'!$A$1:$J$73"}</definedName>
    <definedName name="OOOO" localSheetId="8" hidden="1">{"'List1'!$A$1:$J$73"}</definedName>
    <definedName name="OOOO" localSheetId="13" hidden="1">{"'List1'!$A$1:$J$73"}</definedName>
    <definedName name="OOOO" localSheetId="1" hidden="1">{"'List1'!$A$1:$J$73"}</definedName>
    <definedName name="OOOO" localSheetId="24" hidden="1">{"'List1'!$A$1:$J$73"}</definedName>
    <definedName name="OOOO" localSheetId="25" hidden="1">{"'List1'!$A$1:$J$73"}</definedName>
    <definedName name="OOOO" localSheetId="28" hidden="1">{"'List1'!$A$1:$J$73"}</definedName>
    <definedName name="OOOO" localSheetId="31" hidden="1">{"'List1'!$A$1:$J$73"}</definedName>
    <definedName name="OOOO" hidden="1">{"'List1'!$A$1:$J$73"}</definedName>
    <definedName name="p" localSheetId="33">#REF!</definedName>
    <definedName name="p" localSheetId="34">#REF!</definedName>
    <definedName name="p" localSheetId="35">#REF!</definedName>
    <definedName name="p" localSheetId="36">#REF!</definedName>
    <definedName name="p" localSheetId="4">#REF!</definedName>
    <definedName name="p">#REF!</definedName>
    <definedName name="PAGE1" localSheetId="33">#REF!</definedName>
    <definedName name="PAGE1" localSheetId="4">#REF!</definedName>
    <definedName name="PAGE1">#REF!</definedName>
    <definedName name="Painting" localSheetId="33">#REF!</definedName>
    <definedName name="Painting" localSheetId="4">#REF!</definedName>
    <definedName name="Painting">#REF!</definedName>
    <definedName name="paiting" localSheetId="33">#REF!</definedName>
    <definedName name="paiting" localSheetId="34">#REF!</definedName>
    <definedName name="paiting" localSheetId="35">#REF!</definedName>
    <definedName name="paiting" localSheetId="36">#REF!</definedName>
    <definedName name="paiting" localSheetId="4">#REF!</definedName>
    <definedName name="paiting" localSheetId="17">#REF!</definedName>
    <definedName name="paiting" localSheetId="18">#REF!</definedName>
    <definedName name="paiting" localSheetId="19">#REF!</definedName>
    <definedName name="paiting" localSheetId="20">#REF!</definedName>
    <definedName name="paiting">#REF!</definedName>
    <definedName name="PAMI" localSheetId="33">#REF!</definedName>
    <definedName name="PAMI" localSheetId="4">#REF!</definedName>
    <definedName name="PAMI">#REF!</definedName>
    <definedName name="PAN_TILES" localSheetId="33">#REF!</definedName>
    <definedName name="PAN_TILES" localSheetId="4">#REF!</definedName>
    <definedName name="PAN_TILES">#REF!</definedName>
    <definedName name="PASE" localSheetId="33">#REF!</definedName>
    <definedName name="PASE" localSheetId="4">#REF!</definedName>
    <definedName name="PASE">#REF!</definedName>
    <definedName name="Pay_Date" localSheetId="33">#REF!</definedName>
    <definedName name="Pay_Date" localSheetId="4">#REF!</definedName>
    <definedName name="Pay_Date">#REF!</definedName>
    <definedName name="Pay_Num" localSheetId="33">#REF!</definedName>
    <definedName name="Pay_Num" localSheetId="4">#REF!</definedName>
    <definedName name="Pay_Num">#REF!</definedName>
    <definedName name="Payment_Date">#N/A</definedName>
    <definedName name="PCHG" localSheetId="33">#REF!</definedName>
    <definedName name="PCHG" localSheetId="34">#REF!</definedName>
    <definedName name="PCHG" localSheetId="35">#REF!</definedName>
    <definedName name="PCHG" localSheetId="36">#REF!</definedName>
    <definedName name="PCHG" localSheetId="4">#REF!</definedName>
    <definedName name="PCHG" localSheetId="5">#REF!</definedName>
    <definedName name="PCHG" localSheetId="17">#REF!</definedName>
    <definedName name="PCHG" localSheetId="21">#REF!</definedName>
    <definedName name="PCHG">#REF!</definedName>
    <definedName name="PCT" localSheetId="33">#REF!</definedName>
    <definedName name="PCT" localSheetId="34">#REF!</definedName>
    <definedName name="PCT" localSheetId="35">#REF!</definedName>
    <definedName name="PCT" localSheetId="36">#REF!</definedName>
    <definedName name="PCT" localSheetId="4">#REF!</definedName>
    <definedName name="PCT">#REF!</definedName>
    <definedName name="per" localSheetId="33">#REF!</definedName>
    <definedName name="per" localSheetId="34">#REF!</definedName>
    <definedName name="per" localSheetId="35">#REF!</definedName>
    <definedName name="per" localSheetId="36">#REF!</definedName>
    <definedName name="per" localSheetId="4">#REF!</definedName>
    <definedName name="per">#REF!</definedName>
    <definedName name="pier" localSheetId="33">#REF!</definedName>
    <definedName name="pier" localSheetId="4">#REF!</definedName>
    <definedName name="pier">#REF!</definedName>
    <definedName name="Piling" localSheetId="33">#REF!</definedName>
    <definedName name="Piling" localSheetId="4">#REF!</definedName>
    <definedName name="Piling">#REF!</definedName>
    <definedName name="piperate" localSheetId="33">#REF!</definedName>
    <definedName name="piperate" localSheetId="4">#REF!</definedName>
    <definedName name="piperate">#REF!</definedName>
    <definedName name="pipes" localSheetId="33">#REF!</definedName>
    <definedName name="pipes" localSheetId="34">#REF!</definedName>
    <definedName name="pipes" localSheetId="35">#REF!</definedName>
    <definedName name="pipes" localSheetId="36">#REF!</definedName>
    <definedName name="pipes" localSheetId="4">#REF!</definedName>
    <definedName name="pipes" localSheetId="17">#REF!</definedName>
    <definedName name="pipes" localSheetId="18">#REF!</definedName>
    <definedName name="pipes" localSheetId="19">#REF!</definedName>
    <definedName name="pipes" localSheetId="20">#REF!</definedName>
    <definedName name="pipes">#REF!</definedName>
    <definedName name="PIRANA">[7]RATES!$C$43</definedName>
    <definedName name="Pkg_col" localSheetId="33">#REF!</definedName>
    <definedName name="Pkg_col" localSheetId="34">#REF!</definedName>
    <definedName name="Pkg_col" localSheetId="35">#REF!</definedName>
    <definedName name="Pkg_col" localSheetId="36">#REF!</definedName>
    <definedName name="Pkg_col" localSheetId="4">#REF!</definedName>
    <definedName name="Pkg_col" localSheetId="5">#REF!</definedName>
    <definedName name="Pkg_col" localSheetId="17">#REF!</definedName>
    <definedName name="Pkg_col" localSheetId="21">#REF!</definedName>
    <definedName name="Pkg_col">#REF!</definedName>
    <definedName name="plumb" localSheetId="33">#REF!</definedName>
    <definedName name="plumb" localSheetId="34">#REF!</definedName>
    <definedName name="plumb" localSheetId="35">#REF!</definedName>
    <definedName name="plumb" localSheetId="36">#REF!</definedName>
    <definedName name="plumb" localSheetId="4">#REF!</definedName>
    <definedName name="plumb">#REF!</definedName>
    <definedName name="PLUMBING" localSheetId="33">[38]Ragama!#REF!</definedName>
    <definedName name="PLUMBING" localSheetId="34">[38]Ragama!#REF!</definedName>
    <definedName name="PLUMBING" localSheetId="35">[38]Ragama!#REF!</definedName>
    <definedName name="PLUMBING" localSheetId="36">[38]Ragama!#REF!</definedName>
    <definedName name="PLUMBING" localSheetId="4">[38]Ragama!#REF!</definedName>
    <definedName name="PLUMBING">[38]Ragama!#REF!</definedName>
    <definedName name="Plumbing1" localSheetId="33">#REF!</definedName>
    <definedName name="Plumbing1" localSheetId="34">#REF!</definedName>
    <definedName name="Plumbing1" localSheetId="35">#REF!</definedName>
    <definedName name="Plumbing1" localSheetId="36">#REF!</definedName>
    <definedName name="Plumbing1" localSheetId="4">#REF!</definedName>
    <definedName name="Plumbing1" localSheetId="5">#REF!</definedName>
    <definedName name="Plumbing1" localSheetId="17">#REF!</definedName>
    <definedName name="Plumbing1" localSheetId="21">#REF!</definedName>
    <definedName name="Plumbing1">#REF!</definedName>
    <definedName name="Plumbing2" localSheetId="33">#REF!</definedName>
    <definedName name="Plumbing2" localSheetId="34">#REF!</definedName>
    <definedName name="Plumbing2" localSheetId="35">#REF!</definedName>
    <definedName name="Plumbing2" localSheetId="36">#REF!</definedName>
    <definedName name="Plumbing2" localSheetId="4">#REF!</definedName>
    <definedName name="Plumbing2">#REF!</definedName>
    <definedName name="PMTNO" localSheetId="33">#REF!</definedName>
    <definedName name="PMTNO" localSheetId="34">#REF!</definedName>
    <definedName name="PMTNO" localSheetId="35">#REF!</definedName>
    <definedName name="PMTNO" localSheetId="36">#REF!</definedName>
    <definedName name="PMTNO" localSheetId="4">#REF!</definedName>
    <definedName name="PMTNO">#REF!</definedName>
    <definedName name="pmtno1" localSheetId="33">#REF!</definedName>
    <definedName name="pmtno1" localSheetId="4">#REF!</definedName>
    <definedName name="pmtno1">#REF!</definedName>
    <definedName name="point1" localSheetId="33">#REF!</definedName>
    <definedName name="point1" localSheetId="4">#REF!</definedName>
    <definedName name="point1">#REF!</definedName>
    <definedName name="POL" localSheetId="33">#REF!</definedName>
    <definedName name="POL" localSheetId="4">#REF!</definedName>
    <definedName name="POL">#REF!</definedName>
    <definedName name="power" localSheetId="33">#REF!</definedName>
    <definedName name="power" localSheetId="4">#REF!</definedName>
    <definedName name="power">#REF!</definedName>
    <definedName name="pp" localSheetId="33">#REF!</definedName>
    <definedName name="pp" localSheetId="34">#REF!</definedName>
    <definedName name="pp" localSheetId="35">#REF!</definedName>
    <definedName name="pp" localSheetId="36">#REF!</definedName>
    <definedName name="pp" localSheetId="4">#REF!</definedName>
    <definedName name="pp" localSheetId="24">#REF!</definedName>
    <definedName name="pp" localSheetId="27">#REF!</definedName>
    <definedName name="pp" localSheetId="30">#REF!</definedName>
    <definedName name="pp">#REF!</definedName>
    <definedName name="PPPP" localSheetId="33">#REF!</definedName>
    <definedName name="PPPP" localSheetId="4">#REF!</definedName>
    <definedName name="PPPP">#REF!</definedName>
    <definedName name="PPSNo" localSheetId="33">#REF!</definedName>
    <definedName name="PPSNo" localSheetId="4">#REF!</definedName>
    <definedName name="PPSNo">#REF!</definedName>
    <definedName name="pre" localSheetId="33">#REF!</definedName>
    <definedName name="pre" localSheetId="4">#REF!</definedName>
    <definedName name="pre">#REF!</definedName>
    <definedName name="preliminaries" localSheetId="33">#REF!</definedName>
    <definedName name="preliminaries" localSheetId="4">#REF!</definedName>
    <definedName name="preliminaries">#REF!</definedName>
    <definedName name="prfProjectName" localSheetId="33">#REF!</definedName>
    <definedName name="prfProjectName" localSheetId="4">#REF!</definedName>
    <definedName name="prfProjectName">#REF!</definedName>
    <definedName name="price" localSheetId="33">#REF!</definedName>
    <definedName name="price" localSheetId="4">#REF!</definedName>
    <definedName name="price">#REF!</definedName>
    <definedName name="PricedHHEcosan" localSheetId="33">#REF!</definedName>
    <definedName name="PricedHHEcosan" localSheetId="4">#REF!</definedName>
    <definedName name="PricedHHEcosan">#REF!</definedName>
    <definedName name="Princ" localSheetId="33">#REF!</definedName>
    <definedName name="Princ" localSheetId="4">#REF!</definedName>
    <definedName name="Princ">#REF!</definedName>
    <definedName name="Print" localSheetId="33">#REF!</definedName>
    <definedName name="Print" localSheetId="34">#REF!</definedName>
    <definedName name="Print" localSheetId="35">#REF!</definedName>
    <definedName name="Print" localSheetId="36">#REF!</definedName>
    <definedName name="Print" localSheetId="4">#REF!</definedName>
    <definedName name="Print">#REF!</definedName>
    <definedName name="_xlnm.Print_Area" localSheetId="33">'B 10.1 - Water Office Type 1'!$A$1:$F$406</definedName>
    <definedName name="_xlnm.Print_Area" localSheetId="34">'B 11.1 - SAN BOYS'!$A$1:$F$319</definedName>
    <definedName name="_xlnm.Print_Area" localSheetId="35">'B 11.2 - SAN GIRLS'!$A$1:$F$312</definedName>
    <definedName name="_xlnm.Print_Area" localSheetId="36">'B 11.3 - PUBLIC TOILET'!$A$1:$F$294</definedName>
    <definedName name="_xlnm.Print_Area" localSheetId="3">'B 3.1 - Intake'!$A$1:$F$389</definedName>
    <definedName name="_xlnm.Print_Area" localSheetId="4">'B 3.2 Intake House'!$A$1:$F$397</definedName>
    <definedName name="_xlnm.Print_Area" localSheetId="5">'B 3.3 VIP'!$A$1:$F$119</definedName>
    <definedName name="_xlnm.Print_Area" localSheetId="6">'B 4 - Raw Water Main'!$A$1:$F$253</definedName>
    <definedName name="_xlnm.Print_Area" localSheetId="7">'B 5.1 -TP Site Works'!$A$1:$F$271</definedName>
    <definedName name="_xlnm.Print_Area" localSheetId="17">'B 5.11 - Admin Building'!$A$1:$F$465</definedName>
    <definedName name="_xlnm.Print_Area" localSheetId="18">'B 5.12 - Superitendant''s Hs '!$A$1:$F$426</definedName>
    <definedName name="_xlnm.Print_Area" localSheetId="19">'B 5.13 - Attendant''s Hse'!$A$1:$F$448</definedName>
    <definedName name="_xlnm.Print_Area" localSheetId="20">'B 5.14 - Guard Hse'!$A$1:$F$426</definedName>
    <definedName name="_xlnm.Print_Area" localSheetId="21">#REF!</definedName>
    <definedName name="_xlnm.Print_Area" localSheetId="8">'B 5.2 - Flocculators'!$A$1:$F$231</definedName>
    <definedName name="_xlnm.Print_Area" localSheetId="9">'B 5.3 - Sed tank'!$A$1:$F$281</definedName>
    <definedName name="_xlnm.Print_Area" localSheetId="10">'B 5.4 - Filters'!$A$1:$F$295</definedName>
    <definedName name="_xlnm.Print_Area" localSheetId="11">'B 5.5 - Clear Water Well'!$A$1:$F$290</definedName>
    <definedName name="_xlnm.Print_Area" localSheetId="13">'B 5.7 - Dosing units'!$A$1:$F$359</definedName>
    <definedName name="_xlnm.Print_Area" localSheetId="14">'B 5.8 - Pumps House'!$A$1:$F$339</definedName>
    <definedName name="_xlnm.Print_Area" localSheetId="15">'B 5.9 - PH Mech &amp; Elect Works'!$A$1:$F$100</definedName>
    <definedName name="_xlnm.Print_Area" localSheetId="22">'B 6 - Access Road to WTW'!$A$1:$F$187</definedName>
    <definedName name="_xlnm.Print_Area" localSheetId="23">'B 7.1 - Trans to Ndiriba'!$A$1:$F$237</definedName>
    <definedName name="_xlnm.Print_Area" localSheetId="29">'B 9.1 - Trans to Nyagak Comm'!$A$1:$F$234</definedName>
    <definedName name="_xlnm.Print_Area" localSheetId="1">'B1 - General Items'!$A$1:$F$261</definedName>
    <definedName name="_xlnm.Print_Area" localSheetId="24">'Bill 7.2 - Ndiriba Tank'!$A$1:$F$280</definedName>
    <definedName name="_xlnm.Print_Area" localSheetId="25">'Bill 7.3 -Ndiriba Dist '!$A$1:$F$301</definedName>
    <definedName name="_xlnm.Print_Area" localSheetId="27">'Bill 8.2 - Anyaribu Tank'!$A$1:$F$280</definedName>
    <definedName name="_xlnm.Print_Area" localSheetId="28">'Bill 8.3 -Anyaribu Dist'!$A$1:$F$303</definedName>
    <definedName name="_xlnm.Print_Area" localSheetId="30">'Bill 9.2 - Nyagak Tank'!$A$1:$F$287</definedName>
    <definedName name="_xlnm.Print_Area" localSheetId="31">'Bill 9.3 - Nyagak Dist '!$A$1:$F$303</definedName>
    <definedName name="_xlnm.Print_Area" localSheetId="32">'Bill 9.4 - Nyagak M&amp;E '!$A$1:$F$79</definedName>
    <definedName name="_xlnm.Print_Area" localSheetId="0">'Grand Summary  '!$A$1:$E$76</definedName>
    <definedName name="_xlnm.Print_Area">#REF!</definedName>
    <definedName name="Print_Area_MI">[32]Ragama!#REF!</definedName>
    <definedName name="Print_Area_MI_1" localSheetId="33">#REF!</definedName>
    <definedName name="Print_Area_MI_1" localSheetId="34">#REF!</definedName>
    <definedName name="Print_Area_MI_1" localSheetId="35">#REF!</definedName>
    <definedName name="Print_Area_MI_1" localSheetId="36">#REF!</definedName>
    <definedName name="Print_Area_MI_1" localSheetId="4">#REF!</definedName>
    <definedName name="Print_Area_MI_1" localSheetId="5">#REF!</definedName>
    <definedName name="Print_Area_MI_1" localSheetId="17">#REF!</definedName>
    <definedName name="Print_Area_MI_1" localSheetId="21">#REF!</definedName>
    <definedName name="Print_Area_MI_1">#REF!</definedName>
    <definedName name="Print_Area_MI_3" localSheetId="33">#REF!</definedName>
    <definedName name="Print_Area_MI_3" localSheetId="34">#REF!</definedName>
    <definedName name="Print_Area_MI_3" localSheetId="35">#REF!</definedName>
    <definedName name="Print_Area_MI_3" localSheetId="36">#REF!</definedName>
    <definedName name="Print_Area_MI_3" localSheetId="4">#REF!</definedName>
    <definedName name="Print_Area_MI_3">#REF!</definedName>
    <definedName name="Print_Area_Reset" localSheetId="33">OFFSET('B 10.1 - Water Office Type 1'!Full_Print,0,0,Last_Row)</definedName>
    <definedName name="Print_Area_Reset" localSheetId="34">OFFSET('B 11.1 - SAN BOYS'!Full_Print,0,0,Last_Row)</definedName>
    <definedName name="Print_Area_Reset" localSheetId="35">OFFSET('B 11.2 - SAN GIRLS'!Full_Print,0,0,[25]!Last_Row)</definedName>
    <definedName name="Print_Area_Reset" localSheetId="36">OFFSET('B 11.3 - PUBLIC TOILET'!Full_Print,0,0,[26]!Last_Row)</definedName>
    <definedName name="Print_Area_Reset" localSheetId="3">OFFSET(Full_Print,0,0,Last_Row)</definedName>
    <definedName name="Print_Area_Reset" localSheetId="4">OFFSET('B 3.2 Intake House'!Full_Print,0,0,[25]!Last_Row)</definedName>
    <definedName name="Print_Area_Reset" localSheetId="5">OFFSET('B 3.3 VIP'!Full_Print,0,0,Last_Row)</definedName>
    <definedName name="Print_Area_Reset" localSheetId="6">OFFSET(Full_Print,0,0,Last_Row)</definedName>
    <definedName name="Print_Area_Reset" localSheetId="7">OFFSET(Full_Print,0,0,Last_Row)</definedName>
    <definedName name="Print_Area_Reset" localSheetId="17">OFFSET('B 5.11 - Admin Building'!Full_Print,0,0,Last_Row)</definedName>
    <definedName name="Print_Area_Reset" localSheetId="21">OFFSET('B 5.15 - Chemical House'!Full_Print,0,0,Last_Row)</definedName>
    <definedName name="Print_Area_Reset" localSheetId="8">OFFSET(Full_Print,0,0,Last_Row)</definedName>
    <definedName name="Print_Area_Reset" localSheetId="13">OFFSET(Full_Print,0,0,Last_Row)</definedName>
    <definedName name="Print_Area_Reset" localSheetId="1">OFFSET(Full_Print,0,0,Last_Row)</definedName>
    <definedName name="Print_Area_Reset" localSheetId="24">OFFSET(Full_Print,0,0,Last_Row)</definedName>
    <definedName name="Print_Area_Reset" localSheetId="25">OFFSET([25]!Full_Print,0,0,[25]!Last_Row)</definedName>
    <definedName name="Print_Area_Reset" localSheetId="28">OFFSET([25]!Full_Print,0,0,[25]!Last_Row)</definedName>
    <definedName name="Print_Area_Reset" localSheetId="31">OFFSET([25]!Full_Print,0,0,[25]!Last_Row)</definedName>
    <definedName name="Print_Area_Reset">OFFSET(Full_Print,0,0,Last_Row)</definedName>
    <definedName name="Print_Area1" localSheetId="33">#REF!</definedName>
    <definedName name="Print_Area1" localSheetId="34">#REF!</definedName>
    <definedName name="Print_Area1" localSheetId="35">#REF!</definedName>
    <definedName name="Print_Area1" localSheetId="36">#REF!</definedName>
    <definedName name="Print_Area1" localSheetId="4">#REF!</definedName>
    <definedName name="Print_Area1" localSheetId="5">#REF!</definedName>
    <definedName name="Print_Area1" localSheetId="17">#REF!</definedName>
    <definedName name="Print_Area1" localSheetId="21">#REF!</definedName>
    <definedName name="Print_Area1">#REF!</definedName>
    <definedName name="Print_Area2" localSheetId="33">#REF!</definedName>
    <definedName name="Print_Area2" localSheetId="34">#REF!</definedName>
    <definedName name="Print_Area2" localSheetId="35">#REF!</definedName>
    <definedName name="Print_Area2" localSheetId="36">#REF!</definedName>
    <definedName name="Print_Area2" localSheetId="4">#REF!</definedName>
    <definedName name="Print_Area2">#REF!</definedName>
    <definedName name="Print_Area3" localSheetId="33">#REF!</definedName>
    <definedName name="Print_Area3" localSheetId="34">#REF!</definedName>
    <definedName name="Print_Area3" localSheetId="35">#REF!</definedName>
    <definedName name="Print_Area3" localSheetId="36">#REF!</definedName>
    <definedName name="Print_Area3" localSheetId="4">#REF!</definedName>
    <definedName name="Print_Area3">#REF!</definedName>
    <definedName name="Print_area5" localSheetId="33">#REF!</definedName>
    <definedName name="Print_area5" localSheetId="4">#REF!</definedName>
    <definedName name="Print_area5">#REF!</definedName>
    <definedName name="_xlnm.Print_Titles" localSheetId="33">'B 10.1 - Water Office Type 1'!$1:$5</definedName>
    <definedName name="_xlnm.Print_Titles" localSheetId="34">'B 11.1 - SAN BOYS'!$1:$5</definedName>
    <definedName name="_xlnm.Print_Titles" localSheetId="35">'B 11.2 - SAN GIRLS'!$1:$5</definedName>
    <definedName name="_xlnm.Print_Titles" localSheetId="36">'B 11.3 - PUBLIC TOILET'!$1:$5</definedName>
    <definedName name="_xlnm.Print_Titles" localSheetId="3">'B 3.1 - Intake'!$1:$5</definedName>
    <definedName name="_xlnm.Print_Titles" localSheetId="4">'B 3.2 Intake House'!$1:$4</definedName>
    <definedName name="_xlnm.Print_Titles" localSheetId="5">'B 3.3 VIP'!$1:$4</definedName>
    <definedName name="_xlnm.Print_Titles" localSheetId="6">'B 4 - Raw Water Main'!$1:$5</definedName>
    <definedName name="_xlnm.Print_Titles" localSheetId="7">'B 5.1 -TP Site Works'!$1:$5</definedName>
    <definedName name="_xlnm.Print_Titles" localSheetId="16">'B 5.10 - Backwash Tank'!$1:$5</definedName>
    <definedName name="_xlnm.Print_Titles" localSheetId="17">'B 5.11 - Admin Building'!$1:$5</definedName>
    <definedName name="_xlnm.Print_Titles" localSheetId="18">'B 5.12 - Superitendant''s Hs '!$1:$5</definedName>
    <definedName name="_xlnm.Print_Titles" localSheetId="19">'B 5.13 - Attendant''s Hse'!$1:$5</definedName>
    <definedName name="_xlnm.Print_Titles" localSheetId="20">'B 5.14 - Guard Hse'!$1:$5</definedName>
    <definedName name="_xlnm.Print_Titles" localSheetId="21">'B 5.15 - Chemical House'!$1:$5</definedName>
    <definedName name="_xlnm.Print_Titles" localSheetId="8">'B 5.2 - Flocculators'!$1:$5</definedName>
    <definedName name="_xlnm.Print_Titles" localSheetId="9">'B 5.3 - Sed tank'!$1:$5</definedName>
    <definedName name="_xlnm.Print_Titles" localSheetId="10">'B 5.4 - Filters'!$1:$5</definedName>
    <definedName name="_xlnm.Print_Titles" localSheetId="11">'B 5.5 - Clear Water Well'!$1:$5</definedName>
    <definedName name="_xlnm.Print_Titles" localSheetId="12">'B 5.6 - Sludge drying beds'!$1:$5</definedName>
    <definedName name="_xlnm.Print_Titles" localSheetId="13">'B 5.7 - Dosing units'!$1:$5</definedName>
    <definedName name="_xlnm.Print_Titles" localSheetId="14">'B 5.8 - Pumps House'!$1:$5</definedName>
    <definedName name="_xlnm.Print_Titles" localSheetId="15">'B 5.9 - PH Mech &amp; Elect Works'!$1:$5</definedName>
    <definedName name="_xlnm.Print_Titles" localSheetId="22">'B 6 - Access Road to WTW'!$1:$5</definedName>
    <definedName name="_xlnm.Print_Titles" localSheetId="23">'B 7.1 - Trans to Ndiriba'!$1:$5</definedName>
    <definedName name="_xlnm.Print_Titles" localSheetId="29">'B 9.1 - Trans to Nyagak Comm'!$1:$5</definedName>
    <definedName name="_xlnm.Print_Titles" localSheetId="1">'B1 - General Items'!$1:$5</definedName>
    <definedName name="_xlnm.Print_Titles" localSheetId="2">'B2 - DayWorks'!$1:$5</definedName>
    <definedName name="_xlnm.Print_Titles" localSheetId="24">'Bill 7.2 - Ndiriba Tank'!$1:$5</definedName>
    <definedName name="_xlnm.Print_Titles" localSheetId="25">#REF!</definedName>
    <definedName name="_xlnm.Print_Titles" localSheetId="27">'Bill 8.2 - Anyaribu Tank'!$1:$5</definedName>
    <definedName name="_xlnm.Print_Titles" localSheetId="28">#REF!</definedName>
    <definedName name="_xlnm.Print_Titles" localSheetId="30">'Bill 9.2 - Nyagak Tank'!$1:$5</definedName>
    <definedName name="_xlnm.Print_Titles" localSheetId="31">#REF!</definedName>
    <definedName name="_xlnm.Print_Titles" localSheetId="32">'Bill 9.4 - Nyagak M&amp;E '!$1:$5</definedName>
    <definedName name="_xlnm.Print_Titles" localSheetId="0">'Grand Summary  '!$1:$5</definedName>
    <definedName name="_xlnm.Print_Titles">#REF!</definedName>
    <definedName name="Print_Titles_1" localSheetId="33">#REF!</definedName>
    <definedName name="Print_Titles_1" localSheetId="34">#REF!</definedName>
    <definedName name="Print_Titles_1" localSheetId="35">#REF!</definedName>
    <definedName name="Print_Titles_1" localSheetId="36">#REF!</definedName>
    <definedName name="Print_Titles_1" localSheetId="4">#REF!</definedName>
    <definedName name="Print_Titles_1" localSheetId="21">#REF!</definedName>
    <definedName name="Print_Titles_1">#REF!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#REF!</definedName>
    <definedName name="Print_Titles_MI" localSheetId="4">#REF!</definedName>
    <definedName name="Print_Titles_MI" localSheetId="5">'B 3.3 VIP'!$1:$2</definedName>
    <definedName name="Print_Titles_MI" localSheetId="17">#REF!</definedName>
    <definedName name="Print_Titles_MI" localSheetId="21">#REF!</definedName>
    <definedName name="Print_Titles_MI" localSheetId="13">#REF!</definedName>
    <definedName name="Print_Titles_MI" localSheetId="22">'B 6 - Access Road to WTW'!$1:$4</definedName>
    <definedName name="Print_Titles_MI" localSheetId="23">'B 7.1 - Trans to Ndiriba'!$1:$4</definedName>
    <definedName name="Print_Titles_MI" localSheetId="29">'B 9.1 - Trans to Nyagak Comm'!$1:$4</definedName>
    <definedName name="Print_Titles_MI" localSheetId="24">'Bill 7.2 - Ndiriba Tank'!$3:$5</definedName>
    <definedName name="Print_Titles_MI" localSheetId="25">#REF!</definedName>
    <definedName name="Print_Titles_MI" localSheetId="27">'Bill 8.2 - Anyaribu Tank'!$3:$5</definedName>
    <definedName name="Print_Titles_MI" localSheetId="28">#REF!</definedName>
    <definedName name="Print_Titles_MI" localSheetId="30">'Bill 9.2 - Nyagak Tank'!$3:$5</definedName>
    <definedName name="Print_Titles_MI" localSheetId="31">#REF!</definedName>
    <definedName name="Print_Titles_MI">#REF!</definedName>
    <definedName name="Prints" localSheetId="33">#REF!</definedName>
    <definedName name="Prints" localSheetId="34">#REF!</definedName>
    <definedName name="Prints" localSheetId="35">#REF!</definedName>
    <definedName name="Prints" localSheetId="36">#REF!</definedName>
    <definedName name="Prints" localSheetId="4">#REF!</definedName>
    <definedName name="Prints" localSheetId="21">#REF!</definedName>
    <definedName name="Prints">#REF!</definedName>
    <definedName name="Prof_fees" localSheetId="33">#REF!</definedName>
    <definedName name="Prof_fees" localSheetId="34">#REF!</definedName>
    <definedName name="Prof_fees" localSheetId="35">#REF!</definedName>
    <definedName name="Prof_fees" localSheetId="36">#REF!</definedName>
    <definedName name="Prof_fees" localSheetId="4">#REF!</definedName>
    <definedName name="Prof_fees">#REF!</definedName>
    <definedName name="Prof_Fees1" localSheetId="33">#REF!</definedName>
    <definedName name="Prof_Fees1" localSheetId="4">#REF!</definedName>
    <definedName name="Prof_Fees1">#REF!</definedName>
    <definedName name="Project" localSheetId="33">#REF!</definedName>
    <definedName name="Project" localSheetId="4">#REF!</definedName>
    <definedName name="Project">#REF!</definedName>
    <definedName name="Project_Term">[23]Data!$C$5</definedName>
    <definedName name="PROTECTIVE__INSTALLATIONS" localSheetId="33">#REF!</definedName>
    <definedName name="PROTECTIVE__INSTALLATIONS" localSheetId="34">#REF!</definedName>
    <definedName name="PROTECTIVE__INSTALLATIONS" localSheetId="35">#REF!</definedName>
    <definedName name="PROTECTIVE__INSTALLATIONS" localSheetId="36">#REF!</definedName>
    <definedName name="PROTECTIVE__INSTALLATIONS" localSheetId="4">#REF!</definedName>
    <definedName name="PROTECTIVE__INSTALLATIONS" localSheetId="5">#REF!</definedName>
    <definedName name="PROTECTIVE__INSTALLATIONS" localSheetId="17">#REF!</definedName>
    <definedName name="PROTECTIVE__INSTALLATIONS" localSheetId="21">#REF!</definedName>
    <definedName name="PROTECTIVE__INSTALLATIONS">#REF!</definedName>
    <definedName name="protectivelayers" localSheetId="33">#REF!</definedName>
    <definedName name="protectivelayers" localSheetId="34">#REF!</definedName>
    <definedName name="protectivelayers" localSheetId="35">#REF!</definedName>
    <definedName name="protectivelayers" localSheetId="36">#REF!</definedName>
    <definedName name="protectivelayers" localSheetId="4">#REF!</definedName>
    <definedName name="protectivelayers" localSheetId="17">#REF!</definedName>
    <definedName name="protectivelayers" localSheetId="18">#REF!</definedName>
    <definedName name="protectivelayers" localSheetId="19">#REF!</definedName>
    <definedName name="protectivelayers" localSheetId="20">#REF!</definedName>
    <definedName name="protectivelayers">#REF!</definedName>
    <definedName name="prov_sums" localSheetId="33">#REF!</definedName>
    <definedName name="prov_sums" localSheetId="4">#REF!</definedName>
    <definedName name="prov_sums">#REF!</definedName>
    <definedName name="PT" localSheetId="33">#REF!</definedName>
    <definedName name="PT" localSheetId="4">#REF!</definedName>
    <definedName name="PT">#REF!</definedName>
    <definedName name="pumppipe">[7]RATES!$C$25</definedName>
    <definedName name="q" localSheetId="33">#REF!</definedName>
    <definedName name="q" localSheetId="34">#REF!</definedName>
    <definedName name="q" localSheetId="35">#REF!</definedName>
    <definedName name="q" localSheetId="36">#REF!</definedName>
    <definedName name="q" localSheetId="4">#REF!</definedName>
    <definedName name="q" localSheetId="5">#REF!</definedName>
    <definedName name="q" localSheetId="17">#REF!</definedName>
    <definedName name="q" localSheetId="21">#REF!</definedName>
    <definedName name="q">#REF!</definedName>
    <definedName name="qa" localSheetId="33">#REF!</definedName>
    <definedName name="qa" localSheetId="34">#REF!</definedName>
    <definedName name="qa" localSheetId="35">#REF!</definedName>
    <definedName name="qa" localSheetId="36">#REF!</definedName>
    <definedName name="qa" localSheetId="4">#REF!</definedName>
    <definedName name="qa">#REF!</definedName>
    <definedName name="qsa" localSheetId="33">#REF!</definedName>
    <definedName name="qsa" localSheetId="4">#REF!</definedName>
    <definedName name="qsa">#REF!</definedName>
    <definedName name="QSE" localSheetId="33">#REF!</definedName>
    <definedName name="QSE" localSheetId="4">#REF!</definedName>
    <definedName name="QSE">#REF!</definedName>
    <definedName name="QTY_1Week_WS">'[31]General Items'!$G$51:$G$188</definedName>
    <definedName name="QTY_Acrylics">'[31]General Items'!$G$262:$G$293</definedName>
    <definedName name="QTY_Beauty">[31]Beauty!$F$7:$F$135</definedName>
    <definedName name="QTY_Core_Beauty">'[31]Core Eqpt'!$J$7:$J$469</definedName>
    <definedName name="QTY_Core_Home">'[31]Core Eqpt'!$P$7:$P$469</definedName>
    <definedName name="QTY_Core_Kids">'[31]Core Eqpt'!$N$7:$N$469</definedName>
    <definedName name="QTY_Core_Lingerie">'[31]Core Eqpt'!$H$7:$H$469</definedName>
    <definedName name="QTY_Core_Mens">'[31]Core Eqpt'!$L$7:$L$469</definedName>
    <definedName name="QTY_Core_Womens">'[31]Core Eqpt'!$F$7:$F$469</definedName>
    <definedName name="QTY_Gen_WS">'[31]General Items'!$G$193:$G$258</definedName>
    <definedName name="QTY_GeneralItems">'[31]General Items'!$G$9:$G$46</definedName>
    <definedName name="QTY_Home">[31]Home!$F$7:$F$1446</definedName>
    <definedName name="QTY_Kids">[31]Kids!$F$7:$F$795</definedName>
    <definedName name="QTY_Lingerie">[31]Lingerie!$F$7:$F$616</definedName>
    <definedName name="QTY_Mens">[31]Mens!$F$7:$F$1120</definedName>
    <definedName name="QTY_NewHome">'[31]New Home'!$F$7:$F$1413</definedName>
    <definedName name="QTY_Peak">'[31]General Items'!$G$296:$G$315</definedName>
    <definedName name="QTY_Reusable">'[31]Re-Useable'!$G$6:$G$81</definedName>
    <definedName name="QTY_Womens">[31]Womens!$F$8:$F$1719</definedName>
    <definedName name="que" localSheetId="33">#REF!</definedName>
    <definedName name="que" localSheetId="34">#REF!</definedName>
    <definedName name="que" localSheetId="35">#REF!</definedName>
    <definedName name="que" localSheetId="36">#REF!</definedName>
    <definedName name="que" localSheetId="4">#REF!</definedName>
    <definedName name="que" localSheetId="5">#REF!</definedName>
    <definedName name="que" localSheetId="17">#REF!</definedName>
    <definedName name="que" localSheetId="21">#REF!</definedName>
    <definedName name="que">#REF!</definedName>
    <definedName name="qw" localSheetId="34">'[11]H2O TREATMENT PLANT SITE(4.1)'!#REF!</definedName>
    <definedName name="qw" localSheetId="35">'[11]H2O TREATMENT PLANT SITE(4.1)'!#REF!</definedName>
    <definedName name="qw" localSheetId="36">'[11]H2O TREATMENT PLANT SITE(4.1)'!#REF!</definedName>
    <definedName name="qw" localSheetId="4">'[12]H2O TREATMENT PLANT SITE(4.1)'!#REF!</definedName>
    <definedName name="qw" localSheetId="5">'[13]H2O TREATMENT PLANT SITE(4.1)'!#REF!</definedName>
    <definedName name="qw" localSheetId="17">'[13]H2O TREATMENT PLANT SITE(4.1)'!#REF!</definedName>
    <definedName name="qw" localSheetId="19">'[13]H2O TREATMENT PLANT SITE(4.1)'!#REF!</definedName>
    <definedName name="qw" localSheetId="20">'[12]H2O TREATMENT PLANT SITE(4.1)'!#REF!</definedName>
    <definedName name="qw" localSheetId="21">'[13]H2O TREATMENT PLANT SITE(4.1)'!#REF!</definedName>
    <definedName name="qw" localSheetId="25">'[13]H2O TREATMENT PLANT SITE(4.1)'!#REF!</definedName>
    <definedName name="qw" localSheetId="28">'[13]H2O TREATMENT PLANT SITE(4.1)'!#REF!</definedName>
    <definedName name="qw" localSheetId="31">'[13]H2O TREATMENT PLANT SITE(4.1)'!#REF!</definedName>
    <definedName name="qw">'[12]H2O TREATMENT PLANT SITE(4.1)'!#REF!</definedName>
    <definedName name="qwe" localSheetId="33">#REF!</definedName>
    <definedName name="qwe" localSheetId="34">#REF!</definedName>
    <definedName name="qwe" localSheetId="35">#REF!</definedName>
    <definedName name="qwe" localSheetId="36">#REF!</definedName>
    <definedName name="qwe" localSheetId="4">#REF!</definedName>
    <definedName name="qwe" localSheetId="5">#REF!</definedName>
    <definedName name="qwe" localSheetId="17">#REF!</definedName>
    <definedName name="qwe" localSheetId="21">#REF!</definedName>
    <definedName name="qwe">#REF!</definedName>
    <definedName name="qww" localSheetId="33">scheduled_payment+extra_payment</definedName>
    <definedName name="qww" localSheetId="34">scheduled_payment+extra_payment</definedName>
    <definedName name="qww" localSheetId="35">scheduled_payment+extra_payment</definedName>
    <definedName name="qww" localSheetId="36">scheduled_payment+extra_payment</definedName>
    <definedName name="qww" localSheetId="3">scheduled_payment+extra_payment</definedName>
    <definedName name="qww" localSheetId="4">scheduled_payment+extra_payment</definedName>
    <definedName name="qww" localSheetId="5">scheduled_payment+extra_payment</definedName>
    <definedName name="qww" localSheetId="6">scheduled_payment+extra_payment</definedName>
    <definedName name="qww" localSheetId="7">scheduled_payment+extra_payment</definedName>
    <definedName name="qww" localSheetId="17">scheduled_payment+extra_payment</definedName>
    <definedName name="qww" localSheetId="20">scheduled_payment+extra_payment</definedName>
    <definedName name="qww" localSheetId="21">scheduled_payment+extra_payment</definedName>
    <definedName name="qww" localSheetId="8">scheduled_payment+extra_payment</definedName>
    <definedName name="qww" localSheetId="13">scheduled_payment+extra_payment</definedName>
    <definedName name="qww" localSheetId="23">scheduled_payment+extra_payment</definedName>
    <definedName name="qww" localSheetId="29">scheduled_payment+extra_payment</definedName>
    <definedName name="qww" localSheetId="1">scheduled_payment+extra_payment</definedName>
    <definedName name="qww" localSheetId="24">scheduled_payment+extra_payment</definedName>
    <definedName name="qww" localSheetId="25">scheduled_payment+extra_payment</definedName>
    <definedName name="qww" localSheetId="27">scheduled_payment+extra_payment</definedName>
    <definedName name="qww" localSheetId="28">scheduled_payment+extra_payment</definedName>
    <definedName name="qww" localSheetId="30">scheduled_payment+extra_payment</definedName>
    <definedName name="qww" localSheetId="31">scheduled_payment+extra_payment</definedName>
    <definedName name="qww" localSheetId="0">scheduled_payment+extra_payment</definedName>
    <definedName name="qww">scheduled_payment+extra_payment</definedName>
    <definedName name="qwww" localSheetId="33">#REF!</definedName>
    <definedName name="qwww" localSheetId="34">#REF!</definedName>
    <definedName name="qwww" localSheetId="35">#REF!</definedName>
    <definedName name="qwww" localSheetId="36">#REF!</definedName>
    <definedName name="qwww" localSheetId="4">#REF!</definedName>
    <definedName name="qwww" localSheetId="5">#REF!</definedName>
    <definedName name="qwww" localSheetId="17">#REF!</definedName>
    <definedName name="qwww" localSheetId="21">#REF!</definedName>
    <definedName name="qwww">#REF!</definedName>
    <definedName name="qwy" localSheetId="33">scheduled_payment+extra_payment</definedName>
    <definedName name="qwy" localSheetId="34">scheduled_payment+extra_payment</definedName>
    <definedName name="qwy" localSheetId="35">scheduled_payment+extra_payment</definedName>
    <definedName name="qwy" localSheetId="36">scheduled_payment+extra_payment</definedName>
    <definedName name="qwy" localSheetId="3">scheduled_payment+extra_payment</definedName>
    <definedName name="qwy" localSheetId="4">scheduled_payment+extra_payment</definedName>
    <definedName name="qwy" localSheetId="5">scheduled_payment+extra_payment</definedName>
    <definedName name="qwy" localSheetId="6">scheduled_payment+extra_payment</definedName>
    <definedName name="qwy" localSheetId="7">scheduled_payment+extra_payment</definedName>
    <definedName name="qwy" localSheetId="17">scheduled_payment+extra_payment</definedName>
    <definedName name="qwy" localSheetId="20">scheduled_payment+extra_payment</definedName>
    <definedName name="qwy" localSheetId="21">scheduled_payment+extra_payment</definedName>
    <definedName name="qwy" localSheetId="8">scheduled_payment+extra_payment</definedName>
    <definedName name="qwy" localSheetId="13">scheduled_payment+extra_payment</definedName>
    <definedName name="qwy" localSheetId="23">scheduled_payment+extra_payment</definedName>
    <definedName name="qwy" localSheetId="29">scheduled_payment+extra_payment</definedName>
    <definedName name="qwy" localSheetId="1">scheduled_payment+extra_payment</definedName>
    <definedName name="qwy" localSheetId="24">scheduled_payment+extra_payment</definedName>
    <definedName name="qwy" localSheetId="25">scheduled_payment+extra_payment</definedName>
    <definedName name="qwy" localSheetId="27">scheduled_payment+extra_payment</definedName>
    <definedName name="qwy" localSheetId="28">scheduled_payment+extra_payment</definedName>
    <definedName name="qwy" localSheetId="30">scheduled_payment+extra_payment</definedName>
    <definedName name="qwy" localSheetId="31">scheduled_payment+extra_payment</definedName>
    <definedName name="qwy" localSheetId="0">scheduled_payment+extra_payment</definedName>
    <definedName name="qwy">scheduled_payment+extra_payment</definedName>
    <definedName name="R.A." localSheetId="33">#REF!</definedName>
    <definedName name="R.A." localSheetId="34">#REF!</definedName>
    <definedName name="R.A." localSheetId="35">#REF!</definedName>
    <definedName name="R.A." localSheetId="36">#REF!</definedName>
    <definedName name="R.A." localSheetId="4">#REF!</definedName>
    <definedName name="R.A." localSheetId="5">#REF!</definedName>
    <definedName name="R.A." localSheetId="17">#REF!</definedName>
    <definedName name="R.A." localSheetId="21">#REF!</definedName>
    <definedName name="R.A.">#REF!</definedName>
    <definedName name="ra" localSheetId="33">#REF!</definedName>
    <definedName name="ra" localSheetId="34">#REF!</definedName>
    <definedName name="ra" localSheetId="35">#REF!</definedName>
    <definedName name="ra" localSheetId="36">#REF!</definedName>
    <definedName name="ra" localSheetId="4">#REF!</definedName>
    <definedName name="ra">#REF!</definedName>
    <definedName name="RaisedFl" localSheetId="33">#REF!</definedName>
    <definedName name="RaisedFl" localSheetId="34">#REF!</definedName>
    <definedName name="RaisedFl" localSheetId="35">#REF!</definedName>
    <definedName name="RaisedFl" localSheetId="36">#REF!</definedName>
    <definedName name="RaisedFl" localSheetId="4">#REF!</definedName>
    <definedName name="RaisedFl">#REF!</definedName>
    <definedName name="rast" localSheetId="33">#REF!</definedName>
    <definedName name="rast" localSheetId="4">#REF!</definedName>
    <definedName name="rast">#REF!</definedName>
    <definedName name="rasttot" localSheetId="33">#REF!</definedName>
    <definedName name="rasttot" localSheetId="4">#REF!</definedName>
    <definedName name="rasttot">#REF!</definedName>
    <definedName name="rate" localSheetId="34">[42]Sheet2!$A$1:$B$35</definedName>
    <definedName name="rate" localSheetId="35">[42]Sheet2!$A$1:$B$35</definedName>
    <definedName name="rate" localSheetId="36">[42]Sheet2!$A$1:$B$35</definedName>
    <definedName name="rate" localSheetId="24">[43]Sheet2!$A$1:$B$35</definedName>
    <definedName name="rate" localSheetId="27">[43]Sheet2!$A$1:$B$35</definedName>
    <definedName name="rate" localSheetId="30">[43]Sheet2!$A$1:$B$35</definedName>
    <definedName name="rate">[43]Sheet2!$A$1:$B$35</definedName>
    <definedName name="Rate_ii">45%</definedName>
    <definedName name="READY">#REF!</definedName>
    <definedName name="Recapitulation" localSheetId="33">#REF!</definedName>
    <definedName name="Recapitulation" localSheetId="34">#REF!</definedName>
    <definedName name="Recapitulation" localSheetId="35">#REF!</definedName>
    <definedName name="Recapitulation" localSheetId="36">#REF!</definedName>
    <definedName name="Recapitulation" localSheetId="4">#REF!</definedName>
    <definedName name="Recapitulation" localSheetId="21">#REF!</definedName>
    <definedName name="Recapitulation">#REF!</definedName>
    <definedName name="_xlnm.Recorder" localSheetId="33">#REF!</definedName>
    <definedName name="_xlnm.Recorder" localSheetId="34">#REF!</definedName>
    <definedName name="_xlnm.Recorder" localSheetId="35">#REF!</definedName>
    <definedName name="_xlnm.Recorder" localSheetId="36">#REF!</definedName>
    <definedName name="_xlnm.Recorder" localSheetId="4">#REF!</definedName>
    <definedName name="_xlnm.Recorder">#REF!</definedName>
    <definedName name="RECOUT">#N/A</definedName>
    <definedName name="red" localSheetId="33">#REF!</definedName>
    <definedName name="red" localSheetId="34">#REF!</definedName>
    <definedName name="red" localSheetId="35">#REF!</definedName>
    <definedName name="red" localSheetId="36">#REF!</definedName>
    <definedName name="red" localSheetId="4">#REF!</definedName>
    <definedName name="red" localSheetId="5">#REF!</definedName>
    <definedName name="red" localSheetId="17">#REF!</definedName>
    <definedName name="red" localSheetId="21">#REF!</definedName>
    <definedName name="red">#REF!</definedName>
    <definedName name="REMOVE">[39]!REMOVE = [39]!ADDRESS</definedName>
    <definedName name="remrad">[7]RATES!$C$73</definedName>
    <definedName name="rendering" localSheetId="33">#REF!</definedName>
    <definedName name="rendering" localSheetId="34">#REF!</definedName>
    <definedName name="rendering" localSheetId="35">#REF!</definedName>
    <definedName name="rendering" localSheetId="36">#REF!</definedName>
    <definedName name="rendering" localSheetId="4">#REF!</definedName>
    <definedName name="rendering" localSheetId="17">#REF!</definedName>
    <definedName name="rendering" localSheetId="18">#REF!</definedName>
    <definedName name="rendering" localSheetId="19">#REF!</definedName>
    <definedName name="rendering" localSheetId="20">#REF!</definedName>
    <definedName name="rendering">#REF!</definedName>
    <definedName name="rer" localSheetId="33">#REF!</definedName>
    <definedName name="rer" localSheetId="4">#REF!</definedName>
    <definedName name="rer">#REF!</definedName>
    <definedName name="reservoir" localSheetId="33">#REF!</definedName>
    <definedName name="reservoir" localSheetId="4">#REF!</definedName>
    <definedName name="reservoir">#REF!</definedName>
    <definedName name="results" localSheetId="33">#REF!</definedName>
    <definedName name="results" localSheetId="4">#REF!</definedName>
    <definedName name="results">#REF!</definedName>
    <definedName name="Rf" localSheetId="33">direct_labour</definedName>
    <definedName name="Rf" localSheetId="34">direct_labour</definedName>
    <definedName name="Rf" localSheetId="35">[25]!direct_labour</definedName>
    <definedName name="Rf" localSheetId="36">[26]!direct_labour</definedName>
    <definedName name="Rf" localSheetId="3">direct_labour</definedName>
    <definedName name="Rf" localSheetId="4">[25]!direct_labour</definedName>
    <definedName name="Rf" localSheetId="5">direct_labour</definedName>
    <definedName name="Rf" localSheetId="6">direct_labour</definedName>
    <definedName name="Rf" localSheetId="7">direct_labour</definedName>
    <definedName name="Rf" localSheetId="17">direct_labour</definedName>
    <definedName name="Rf" localSheetId="21">direct_labour</definedName>
    <definedName name="Rf" localSheetId="8">direct_labour</definedName>
    <definedName name="Rf" localSheetId="13">direct_labour</definedName>
    <definedName name="Rf" localSheetId="1">direct_labour</definedName>
    <definedName name="Rf" localSheetId="24">direct_labour</definedName>
    <definedName name="Rf" localSheetId="25">[25]!direct_labour</definedName>
    <definedName name="Rf" localSheetId="28">[25]!direct_labour</definedName>
    <definedName name="Rf" localSheetId="31">[25]!direct_labour</definedName>
    <definedName name="Rf">direct_labour</definedName>
    <definedName name="rfe" localSheetId="33">#REF!</definedName>
    <definedName name="rfe" localSheetId="34">#REF!</definedName>
    <definedName name="rfe" localSheetId="35">#REF!</definedName>
    <definedName name="rfe" localSheetId="36">#REF!</definedName>
    <definedName name="rfe" localSheetId="4">#REF!</definedName>
    <definedName name="rfe" localSheetId="5">#REF!</definedName>
    <definedName name="rfe" localSheetId="17">#REF!</definedName>
    <definedName name="rfe" localSheetId="21">#REF!</definedName>
    <definedName name="rfe">#REF!</definedName>
    <definedName name="RFP003A_BQITC1" localSheetId="33">#REF!</definedName>
    <definedName name="RFP003A_BQITC1" localSheetId="34">#REF!</definedName>
    <definedName name="RFP003A_BQITC1" localSheetId="35">#REF!</definedName>
    <definedName name="RFP003A_BQITC1" localSheetId="36">#REF!</definedName>
    <definedName name="RFP003A_BQITC1" localSheetId="4">#REF!</definedName>
    <definedName name="RFP003A_BQITC1">#REF!</definedName>
    <definedName name="RFP003A_BQITC2" localSheetId="33">#REF!</definedName>
    <definedName name="RFP003A_BQITC2" localSheetId="34">#REF!</definedName>
    <definedName name="RFP003A_BQITC2" localSheetId="35">#REF!</definedName>
    <definedName name="RFP003A_BQITC2" localSheetId="36">#REF!</definedName>
    <definedName name="RFP003A_BQITC2" localSheetId="4">#REF!</definedName>
    <definedName name="RFP003A_BQITC2">#REF!</definedName>
    <definedName name="RFP003A_BQITC3" localSheetId="33">#REF!</definedName>
    <definedName name="RFP003A_BQITC3" localSheetId="4">#REF!</definedName>
    <definedName name="RFP003A_BQITC3">#REF!</definedName>
    <definedName name="RFP003A_TOTAL" localSheetId="33">#REF!</definedName>
    <definedName name="RFP003A_TOTAL" localSheetId="4">#REF!</definedName>
    <definedName name="RFP003A_TOTAL">#REF!</definedName>
    <definedName name="RFP003A_UAMH" localSheetId="33">#REF!</definedName>
    <definedName name="RFP003A_UAMH" localSheetId="4">#REF!</definedName>
    <definedName name="RFP003A_UAMH">#REF!</definedName>
    <definedName name="RFP003A_UR_CON_FC" localSheetId="33">#REF!</definedName>
    <definedName name="RFP003A_UR_CON_FC" localSheetId="4">#REF!</definedName>
    <definedName name="RFP003A_UR_CON_FC">#REF!</definedName>
    <definedName name="RFP003A_UR_CON_LC" localSheetId="33">#REF!</definedName>
    <definedName name="RFP003A_UR_CON_LC" localSheetId="4">#REF!</definedName>
    <definedName name="RFP003A_UR_CON_LC">#REF!</definedName>
    <definedName name="RFP003A_UR_MAT_FC" localSheetId="33">#REF!</definedName>
    <definedName name="RFP003A_UR_MAT_FC" localSheetId="4">#REF!</definedName>
    <definedName name="RFP003A_UR_MAT_FC">#REF!</definedName>
    <definedName name="RFP003A_UR_MAT_LC" localSheetId="33">#REF!</definedName>
    <definedName name="RFP003A_UR_MAT_LC" localSheetId="4">#REF!</definedName>
    <definedName name="RFP003A_UR_MAT_LC">#REF!</definedName>
    <definedName name="RFP003B" localSheetId="33">#REF!</definedName>
    <definedName name="RFP003B" localSheetId="4">#REF!</definedName>
    <definedName name="RFP003B">#REF!</definedName>
    <definedName name="RFP003F_BQITC1" localSheetId="33">#REF!</definedName>
    <definedName name="RFP003F_BQITC1" localSheetId="4">#REF!</definedName>
    <definedName name="RFP003F_BQITC1">#REF!</definedName>
    <definedName name="RFP003F_BQITC2" localSheetId="33">#REF!</definedName>
    <definedName name="RFP003F_BQITC2" localSheetId="4">#REF!</definedName>
    <definedName name="RFP003F_BQITC2">#REF!</definedName>
    <definedName name="RFP003F_BQITC3" localSheetId="33">#REF!</definedName>
    <definedName name="RFP003F_BQITC3" localSheetId="4">#REF!</definedName>
    <definedName name="RFP003F_BQITC3">#REF!</definedName>
    <definedName name="RFP003F_TOTAL" localSheetId="33">#REF!</definedName>
    <definedName name="RFP003F_TOTAL" localSheetId="4">#REF!</definedName>
    <definedName name="RFP003F_TOTAL">#REF!</definedName>
    <definedName name="RFP003F_UAMH" localSheetId="33">#REF!</definedName>
    <definedName name="RFP003F_UAMH" localSheetId="4">#REF!</definedName>
    <definedName name="RFP003F_UAMH">#REF!</definedName>
    <definedName name="RFP003F_UR_CON_FC" localSheetId="33">#REF!</definedName>
    <definedName name="RFP003F_UR_CON_FC" localSheetId="4">#REF!</definedName>
    <definedName name="RFP003F_UR_CON_FC">#REF!</definedName>
    <definedName name="RFP003F_UR_CON_LC" localSheetId="33">#REF!</definedName>
    <definedName name="RFP003F_UR_CON_LC" localSheetId="4">#REF!</definedName>
    <definedName name="RFP003F_UR_CON_LC">#REF!</definedName>
    <definedName name="RFP003F_UR_MAT_FC" localSheetId="33">#REF!</definedName>
    <definedName name="RFP003F_UR_MAT_FC" localSheetId="4">#REF!</definedName>
    <definedName name="RFP003F_UR_MAT_FC">#REF!</definedName>
    <definedName name="RFP003F_UR_MAT_LC" localSheetId="33">#REF!</definedName>
    <definedName name="RFP003F_UR_MAT_LC" localSheetId="4">#REF!</definedName>
    <definedName name="RFP003F_UR_MAT_LC">#REF!</definedName>
    <definedName name="rgthy" localSheetId="33">#REF!</definedName>
    <definedName name="rgthy" localSheetId="4">#REF!</definedName>
    <definedName name="rgthy">#REF!</definedName>
    <definedName name="risk" localSheetId="33">#REF!</definedName>
    <definedName name="risk" localSheetId="4">#REF!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[44]Register!$IV$1:$IV$5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MM">#REF!</definedName>
    <definedName name="Roads" localSheetId="33">#REF!</definedName>
    <definedName name="Roads" localSheetId="34">#REF!</definedName>
    <definedName name="Roads" localSheetId="35">#REF!</definedName>
    <definedName name="Roads" localSheetId="36">#REF!</definedName>
    <definedName name="Roads" localSheetId="4">#REF!</definedName>
    <definedName name="Roads">#REF!</definedName>
    <definedName name="ROOF" localSheetId="33">#REF!</definedName>
    <definedName name="ROOF" localSheetId="4">#REF!</definedName>
    <definedName name="ROOF">#REF!</definedName>
    <definedName name="ROOF1" localSheetId="33">#REF!</definedName>
    <definedName name="ROOF1" localSheetId="4">#REF!</definedName>
    <definedName name="ROOF1">#REF!</definedName>
    <definedName name="ROOF2" localSheetId="33">#REF!</definedName>
    <definedName name="ROOF2" localSheetId="4">#REF!</definedName>
    <definedName name="ROOF2">#REF!</definedName>
    <definedName name="Roofing" localSheetId="33">#REF!</definedName>
    <definedName name="Roofing" localSheetId="4">#REF!</definedName>
    <definedName name="Roofing">#REF!</definedName>
    <definedName name="RR" localSheetId="33">#REF!</definedName>
    <definedName name="RR" localSheetId="4">#REF!</definedName>
    <definedName name="RR">#REF!</definedName>
    <definedName name="RT" localSheetId="33">#REF!</definedName>
    <definedName name="RT" localSheetId="4">#REF!</definedName>
    <definedName name="RT">#REF!</definedName>
    <definedName name="RTRVE" localSheetId="33" hidden="1">{"'List1'!$A$1:$J$73"}</definedName>
    <definedName name="RTRVE" localSheetId="34" hidden="1">{"'List1'!$A$1:$J$73"}</definedName>
    <definedName name="RTRVE" localSheetId="35" hidden="1">{"'List1'!$A$1:$J$73"}</definedName>
    <definedName name="RTRVE" localSheetId="36" hidden="1">{"'List1'!$A$1:$J$73"}</definedName>
    <definedName name="RTRVE" localSheetId="3" hidden="1">{"'List1'!$A$1:$J$73"}</definedName>
    <definedName name="RTRVE" localSheetId="4" hidden="1">{"'List1'!$A$1:$J$73"}</definedName>
    <definedName name="RTRVE" localSheetId="5" hidden="1">{"'List1'!$A$1:$J$73"}</definedName>
    <definedName name="RTRVE" localSheetId="6" hidden="1">{"'List1'!$A$1:$J$73"}</definedName>
    <definedName name="RTRVE" localSheetId="7" hidden="1">{"'List1'!$A$1:$J$73"}</definedName>
    <definedName name="RTRVE" localSheetId="17" hidden="1">{"'List1'!$A$1:$J$73"}</definedName>
    <definedName name="RTRVE" localSheetId="21" hidden="1">{"'List1'!$A$1:$J$73"}</definedName>
    <definedName name="RTRVE" localSheetId="8" hidden="1">{"'List1'!$A$1:$J$73"}</definedName>
    <definedName name="RTRVE" localSheetId="13" hidden="1">{"'List1'!$A$1:$J$73"}</definedName>
    <definedName name="RTRVE" localSheetId="1" hidden="1">{"'List1'!$A$1:$J$73"}</definedName>
    <definedName name="RTRVE" localSheetId="24" hidden="1">{"'List1'!$A$1:$J$73"}</definedName>
    <definedName name="RTRVE" localSheetId="25" hidden="1">{"'List1'!$A$1:$J$73"}</definedName>
    <definedName name="RTRVE" localSheetId="28" hidden="1">{"'List1'!$A$1:$J$73"}</definedName>
    <definedName name="RTRVE" localSheetId="31" hidden="1">{"'List1'!$A$1:$J$73"}</definedName>
    <definedName name="RTRVE" hidden="1">{"'List1'!$A$1:$J$73"}</definedName>
    <definedName name="rtttttttttttttttttttt">#REF!</definedName>
    <definedName name="RTV" localSheetId="33">#REF!</definedName>
    <definedName name="RTV" localSheetId="4">#REF!</definedName>
    <definedName name="RTV">#REF!</definedName>
    <definedName name="RTVD" localSheetId="33">#REF!</definedName>
    <definedName name="RTVD" localSheetId="4">#REF!</definedName>
    <definedName name="RTVD">#REF!</definedName>
    <definedName name="s" localSheetId="33">#REF!</definedName>
    <definedName name="s" localSheetId="34">#REF!</definedName>
    <definedName name="s" localSheetId="35">#REF!</definedName>
    <definedName name="s" localSheetId="36">#REF!</definedName>
    <definedName name="s" localSheetId="4">#REF!</definedName>
    <definedName name="s">#REF!</definedName>
    <definedName name="sa" localSheetId="33">#REF!</definedName>
    <definedName name="sa" localSheetId="4">#REF!</definedName>
    <definedName name="sa">#REF!</definedName>
    <definedName name="saassa" localSheetId="33">#REF!</definedName>
    <definedName name="saassa" localSheetId="4">#REF!</definedName>
    <definedName name="saassa">#REF!</definedName>
    <definedName name="SAD" localSheetId="33">#REF!</definedName>
    <definedName name="SAD" localSheetId="4">#REF!</definedName>
    <definedName name="SAD">#REF!</definedName>
    <definedName name="SADS" localSheetId="33">#REF!</definedName>
    <definedName name="SADS" localSheetId="4">#REF!</definedName>
    <definedName name="SADS">#REF!</definedName>
    <definedName name="sae" localSheetId="33">#REF!</definedName>
    <definedName name="sae" localSheetId="4">#REF!</definedName>
    <definedName name="sae">#REF!</definedName>
    <definedName name="SAM" localSheetId="33">#REF!</definedName>
    <definedName name="SAM" localSheetId="4">#REF!</definedName>
    <definedName name="SAM">#REF!</definedName>
    <definedName name="SANITARY__APPLIANCES" localSheetId="33">#REF!</definedName>
    <definedName name="SANITARY__APPLIANCES" localSheetId="4">#REF!</definedName>
    <definedName name="SANITARY__APPLIANCES">#REF!</definedName>
    <definedName name="SAS" localSheetId="33">#REF!</definedName>
    <definedName name="SAS" localSheetId="4">#REF!</definedName>
    <definedName name="SAS">#REF!</definedName>
    <definedName name="sasds" localSheetId="33">[32]Ragama!#REF!</definedName>
    <definedName name="sasds" localSheetId="4">[32]Ragama!#REF!</definedName>
    <definedName name="sasds">[32]Ragama!#REF!</definedName>
    <definedName name="saw" localSheetId="33">#REF!</definedName>
    <definedName name="saw" localSheetId="34">#REF!</definedName>
    <definedName name="saw" localSheetId="35">#REF!</definedName>
    <definedName name="saw" localSheetId="36">#REF!</definedName>
    <definedName name="saw" localSheetId="4">#REF!</definedName>
    <definedName name="saw" localSheetId="5">#REF!</definedName>
    <definedName name="saw" localSheetId="17">#REF!</definedName>
    <definedName name="saw" localSheetId="21">#REF!</definedName>
    <definedName name="saw">#REF!</definedName>
    <definedName name="sbsteel" localSheetId="33">#REF!</definedName>
    <definedName name="sbsteel" localSheetId="34">#REF!</definedName>
    <definedName name="sbsteel" localSheetId="35">#REF!</definedName>
    <definedName name="sbsteel" localSheetId="36">#REF!</definedName>
    <definedName name="sbsteel" localSheetId="4">#REF!</definedName>
    <definedName name="sbsteel">#REF!</definedName>
    <definedName name="Sched_Pay" localSheetId="33">#REF!</definedName>
    <definedName name="Sched_Pay" localSheetId="34">#REF!</definedName>
    <definedName name="Sched_Pay" localSheetId="35">#REF!</definedName>
    <definedName name="Sched_Pay" localSheetId="36">#REF!</definedName>
    <definedName name="Sched_Pay" localSheetId="4">#REF!</definedName>
    <definedName name="Sched_Pay">#REF!</definedName>
    <definedName name="Scheduled_Extra_Payments" localSheetId="33">#REF!</definedName>
    <definedName name="Scheduled_Extra_Payments" localSheetId="4">#REF!</definedName>
    <definedName name="Scheduled_Extra_Payments">#REF!</definedName>
    <definedName name="Scheduled_Interest_Rate" localSheetId="33">#REF!</definedName>
    <definedName name="Scheduled_Interest_Rate" localSheetId="4">#REF!</definedName>
    <definedName name="Scheduled_Interest_Rate">#REF!</definedName>
    <definedName name="Scheduled_Monthly_Payment" localSheetId="33">#REF!</definedName>
    <definedName name="Scheduled_Monthly_Payment" localSheetId="4">#REF!</definedName>
    <definedName name="Scheduled_Monthly_Payment">#REF!</definedName>
    <definedName name="SD" localSheetId="33">#REF!</definedName>
    <definedName name="SD" localSheetId="4">#REF!</definedName>
    <definedName name="SD">#REF!</definedName>
    <definedName name="SDE" localSheetId="33">#REF!</definedName>
    <definedName name="SDE" localSheetId="4">#REF!</definedName>
    <definedName name="SDE">#REF!</definedName>
    <definedName name="sdfg" localSheetId="33">#REF!</definedName>
    <definedName name="sdfg" localSheetId="4">#REF!</definedName>
    <definedName name="sdfg">#REF!</definedName>
    <definedName name="sdfg0" localSheetId="33">#REF!</definedName>
    <definedName name="sdfg0" localSheetId="4">#REF!</definedName>
    <definedName name="sdfg0">#REF!</definedName>
    <definedName name="SDFSD" localSheetId="33">#REF!</definedName>
    <definedName name="SDFSD" localSheetId="4">#REF!</definedName>
    <definedName name="SDFSD">#REF!</definedName>
    <definedName name="Section" localSheetId="33">#REF!</definedName>
    <definedName name="Section" localSheetId="4">#REF!</definedName>
    <definedName name="Section">#REF!</definedName>
    <definedName name="Security" localSheetId="33">#REF!</definedName>
    <definedName name="Security" localSheetId="4">#REF!</definedName>
    <definedName name="Security">#REF!</definedName>
    <definedName name="SecurityAdj" localSheetId="33">#REF!</definedName>
    <definedName name="SecurityAdj" localSheetId="4">#REF!</definedName>
    <definedName name="SecurityAdj">#REF!</definedName>
    <definedName name="sedimentation" localSheetId="33">'[18]H2O TREATMENT PLANT SITE(4.1)'!#REF!</definedName>
    <definedName name="sedimentation" localSheetId="4">'[18]H2O TREATMENT PLANT SITE(4.1)'!#REF!</definedName>
    <definedName name="sedimentation">'[18]H2O TREATMENT PLANT SITE(4.1)'!#REF!</definedName>
    <definedName name="Ser" localSheetId="33">#REF!</definedName>
    <definedName name="Ser" localSheetId="34">#REF!</definedName>
    <definedName name="Ser" localSheetId="35">#REF!</definedName>
    <definedName name="Ser" localSheetId="36">#REF!</definedName>
    <definedName name="Ser" localSheetId="4">#REF!</definedName>
    <definedName name="Ser" localSheetId="5">#REF!</definedName>
    <definedName name="Ser" localSheetId="17">#REF!</definedName>
    <definedName name="Ser" localSheetId="21">#REF!</definedName>
    <definedName name="Ser">#REF!</definedName>
    <definedName name="SERVICES__EQUIPMENT" localSheetId="33">#REF!</definedName>
    <definedName name="SERVICES__EQUIPMENT" localSheetId="34">#REF!</definedName>
    <definedName name="SERVICES__EQUIPMENT" localSheetId="35">#REF!</definedName>
    <definedName name="SERVICES__EQUIPMENT" localSheetId="36">#REF!</definedName>
    <definedName name="SERVICES__EQUIPMENT" localSheetId="4">#REF!</definedName>
    <definedName name="SERVICES__EQUIPMENT">#REF!</definedName>
    <definedName name="SETWIDTHS" localSheetId="33">#REF!</definedName>
    <definedName name="SETWIDTHS" localSheetId="34">#REF!</definedName>
    <definedName name="SETWIDTHS" localSheetId="35">#REF!</definedName>
    <definedName name="SETWIDTHS" localSheetId="36">#REF!</definedName>
    <definedName name="SETWIDTHS" localSheetId="4">#REF!</definedName>
    <definedName name="SETWIDTHS">#REF!</definedName>
    <definedName name="ShiaB" localSheetId="33">#REF!</definedName>
    <definedName name="ShiaB" localSheetId="4">#REF!</definedName>
    <definedName name="ShiaB">#REF!</definedName>
    <definedName name="shower">335000</definedName>
    <definedName name="side1">#REF!</definedName>
    <definedName name="side2" localSheetId="33">#REF!</definedName>
    <definedName name="side2" localSheetId="4">#REF!</definedName>
    <definedName name="side2">#REF!</definedName>
    <definedName name="singleb">[7]RATES!$C$51</definedName>
    <definedName name="SITE__WORKS" localSheetId="33">#REF!</definedName>
    <definedName name="SITE__WORKS" localSheetId="34">#REF!</definedName>
    <definedName name="SITE__WORKS" localSheetId="35">#REF!</definedName>
    <definedName name="SITE__WORKS" localSheetId="36">#REF!</definedName>
    <definedName name="SITE__WORKS" localSheetId="4">#REF!</definedName>
    <definedName name="SITE__WORKS" localSheetId="5">#REF!</definedName>
    <definedName name="SITE__WORKS" localSheetId="17">#REF!</definedName>
    <definedName name="SITE__WORKS" localSheetId="21">#REF!</definedName>
    <definedName name="SITE__WORKS">#REF!</definedName>
    <definedName name="Skill_Unskill" localSheetId="33">#REF!</definedName>
    <definedName name="Skill_Unskill" localSheetId="34">#REF!</definedName>
    <definedName name="Skill_Unskill" localSheetId="35">#REF!</definedName>
    <definedName name="Skill_Unskill" localSheetId="36">#REF!</definedName>
    <definedName name="Skill_Unskill" localSheetId="4">#REF!</definedName>
    <definedName name="Skill_Unskill">#REF!</definedName>
    <definedName name="slab" localSheetId="33">#REF!</definedName>
    <definedName name="slab" localSheetId="34">#REF!</definedName>
    <definedName name="slab" localSheetId="35">#REF!</definedName>
    <definedName name="slab" localSheetId="36">#REF!</definedName>
    <definedName name="slab" localSheetId="4">#REF!</definedName>
    <definedName name="slab">#REF!</definedName>
    <definedName name="Slabs" localSheetId="33">#REF!</definedName>
    <definedName name="Slabs" localSheetId="4">#REF!</definedName>
    <definedName name="Slabs">#REF!</definedName>
    <definedName name="SM" localSheetId="33">#REF!</definedName>
    <definedName name="SM" localSheetId="4">#REF!</definedName>
    <definedName name="SM">#REF!</definedName>
    <definedName name="SMOKEVENT">[7]RATES!$C$44</definedName>
    <definedName name="soilsinglelane" localSheetId="33">#REF!</definedName>
    <definedName name="soilsinglelane" localSheetId="34">#REF!</definedName>
    <definedName name="soilsinglelane" localSheetId="35">#REF!</definedName>
    <definedName name="soilsinglelane" localSheetId="36">#REF!</definedName>
    <definedName name="soilsinglelane" localSheetId="4">#REF!</definedName>
    <definedName name="soilsinglelane" localSheetId="5">#REF!</definedName>
    <definedName name="soilsinglelane" localSheetId="17">#REF!</definedName>
    <definedName name="soilsinglelane" localSheetId="21">#REF!</definedName>
    <definedName name="soilsinglelane">#REF!</definedName>
    <definedName name="soiltwolane" localSheetId="33">#REF!</definedName>
    <definedName name="soiltwolane" localSheetId="34">#REF!</definedName>
    <definedName name="soiltwolane" localSheetId="35">#REF!</definedName>
    <definedName name="soiltwolane" localSheetId="36">#REF!</definedName>
    <definedName name="soiltwolane" localSheetId="4">#REF!</definedName>
    <definedName name="soiltwolane">#REF!</definedName>
    <definedName name="SPECIAL__INSTALLATIONS" localSheetId="33">#REF!</definedName>
    <definedName name="SPECIAL__INSTALLATIONS" localSheetId="34">#REF!</definedName>
    <definedName name="SPECIAL__INSTALLATIONS" localSheetId="35">#REF!</definedName>
    <definedName name="SPECIAL__INSTALLATIONS" localSheetId="36">#REF!</definedName>
    <definedName name="SPECIAL__INSTALLATIONS" localSheetId="4">#REF!</definedName>
    <definedName name="SPECIAL__INSTALLATIONS">#REF!</definedName>
    <definedName name="spno" localSheetId="33">#REF!</definedName>
    <definedName name="spno" localSheetId="4">#REF!</definedName>
    <definedName name="spno">#REF!</definedName>
    <definedName name="SPRINKDIESEL">[7]RATES!$C$16</definedName>
    <definedName name="SPRINKELEC">[7]RATES!$C$20</definedName>
    <definedName name="SPRINKJOCKEY">[7]RATES!$C$24</definedName>
    <definedName name="sprinkler">[7]RATES!$C$8</definedName>
    <definedName name="sprinkrate">[7]RATES!$C$82</definedName>
    <definedName name="SPRINKTANK">[7]RATES!$C$12</definedName>
    <definedName name="ss" localSheetId="34">'[11]H2O TREATMENT PLANT SITE(4.1)'!#REF!</definedName>
    <definedName name="ss" localSheetId="35">'[11]H2O TREATMENT PLANT SITE(4.1)'!#REF!</definedName>
    <definedName name="ss" localSheetId="36">'[11]H2O TREATMENT PLANT SITE(4.1)'!#REF!</definedName>
    <definedName name="ss" localSheetId="4">'[12]H2O TREATMENT PLANT SITE(4.1)'!#REF!</definedName>
    <definedName name="ss" localSheetId="5">'[13]H2O TREATMENT PLANT SITE(4.1)'!#REF!</definedName>
    <definedName name="ss" localSheetId="17">'[13]H2O TREATMENT PLANT SITE(4.1)'!#REF!</definedName>
    <definedName name="ss" localSheetId="21">'[13]H2O TREATMENT PLANT SITE(4.1)'!#REF!</definedName>
    <definedName name="ss" localSheetId="25">'[13]H2O TREATMENT PLANT SITE(4.1)'!#REF!</definedName>
    <definedName name="ss" localSheetId="28">'[13]H2O TREATMENT PLANT SITE(4.1)'!#REF!</definedName>
    <definedName name="ss" localSheetId="31">'[13]H2O TREATMENT PLANT SITE(4.1)'!#REF!</definedName>
    <definedName name="ss">'[12]H2O TREATMENT PLANT SITE(4.1)'!#REF!</definedName>
    <definedName name="sss" localSheetId="33">#REF!</definedName>
    <definedName name="sss" localSheetId="34">#REF!</definedName>
    <definedName name="sss" localSheetId="35">#REF!</definedName>
    <definedName name="sss" localSheetId="36">#REF!</definedName>
    <definedName name="sss" localSheetId="4">#REF!</definedName>
    <definedName name="sss" localSheetId="5">#REF!</definedName>
    <definedName name="sss" localSheetId="17">#REF!</definedName>
    <definedName name="sss" localSheetId="21">#REF!</definedName>
    <definedName name="sss">#REF!</definedName>
    <definedName name="SSSS" localSheetId="33">#REF!</definedName>
    <definedName name="SSSS" localSheetId="34">#REF!</definedName>
    <definedName name="SSSS" localSheetId="35">#REF!</definedName>
    <definedName name="SSSS" localSheetId="36">#REF!</definedName>
    <definedName name="SSSS" localSheetId="4">#REF!</definedName>
    <definedName name="SSSS">#REF!</definedName>
    <definedName name="st10.75" localSheetId="33">#REF!</definedName>
    <definedName name="st10.75" localSheetId="34">#REF!</definedName>
    <definedName name="st10.75" localSheetId="35">#REF!</definedName>
    <definedName name="st10.75" localSheetId="36">#REF!</definedName>
    <definedName name="st10.75" localSheetId="4">#REF!</definedName>
    <definedName name="st10.75">#REF!</definedName>
    <definedName name="Stairs" localSheetId="33">#REF!</definedName>
    <definedName name="Stairs" localSheetId="4">#REF!</definedName>
    <definedName name="Stairs">#REF!</definedName>
    <definedName name="start" localSheetId="33">#REF!</definedName>
    <definedName name="start" localSheetId="4">#REF!</definedName>
    <definedName name="start">#REF!</definedName>
    <definedName name="STATUS" localSheetId="33">#REF!</definedName>
    <definedName name="STATUS" localSheetId="4">#REF!</definedName>
    <definedName name="STATUS">#REF!</definedName>
    <definedName name="steel" localSheetId="33">#REF!</definedName>
    <definedName name="steel" localSheetId="4">#REF!</definedName>
    <definedName name="steel">#REF!</definedName>
    <definedName name="steeltwo" localSheetId="33">#REF!</definedName>
    <definedName name="steeltwo" localSheetId="4">#REF!</definedName>
    <definedName name="steeltwo">#REF!</definedName>
    <definedName name="stinter" localSheetId="33">#REF!</definedName>
    <definedName name="stinter" localSheetId="4">#REF!</definedName>
    <definedName name="stinter">#REF!</definedName>
    <definedName name="strata" localSheetId="33">#REF!</definedName>
    <definedName name="strata" localSheetId="4">#REF!</definedName>
    <definedName name="strata">#REF!</definedName>
    <definedName name="stsingle" localSheetId="33">#REF!</definedName>
    <definedName name="stsingle" localSheetId="4">#REF!</definedName>
    <definedName name="stsingle">#REF!</definedName>
    <definedName name="sttwo" localSheetId="33">#REF!</definedName>
    <definedName name="sttwo" localSheetId="4">#REF!</definedName>
    <definedName name="sttwo">#REF!</definedName>
    <definedName name="SUBSTRUCTIRE" localSheetId="33">#REF!</definedName>
    <definedName name="SUBSTRUCTIRE" localSheetId="4">#REF!</definedName>
    <definedName name="SUBSTRUCTIRE">#REF!</definedName>
    <definedName name="SUBTOTALS" localSheetId="33">#REF!</definedName>
    <definedName name="SUBTOTALS" localSheetId="4">#REF!</definedName>
    <definedName name="SUBTOTALS">#REF!</definedName>
    <definedName name="Sum" localSheetId="33">#REF!</definedName>
    <definedName name="Sum" localSheetId="4">#REF!</definedName>
    <definedName name="Sum">#REF!</definedName>
    <definedName name="sum6C" localSheetId="33">#REF!</definedName>
    <definedName name="sum6C" localSheetId="4">#REF!</definedName>
    <definedName name="sum6C">#REF!</definedName>
    <definedName name="SUMMARY" localSheetId="33">#REF!</definedName>
    <definedName name="SUMMARY" localSheetId="4">#REF!</definedName>
    <definedName name="SUMMARY">#REF!</definedName>
    <definedName name="Summaryx" localSheetId="33">#REF!</definedName>
    <definedName name="Summaryx" localSheetId="4">#REF!</definedName>
    <definedName name="Summaryx">#REF!</definedName>
    <definedName name="Supp_Auth" localSheetId="33">#REF!</definedName>
    <definedName name="Supp_Auth" localSheetId="4">#REF!</definedName>
    <definedName name="Supp_Auth">#REF!</definedName>
    <definedName name="sw" localSheetId="33">#REF!</definedName>
    <definedName name="sw" localSheetId="4">#REF!</definedName>
    <definedName name="sw">#REF!</definedName>
    <definedName name="sxx" localSheetId="33">#REF!</definedName>
    <definedName name="sxx" localSheetId="4">#REF!</definedName>
    <definedName name="sxx">#REF!</definedName>
    <definedName name="t" localSheetId="33">#REF!</definedName>
    <definedName name="t" localSheetId="34">#REF!</definedName>
    <definedName name="t" localSheetId="35">#REF!</definedName>
    <definedName name="t" localSheetId="36">#REF!</definedName>
    <definedName name="t" localSheetId="4">#REF!</definedName>
    <definedName name="t">#REF!</definedName>
    <definedName name="tank" localSheetId="33">#REF!</definedName>
    <definedName name="tank" localSheetId="4">#REF!</definedName>
    <definedName name="tank">#REF!</definedName>
    <definedName name="Tapers" localSheetId="33">#REF!</definedName>
    <definedName name="Tapers" localSheetId="34">#REF!</definedName>
    <definedName name="Tapers" localSheetId="35">#REF!</definedName>
    <definedName name="Tapers" localSheetId="36">#REF!</definedName>
    <definedName name="Tapers" localSheetId="4">#REF!</definedName>
    <definedName name="Tapers" localSheetId="17">#REF!</definedName>
    <definedName name="Tapers" localSheetId="18">#REF!</definedName>
    <definedName name="Tapers" localSheetId="19">#REF!</definedName>
    <definedName name="Tapers" localSheetId="20">#REF!</definedName>
    <definedName name="Tapers">#REF!</definedName>
    <definedName name="Tariff_Charged" localSheetId="33">#REF!</definedName>
    <definedName name="Tariff_Charged" localSheetId="34">#REF!</definedName>
    <definedName name="Tariff_Charged" localSheetId="35">#REF!</definedName>
    <definedName name="Tariff_Charged" localSheetId="36">#REF!</definedName>
    <definedName name="Tariff_Charged" localSheetId="4">#REF!</definedName>
    <definedName name="Tariff_Charged" localSheetId="17">#REF!</definedName>
    <definedName name="Tariff_Charged" localSheetId="18">#REF!</definedName>
    <definedName name="Tariff_Charged" localSheetId="19">#REF!</definedName>
    <definedName name="Tariff_Charged" localSheetId="20">#REF!</definedName>
    <definedName name="Tariff_Charged">#REF!</definedName>
    <definedName name="tarrif" localSheetId="33">#REF!</definedName>
    <definedName name="tarrif" localSheetId="34">#REF!</definedName>
    <definedName name="tarrif" localSheetId="35">#REF!</definedName>
    <definedName name="tarrif" localSheetId="36">#REF!</definedName>
    <definedName name="tarrif" localSheetId="4">#REF!</definedName>
    <definedName name="tarrif">#REF!</definedName>
    <definedName name="test">[45]master!$A$2:$A$3077</definedName>
    <definedName name="tghyj" localSheetId="33">#REF!</definedName>
    <definedName name="tghyj" localSheetId="34">#REF!</definedName>
    <definedName name="tghyj" localSheetId="35">#REF!</definedName>
    <definedName name="tghyj" localSheetId="36">#REF!</definedName>
    <definedName name="tghyj" localSheetId="4">#REF!</definedName>
    <definedName name="tghyj" localSheetId="5">#REF!</definedName>
    <definedName name="tghyj" localSheetId="17">#REF!</definedName>
    <definedName name="tghyj" localSheetId="21">#REF!</definedName>
    <definedName name="tghyj">#REF!</definedName>
    <definedName name="tghyy" localSheetId="33">#REF!</definedName>
    <definedName name="tghyy" localSheetId="34">#REF!</definedName>
    <definedName name="tghyy" localSheetId="35">#REF!</definedName>
    <definedName name="tghyy" localSheetId="36">#REF!</definedName>
    <definedName name="tghyy" localSheetId="4">#REF!</definedName>
    <definedName name="tghyy">#REF!</definedName>
    <definedName name="tim">[46]Construction!$S$36:$S$74</definedName>
    <definedName name="TITLE" localSheetId="33">#REF!</definedName>
    <definedName name="TITLE" localSheetId="34">#REF!</definedName>
    <definedName name="TITLE" localSheetId="35">#REF!</definedName>
    <definedName name="TITLE" localSheetId="36">#REF!</definedName>
    <definedName name="TITLE" localSheetId="4">#REF!</definedName>
    <definedName name="TITLE" localSheetId="5">#REF!</definedName>
    <definedName name="TITLE" localSheetId="17">#REF!</definedName>
    <definedName name="TITLE" localSheetId="21">#REF!</definedName>
    <definedName name="TITLE">#REF!</definedName>
    <definedName name="Toil" localSheetId="33">'[18]H2O TREATMENT PLANT SITE(4.1)'!#REF!</definedName>
    <definedName name="Toil" localSheetId="34">'[18]H2O TREATMENT PLANT SITE(4.1)'!#REF!</definedName>
    <definedName name="Toil" localSheetId="35">'[18]H2O TREATMENT PLANT SITE(4.1)'!#REF!</definedName>
    <definedName name="Toil" localSheetId="36">'[18]H2O TREATMENT PLANT SITE(4.1)'!#REF!</definedName>
    <definedName name="Toil" localSheetId="4">'[18]H2O TREATMENT PLANT SITE(4.1)'!#REF!</definedName>
    <definedName name="Toil" localSheetId="5">'[18]H2O TREATMENT PLANT SITE(4.1)'!#REF!</definedName>
    <definedName name="Toil" localSheetId="17">'[18]H2O TREATMENT PLANT SITE(4.1)'!#REF!</definedName>
    <definedName name="Toil" localSheetId="21">'[18]H2O TREATMENT PLANT SITE(4.1)'!#REF!</definedName>
    <definedName name="Toil">'[18]H2O TREATMENT PLANT SITE(4.1)'!#REF!</definedName>
    <definedName name="toilet" localSheetId="34">'[10]H2O TREATMENT PLANT SITE(4.1)'!#REF!</definedName>
    <definedName name="toilet" localSheetId="35">'[10]H2O TREATMENT PLANT SITE(4.1)'!#REF!</definedName>
    <definedName name="toilet" localSheetId="36">'[10]H2O TREATMENT PLANT SITE(4.1)'!#REF!</definedName>
    <definedName name="toilet" localSheetId="21">'[10]H2O TREATMENT PLANT SITE(4.1)'!#REF!</definedName>
    <definedName name="toilet">'[10]H2O TREATMENT PLANT SITE(4.1)'!#REF!</definedName>
    <definedName name="Total_Interest" localSheetId="33">#REF!</definedName>
    <definedName name="Total_Interest" localSheetId="34">#REF!</definedName>
    <definedName name="Total_Interest" localSheetId="35">#REF!</definedName>
    <definedName name="Total_Interest" localSheetId="36">#REF!</definedName>
    <definedName name="Total_Interest" localSheetId="4">#REF!</definedName>
    <definedName name="Total_Interest" localSheetId="5">#REF!</definedName>
    <definedName name="Total_Interest" localSheetId="17">#REF!</definedName>
    <definedName name="Total_Interest" localSheetId="21">#REF!</definedName>
    <definedName name="Total_Interest">#REF!</definedName>
    <definedName name="Total_Pay" localSheetId="33">#REF!</definedName>
    <definedName name="Total_Pay" localSheetId="34">#REF!</definedName>
    <definedName name="Total_Pay" localSheetId="35">#REF!</definedName>
    <definedName name="Total_Pay" localSheetId="36">#REF!</definedName>
    <definedName name="Total_Pay" localSheetId="4">#REF!</definedName>
    <definedName name="Total_Pay">#REF!</definedName>
    <definedName name="Total_Payment" localSheetId="33">scheduled_payment+extra_payment</definedName>
    <definedName name="Total_Payment" localSheetId="34">scheduled_payment+extra_payment</definedName>
    <definedName name="Total_Payment" localSheetId="35">scheduled_payment+extra_payment</definedName>
    <definedName name="Total_Payment" localSheetId="36">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17">scheduled_payment+extra_payment</definedName>
    <definedName name="Total_Payment" localSheetId="20">scheduled_payment+extra_payment</definedName>
    <definedName name="Total_Payment" localSheetId="21">scheduled_payment+extra_payment</definedName>
    <definedName name="Total_Payment" localSheetId="8">scheduled_payment+extra_payment</definedName>
    <definedName name="Total_Payment" localSheetId="13">scheduled_payment+extra_payment</definedName>
    <definedName name="Total_Payment" localSheetId="23">scheduled_payment+extra_payment</definedName>
    <definedName name="Total_Payment" localSheetId="29">scheduled_payment+extra_payment</definedName>
    <definedName name="Total_Payment" localSheetId="1">scheduled_payment+extra_payment</definedName>
    <definedName name="Total_Payment" localSheetId="24">scheduled_payment+extra_payment</definedName>
    <definedName name="Total_Payment" localSheetId="25">scheduled_payment+extra_payment</definedName>
    <definedName name="Total_Payment" localSheetId="27">scheduled_payment+extra_payment</definedName>
    <definedName name="Total_Payment" localSheetId="28">scheduled_payment+extra_payment</definedName>
    <definedName name="Total_Payment" localSheetId="30">scheduled_payment+extra_payment</definedName>
    <definedName name="Total_Payment" localSheetId="31">scheduled_payment+extra_payment</definedName>
    <definedName name="Total_Payment" localSheetId="0">scheduled_payment+extra_payment</definedName>
    <definedName name="Total_Payment">scheduled_payment+extra_payment</definedName>
    <definedName name="TOTALITEM" localSheetId="33">#REF!</definedName>
    <definedName name="TOTALITEM" localSheetId="34">#REF!</definedName>
    <definedName name="TOTALITEM" localSheetId="35">#REF!</definedName>
    <definedName name="TOTALITEM" localSheetId="36">#REF!</definedName>
    <definedName name="TOTALITEM" localSheetId="4">#REF!</definedName>
    <definedName name="TOTALITEM" localSheetId="5">#REF!</definedName>
    <definedName name="TOTALITEM" localSheetId="17">#REF!</definedName>
    <definedName name="TOTALITEM" localSheetId="21">#REF!</definedName>
    <definedName name="TOTALITEM">#REF!</definedName>
    <definedName name="TRANSFER" localSheetId="33">#REF!</definedName>
    <definedName name="TRANSFER" localSheetId="34">#REF!</definedName>
    <definedName name="TRANSFER" localSheetId="35">#REF!</definedName>
    <definedName name="TRANSFER" localSheetId="36">#REF!</definedName>
    <definedName name="TRANSFER" localSheetId="4">#REF!</definedName>
    <definedName name="TRANSFER">#REF!</definedName>
    <definedName name="trench">[7]RATES!$C$28</definedName>
    <definedName name="TREW" localSheetId="33">#REF!</definedName>
    <definedName name="TREW" localSheetId="34">#REF!</definedName>
    <definedName name="TREW" localSheetId="35">#REF!</definedName>
    <definedName name="TREW" localSheetId="36">#REF!</definedName>
    <definedName name="TREW" localSheetId="4">#REF!</definedName>
    <definedName name="TREW" localSheetId="5">#REF!</definedName>
    <definedName name="TREW" localSheetId="17">#REF!</definedName>
    <definedName name="TREW" localSheetId="21">#REF!</definedName>
    <definedName name="TREW">#REF!</definedName>
    <definedName name="trm" localSheetId="33">#REF!</definedName>
    <definedName name="trm" localSheetId="34">#REF!</definedName>
    <definedName name="trm" localSheetId="35">#REF!</definedName>
    <definedName name="trm" localSheetId="36">#REF!</definedName>
    <definedName name="trm" localSheetId="4">#REF!</definedName>
    <definedName name="trm">#REF!</definedName>
    <definedName name="tt" localSheetId="33">#REF!</definedName>
    <definedName name="tt" localSheetId="34">#REF!</definedName>
    <definedName name="tt" localSheetId="35">#REF!</definedName>
    <definedName name="tt" localSheetId="36">#REF!</definedName>
    <definedName name="tt" localSheetId="4">#REF!</definedName>
    <definedName name="tt">#REF!</definedName>
    <definedName name="TTStandard" localSheetId="33">#REF!</definedName>
    <definedName name="TTStandard" localSheetId="4">#REF!</definedName>
    <definedName name="TTStandard">#REF!</definedName>
    <definedName name="tugh" localSheetId="33">#REF!</definedName>
    <definedName name="tugh" localSheetId="4">#REF!</definedName>
    <definedName name="tugh">#REF!</definedName>
    <definedName name="tyutut" localSheetId="33">#REF!</definedName>
    <definedName name="tyutut" localSheetId="4">#REF!</definedName>
    <definedName name="tyutut">#REF!</definedName>
    <definedName name="tyuuit" localSheetId="33">#REF!</definedName>
    <definedName name="tyuuit" localSheetId="4">#REF!</definedName>
    <definedName name="tyuuit">#REF!</definedName>
    <definedName name="u" localSheetId="33">#REF!</definedName>
    <definedName name="u" localSheetId="34">#REF!</definedName>
    <definedName name="u" localSheetId="35">#REF!</definedName>
    <definedName name="u" localSheetId="36">#REF!</definedName>
    <definedName name="u" localSheetId="4">#REF!</definedName>
    <definedName name="u">#REF!</definedName>
    <definedName name="UIYTTR" localSheetId="33">#REF!</definedName>
    <definedName name="UIYTTR" localSheetId="4">#REF!</definedName>
    <definedName name="UIYTTR">#REF!</definedName>
    <definedName name="UPC_1Week_WS">'[31]General Items'!$E$51:$E$188</definedName>
    <definedName name="UPC_Acrylics">'[31]General Items'!$E$262:$E$292</definedName>
    <definedName name="UPC_Beauty">[31]Beauty!$D$7:$D$135</definedName>
    <definedName name="UPC_Core">'[31]Core Eqpt'!$D$7:$D$469</definedName>
    <definedName name="UPC_Gen_WS">'[31]General Items'!$E$193:$E$258</definedName>
    <definedName name="UPC_GeneralItems">'[31]General Items'!$E$9:$E$46</definedName>
    <definedName name="UPC_Home">[31]Home!$D$7:$D$1446</definedName>
    <definedName name="UPC_Kids">[31]Kids!$D$7:$D$795</definedName>
    <definedName name="UPC_Lingerie">[31]Lingerie!$D$7:$D$616</definedName>
    <definedName name="UPC_Mens">[31]Mens!$D$7:$D$1120</definedName>
    <definedName name="UPC_NewHome">'[31]New Home'!$D$7:$D$1413</definedName>
    <definedName name="UPC_Peak">'[31]General Items'!$E$296:$E$315</definedName>
    <definedName name="UPC_Reusable">'[31]Re-Useable'!$C$6:$C$81</definedName>
    <definedName name="UPC_Womens">[31]Womens!$D$8:$D$1719</definedName>
    <definedName name="UPPER_FLOORS" localSheetId="33">#REF!</definedName>
    <definedName name="UPPER_FLOORS" localSheetId="34">#REF!</definedName>
    <definedName name="UPPER_FLOORS" localSheetId="35">#REF!</definedName>
    <definedName name="UPPER_FLOORS" localSheetId="36">#REF!</definedName>
    <definedName name="UPPER_FLOORS" localSheetId="4">#REF!</definedName>
    <definedName name="UPPER_FLOORS" localSheetId="5">#REF!</definedName>
    <definedName name="UPPER_FLOORS" localSheetId="17">#REF!</definedName>
    <definedName name="UPPER_FLOORS" localSheetId="21">#REF!</definedName>
    <definedName name="UPPER_FLOORS">#REF!</definedName>
    <definedName name="US" localSheetId="33">#REF!</definedName>
    <definedName name="US" localSheetId="34">#REF!</definedName>
    <definedName name="US" localSheetId="35">#REF!</definedName>
    <definedName name="US" localSheetId="36">#REF!</definedName>
    <definedName name="US" localSheetId="4">#REF!</definedName>
    <definedName name="US">#REF!</definedName>
    <definedName name="utuy" localSheetId="33">#REF!</definedName>
    <definedName name="utuy" localSheetId="34">#REF!</definedName>
    <definedName name="utuy" localSheetId="35">#REF!</definedName>
    <definedName name="utuy" localSheetId="36">#REF!</definedName>
    <definedName name="utuy" localSheetId="4">#REF!</definedName>
    <definedName name="utuy">#REF!</definedName>
    <definedName name="uu" localSheetId="33">#REF!</definedName>
    <definedName name="uu" localSheetId="34">#REF!</definedName>
    <definedName name="uu" localSheetId="35">#REF!</definedName>
    <definedName name="uu" localSheetId="36">#REF!</definedName>
    <definedName name="uu" localSheetId="4">#REF!</definedName>
    <definedName name="uu">#REF!</definedName>
    <definedName name="uuuuu" localSheetId="33">#REF!</definedName>
    <definedName name="uuuuu" localSheetId="4">#REF!</definedName>
    <definedName name="uuuuu">#REF!</definedName>
    <definedName name="uuuuuu" localSheetId="33">#REF!</definedName>
    <definedName name="uuuuuu" localSheetId="34">#REF!</definedName>
    <definedName name="uuuuuu" localSheetId="35">#REF!</definedName>
    <definedName name="uuuuuu" localSheetId="36">#REF!</definedName>
    <definedName name="uuuuuu" localSheetId="4">#REF!</definedName>
    <definedName name="uuuuuu">#REF!</definedName>
    <definedName name="UY" localSheetId="33">#REF!</definedName>
    <definedName name="UY" localSheetId="4">#REF!</definedName>
    <definedName name="UY">#REF!</definedName>
    <definedName name="uyut" localSheetId="33">#REF!</definedName>
    <definedName name="uyut" localSheetId="4">#REF!</definedName>
    <definedName name="uyut">#REF!</definedName>
    <definedName name="v" localSheetId="33">#REF!</definedName>
    <definedName name="v" localSheetId="34">#REF!</definedName>
    <definedName name="v" localSheetId="35">#REF!</definedName>
    <definedName name="v" localSheetId="36">#REF!</definedName>
    <definedName name="v" localSheetId="4">#REF!</definedName>
    <definedName name="v">#REF!</definedName>
    <definedName name="Value_Col" localSheetId="33">#REF!</definedName>
    <definedName name="Value_Col" localSheetId="4">#REF!</definedName>
    <definedName name="Value_Col">#REF!</definedName>
    <definedName name="Values_Entered" localSheetId="33">IF('B 10.1 - Water Office Type 1'!Loan_Amount*'B 10.1 - Water Office Type 1'!Interest_Rate*'B 10.1 - Water Office Type 1'!Loan_Years*'B 10.1 - Water Office Type 1'!Loan_Start&gt;0,1,0)</definedName>
    <definedName name="Values_Entered" localSheetId="34">IF(Loan_Amount*Interest_Rate*Loan_Years*Loan_Start&gt;0,1,0)</definedName>
    <definedName name="Values_Entered" localSheetId="35">IF([25]!Loan_Amount*[25]!Interest_Rate*[25]!Loan_Years*[25]!Loan_Start&gt;0,1,0)</definedName>
    <definedName name="Values_Entered" localSheetId="36">IF([26]!Loan_Amount*[26]!Interest_Rate*[26]!Loan_Years*[26]!Loan_Start&gt;0,1,0)</definedName>
    <definedName name="Values_Entered" localSheetId="3">IF(Loan_Amount*Interest_Rate*Loan_Years*Loan_Start&gt;0,1,0)</definedName>
    <definedName name="Values_Entered" localSheetId="4">IF('B 3.2 Intake House'!Loan_Amount*'B 3.2 Intake House'!Interest_Rate*'B 3.2 Intake House'!Loan_Years*'B 3.2 Intake House'!Loan_Start&gt;0,1,0)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7">IF(Loan_Amount*Interest_Rate*Loan_Years*Loan_Start&gt;0,1,0)</definedName>
    <definedName name="Values_Entered" localSheetId="17">IF(Loan_Amount*Interest_Rate*Loan_Years*Loan_Start&gt;0,1,0)</definedName>
    <definedName name="Values_Entered" localSheetId="21">IF(Loan_Amount*Interest_Rate*Loan_Years*Loan_Start&gt;0,1,0)</definedName>
    <definedName name="Values_Entered" localSheetId="8">IF(Loan_Amount*Interest_Rate*Loan_Years*Loan_Start&gt;0,1,0)</definedName>
    <definedName name="Values_Entered" localSheetId="13">IF(Loan_Amount*Interest_Rate*Loan_Years*Loan_Start&gt;0,1,0)</definedName>
    <definedName name="Values_Entered" localSheetId="1">IF(Loan_Amount*Interest_Rate*Loan_Years*Loan_Start&gt;0,1,0)</definedName>
    <definedName name="Values_Entered" localSheetId="24">IF(Loan_Amount*Interest_Rate*Loan_Years*Loan_Start&gt;0,1,0)</definedName>
    <definedName name="Values_Entered" localSheetId="25">IF([25]!Loan_Amount*[25]!Interest_Rate*[25]!Loan_Years*[25]!Loan_Start&gt;0,1,0)</definedName>
    <definedName name="Values_Entered" localSheetId="28">IF([25]!Loan_Amount*[25]!Interest_Rate*[25]!Loan_Years*[25]!Loan_Start&gt;0,1,0)</definedName>
    <definedName name="Values_Entered" localSheetId="31">IF([25]!Loan_Amount*[25]!Interest_Rate*[25]!Loan_Years*[25]!Loan_Start&gt;0,1,0)</definedName>
    <definedName name="Values_Entered">IF(Loan_Amount*Interest_Rate*Loan_Years*Loan_Start&gt;0,1,0)</definedName>
    <definedName name="valves" localSheetId="33">#REF!</definedName>
    <definedName name="valves" localSheetId="34">#REF!</definedName>
    <definedName name="valves" localSheetId="35">#REF!</definedName>
    <definedName name="valves" localSheetId="36">#REF!</definedName>
    <definedName name="valves" localSheetId="4">#REF!</definedName>
    <definedName name="valves" localSheetId="17">#REF!</definedName>
    <definedName name="valves" localSheetId="18">#REF!</definedName>
    <definedName name="valves" localSheetId="19">#REF!</definedName>
    <definedName name="valves" localSheetId="20">#REF!</definedName>
    <definedName name="valves">#REF!</definedName>
    <definedName name="vcd" localSheetId="33">#REF!</definedName>
    <definedName name="vcd" localSheetId="4">#REF!</definedName>
    <definedName name="vcd">#REF!</definedName>
    <definedName name="ve" localSheetId="33">#REF!</definedName>
    <definedName name="ve" localSheetId="4">#REF!</definedName>
    <definedName name="ve">#REF!</definedName>
    <definedName name="vhskvbdshkv" localSheetId="33">IF('B 10.1 - Water Office Type 1'!Loan_Amount*'B 10.1 - Water Office Type 1'!Interest_Rate*'B 10.1 - Water Office Type 1'!Loan_Years*'B 10.1 - Water Office Type 1'!Loan_Start&gt;0,1,0)</definedName>
    <definedName name="vhskvbdshkv" localSheetId="34">IF(Loan_Amount*Interest_Rate*Loan_Years*Loan_Start&gt;0,1,0)</definedName>
    <definedName name="vhskvbdshkv" localSheetId="35">IF([25]!Loan_Amount*[25]!Interest_Rate*[25]!Loan_Years*[25]!Loan_Start&gt;0,1,0)</definedName>
    <definedName name="vhskvbdshkv" localSheetId="36">IF([26]!Loan_Amount*[26]!Interest_Rate*[26]!Loan_Years*[26]!Loan_Start&gt;0,1,0)</definedName>
    <definedName name="vhskvbdshkv" localSheetId="3">IF(Loan_Amount*Interest_Rate*Loan_Years*Loan_Start&gt;0,1,0)</definedName>
    <definedName name="vhskvbdshkv" localSheetId="4">IF('B 3.2 Intake House'!Loan_Amount*'B 3.2 Intake House'!Interest_Rate*'B 3.2 Intake House'!Loan_Years*'B 3.2 Intake House'!Loan_Start&gt;0,1,0)</definedName>
    <definedName name="vhskvbdshkv" localSheetId="5">IF(Loan_Amount*Interest_Rate*Loan_Years*Loan_Start&gt;0,1,0)</definedName>
    <definedName name="vhskvbdshkv" localSheetId="6">IF(Loan_Amount*Interest_Rate*Loan_Years*Loan_Start&gt;0,1,0)</definedName>
    <definedName name="vhskvbdshkv" localSheetId="7">IF(Loan_Amount*Interest_Rate*Loan_Years*Loan_Start&gt;0,1,0)</definedName>
    <definedName name="vhskvbdshkv" localSheetId="17">IF(Loan_Amount*Interest_Rate*Loan_Years*Loan_Start&gt;0,1,0)</definedName>
    <definedName name="vhskvbdshkv" localSheetId="21">IF(Loan_Amount*Interest_Rate*Loan_Years*Loan_Start&gt;0,1,0)</definedName>
    <definedName name="vhskvbdshkv" localSheetId="8">IF(Loan_Amount*Interest_Rate*Loan_Years*Loan_Start&gt;0,1,0)</definedName>
    <definedName name="vhskvbdshkv" localSheetId="13">IF(Loan_Amount*Interest_Rate*Loan_Years*Loan_Start&gt;0,1,0)</definedName>
    <definedName name="vhskvbdshkv" localSheetId="1">IF(Loan_Amount*Interest_Rate*Loan_Years*Loan_Start&gt;0,1,0)</definedName>
    <definedName name="vhskvbdshkv" localSheetId="24">IF(Loan_Amount*Interest_Rate*Loan_Years*Loan_Start&gt;0,1,0)</definedName>
    <definedName name="vhskvbdshkv" localSheetId="25">IF([25]!Loan_Amount*[25]!Interest_Rate*[25]!Loan_Years*[25]!Loan_Start&gt;0,1,0)</definedName>
    <definedName name="vhskvbdshkv" localSheetId="28">IF([25]!Loan_Amount*[25]!Interest_Rate*[25]!Loan_Years*[25]!Loan_Start&gt;0,1,0)</definedName>
    <definedName name="vhskvbdshkv" localSheetId="31">IF([25]!Loan_Amount*[25]!Interest_Rate*[25]!Loan_Years*[25]!Loan_Start&gt;0,1,0)</definedName>
    <definedName name="vhskvbdshkv">IF(Loan_Amount*Interest_Rate*Loan_Years*Loan_Start&gt;0,1,0)</definedName>
    <definedName name="vic" localSheetId="33">#REF!</definedName>
    <definedName name="vic" localSheetId="34">#REF!</definedName>
    <definedName name="vic" localSheetId="35">#REF!</definedName>
    <definedName name="vic" localSheetId="36">#REF!</definedName>
    <definedName name="vic" localSheetId="4">#REF!</definedName>
    <definedName name="vic" localSheetId="5">#REF!</definedName>
    <definedName name="vic" localSheetId="17">#REF!</definedName>
    <definedName name="vic" localSheetId="21">#REF!</definedName>
    <definedName name="vic">#REF!</definedName>
    <definedName name="vie" localSheetId="33">#REF!</definedName>
    <definedName name="vie" localSheetId="34">#REF!</definedName>
    <definedName name="vie" localSheetId="35">#REF!</definedName>
    <definedName name="vie" localSheetId="36">#REF!</definedName>
    <definedName name="vie" localSheetId="4">#REF!</definedName>
    <definedName name="vie">#REF!</definedName>
    <definedName name="vip" localSheetId="33">#REF!</definedName>
    <definedName name="vip" localSheetId="34">#REF!</definedName>
    <definedName name="vip" localSheetId="35">#REF!</definedName>
    <definedName name="vip" localSheetId="36">#REF!</definedName>
    <definedName name="vip" localSheetId="4">#REF!</definedName>
    <definedName name="vip">#REF!</definedName>
    <definedName name="VO" localSheetId="33">#REF!</definedName>
    <definedName name="VO" localSheetId="4">#REF!</definedName>
    <definedName name="VO">#REF!</definedName>
    <definedName name="VUI" localSheetId="33">#REF!</definedName>
    <definedName name="VUI" localSheetId="4">#REF!</definedName>
    <definedName name="VUI">#REF!</definedName>
    <definedName name="vv" localSheetId="33">#REF!</definedName>
    <definedName name="vv" localSheetId="34">#REF!</definedName>
    <definedName name="vv" localSheetId="35">#REF!</definedName>
    <definedName name="vv" localSheetId="36">#REF!</definedName>
    <definedName name="vv" localSheetId="4">#REF!</definedName>
    <definedName name="vv">#REF!</definedName>
    <definedName name="vvv" localSheetId="33">#REF!</definedName>
    <definedName name="vvv" localSheetId="34">#REF!</definedName>
    <definedName name="vvv" localSheetId="35">#REF!</definedName>
    <definedName name="vvv" localSheetId="36">#REF!</definedName>
    <definedName name="vvv" localSheetId="4">#REF!</definedName>
    <definedName name="vvv">#REF!</definedName>
    <definedName name="w" localSheetId="33">#REF!</definedName>
    <definedName name="w" localSheetId="34">#REF!</definedName>
    <definedName name="w" localSheetId="35">#REF!</definedName>
    <definedName name="w" localSheetId="36">#REF!</definedName>
    <definedName name="w" localSheetId="4">#REF!</definedName>
    <definedName name="w">#REF!</definedName>
    <definedName name="W.B.M.Abst" localSheetId="33">#REF!</definedName>
    <definedName name="W.B.M.Abst" localSheetId="4">#REF!</definedName>
    <definedName name="W.B.M.Abst">#REF!</definedName>
    <definedName name="W.B.M.Mts" localSheetId="33">#REF!</definedName>
    <definedName name="W.B.M.Mts" localSheetId="4">#REF!</definedName>
    <definedName name="W.B.M.Mts">#REF!</definedName>
    <definedName name="WALL__FINISHES" localSheetId="33">#REF!</definedName>
    <definedName name="WALL__FINISHES" localSheetId="4">#REF!</definedName>
    <definedName name="WALL__FINISHES">#REF!</definedName>
    <definedName name="Wansi" localSheetId="33">#REF!</definedName>
    <definedName name="Wansi" localSheetId="4">#REF!</definedName>
    <definedName name="Wansi">#REF!</definedName>
    <definedName name="water" localSheetId="33">#REF!</definedName>
    <definedName name="water" localSheetId="4">#REF!</definedName>
    <definedName name="water">#REF!</definedName>
    <definedName name="WATER__INSTALLATIONS" localSheetId="33">#REF!</definedName>
    <definedName name="WATER__INSTALLATIONS" localSheetId="4">#REF!</definedName>
    <definedName name="WATER__INSTALLATIONS">#REF!</definedName>
    <definedName name="Waterbar" localSheetId="33">#REF!</definedName>
    <definedName name="Waterbar" localSheetId="34">#REF!</definedName>
    <definedName name="Waterbar" localSheetId="35">#REF!</definedName>
    <definedName name="Waterbar" localSheetId="36">#REF!</definedName>
    <definedName name="Waterbar" localSheetId="4">#REF!</definedName>
    <definedName name="Waterbar" localSheetId="17">#REF!</definedName>
    <definedName name="Waterbar" localSheetId="18">#REF!</definedName>
    <definedName name="Waterbar" localSheetId="19">#REF!</definedName>
    <definedName name="Waterbar" localSheetId="20">#REF!</definedName>
    <definedName name="Waterbar">#REF!</definedName>
    <definedName name="watermeter" localSheetId="33">#REF!</definedName>
    <definedName name="watermeter" localSheetId="34">#REF!</definedName>
    <definedName name="watermeter" localSheetId="35">#REF!</definedName>
    <definedName name="watermeter" localSheetId="36">#REF!</definedName>
    <definedName name="watermeter" localSheetId="4">#REF!</definedName>
    <definedName name="watermeter" localSheetId="17">#REF!</definedName>
    <definedName name="watermeter" localSheetId="18">#REF!</definedName>
    <definedName name="watermeter" localSheetId="19">#REF!</definedName>
    <definedName name="watermeter" localSheetId="20">#REF!</definedName>
    <definedName name="watermeter">#REF!</definedName>
    <definedName name="waterproofing" localSheetId="33">#REF!</definedName>
    <definedName name="waterproofing" localSheetId="34">#REF!</definedName>
    <definedName name="waterproofing" localSheetId="35">#REF!</definedName>
    <definedName name="waterproofing" localSheetId="36">#REF!</definedName>
    <definedName name="waterproofing" localSheetId="4">#REF!</definedName>
    <definedName name="waterproofing" localSheetId="17">#REF!</definedName>
    <definedName name="waterproofing" localSheetId="18">#REF!</definedName>
    <definedName name="waterproofing" localSheetId="19">#REF!</definedName>
    <definedName name="waterproofing" localSheetId="20">#REF!</definedName>
    <definedName name="waterproofing">#REF!</definedName>
    <definedName name="WCV" localSheetId="33">#REF!</definedName>
    <definedName name="WCV" localSheetId="4">#REF!</definedName>
    <definedName name="WCV">#REF!</definedName>
    <definedName name="WCVD" localSheetId="33">#REF!</definedName>
    <definedName name="WCVD" localSheetId="4">#REF!</definedName>
    <definedName name="WCVD">#REF!</definedName>
    <definedName name="wd" localSheetId="33">#REF!</definedName>
    <definedName name="wd" localSheetId="4">#REF!</definedName>
    <definedName name="wd">#REF!</definedName>
    <definedName name="WDS" localSheetId="33">#REF!</definedName>
    <definedName name="WDS" localSheetId="4">#REF!</definedName>
    <definedName name="WDS">#REF!</definedName>
    <definedName name="we" localSheetId="33">#REF!</definedName>
    <definedName name="we" localSheetId="34">#REF!</definedName>
    <definedName name="we" localSheetId="35">#REF!</definedName>
    <definedName name="we" localSheetId="36">#REF!</definedName>
    <definedName name="we" localSheetId="4">#REF!</definedName>
    <definedName name="we">#REF!</definedName>
    <definedName name="wedw" localSheetId="33">#REF!</definedName>
    <definedName name="wedw" localSheetId="34">#REF!</definedName>
    <definedName name="wedw" localSheetId="35">#REF!</definedName>
    <definedName name="wedw" localSheetId="36">#REF!</definedName>
    <definedName name="wedw" localSheetId="4">#REF!</definedName>
    <definedName name="wedw" localSheetId="19">#REF!</definedName>
    <definedName name="wedw" localSheetId="20">#REF!</definedName>
    <definedName name="wedw">#REF!</definedName>
    <definedName name="wefrfff" localSheetId="33">#REF!</definedName>
    <definedName name="wefrfff" localSheetId="4">#REF!</definedName>
    <definedName name="wefrfff">#REF!</definedName>
    <definedName name="WEIGHT" localSheetId="33">#REF!</definedName>
    <definedName name="WEIGHT" localSheetId="4">#REF!</definedName>
    <definedName name="WEIGHT">#REF!</definedName>
    <definedName name="wer" localSheetId="33">#REF!</definedName>
    <definedName name="wer" localSheetId="4">#REF!</definedName>
    <definedName name="wer">#REF!</definedName>
    <definedName name="WINDOWS__AND__EXTERNAL__DOORS" localSheetId="33">#REF!</definedName>
    <definedName name="WINDOWS__AND__EXTERNAL__DOORS" localSheetId="4">#REF!</definedName>
    <definedName name="WINDOWS__AND__EXTERNAL__DOORS">#REF!</definedName>
    <definedName name="wnvb" localSheetId="33">#REF!</definedName>
    <definedName name="wnvb" localSheetId="4">#REF!</definedName>
    <definedName name="wnvb">#REF!</definedName>
    <definedName name="wrks" localSheetId="33">#REF!</definedName>
    <definedName name="wrks" localSheetId="4">#REF!</definedName>
    <definedName name="wrks">#REF!</definedName>
    <definedName name="wrn.Complete._.Cost._.Sheet." localSheetId="3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33">{"Cost Summary",#N/A,FALSE,"B";"Cost Detail 1",#N/A,FALSE,"C";"Cost Detail 2",#N/A,FALSE,"C"}</definedName>
    <definedName name="wrn.Cost._.Summary." localSheetId="34">{"Cost Summary",#N/A,FALSE,"B";"Cost Detail 1",#N/A,FALSE,"C";"Cost Detail 2",#N/A,FALSE,"C"}</definedName>
    <definedName name="wrn.Cost._.Summary." localSheetId="35">{"Cost Summary",#N/A,FALSE,"B";"Cost Detail 1",#N/A,FALSE,"C";"Cost Detail 2",#N/A,FALSE,"C"}</definedName>
    <definedName name="wrn.Cost._.Summary." localSheetId="36">{"Cost Summary",#N/A,FALSE,"B";"Cost Detail 1",#N/A,FALSE,"C";"Cost Detail 2",#N/A,FALSE,"C"}</definedName>
    <definedName name="wrn.Cost._.Summary." localSheetId="3">{"Cost Summary",#N/A,FALSE,"B";"Cost Detail 1",#N/A,FALSE,"C";"Cost Detail 2",#N/A,FALSE,"C"}</definedName>
    <definedName name="wrn.Cost._.Summary." localSheetId="4">{"Cost Summary",#N/A,FALSE,"B";"Cost Detail 1",#N/A,FALSE,"C";"Cost Detail 2",#N/A,FALSE,"C"}</definedName>
    <definedName name="wrn.Cost._.Summary." localSheetId="5">{"Cost Summary",#N/A,FALSE,"B";"Cost Detail 1",#N/A,FALSE,"C";"Cost Detail 2",#N/A,FALSE,"C"}</definedName>
    <definedName name="wrn.Cost._.Summary." localSheetId="6">{"Cost Summary",#N/A,FALSE,"B";"Cost Detail 1",#N/A,FALSE,"C";"Cost Detail 2",#N/A,FALSE,"C"}</definedName>
    <definedName name="wrn.Cost._.Summary." localSheetId="7">{"Cost Summary",#N/A,FALSE,"B";"Cost Detail 1",#N/A,FALSE,"C";"Cost Detail 2",#N/A,FALSE,"C"}</definedName>
    <definedName name="wrn.Cost._.Summary." localSheetId="17">{"Cost Summary",#N/A,FALSE,"B";"Cost Detail 1",#N/A,FALSE,"C";"Cost Detail 2",#N/A,FALSE,"C"}</definedName>
    <definedName name="wrn.Cost._.Summary." localSheetId="21">{"Cost Summary",#N/A,FALSE,"B";"Cost Detail 1",#N/A,FALSE,"C";"Cost Detail 2",#N/A,FALSE,"C"}</definedName>
    <definedName name="wrn.Cost._.Summary." localSheetId="8">{"Cost Summary",#N/A,FALSE,"B";"Cost Detail 1",#N/A,FALSE,"C";"Cost Detail 2",#N/A,FALSE,"C"}</definedName>
    <definedName name="wrn.Cost._.Summary." localSheetId="13">{"Cost Summary",#N/A,FALSE,"B";"Cost Detail 1",#N/A,FALSE,"C";"Cost Detail 2",#N/A,FALSE,"C"}</definedName>
    <definedName name="wrn.Cost._.Summary." localSheetId="1">{"Cost Summary",#N/A,FALSE,"B";"Cost Detail 1",#N/A,FALSE,"C";"Cost Detail 2",#N/A,FALSE,"C"}</definedName>
    <definedName name="wrn.Cost._.Summary." localSheetId="24">{"Cost Summary",#N/A,FALSE,"B";"Cost Detail 1",#N/A,FALSE,"C";"Cost Detail 2",#N/A,FALSE,"C"}</definedName>
    <definedName name="wrn.Cost._.Summary." localSheetId="25">{"Cost Summary",#N/A,FALSE,"B";"Cost Detail 1",#N/A,FALSE,"C";"Cost Detail 2",#N/A,FALSE,"C"}</definedName>
    <definedName name="wrn.Cost._.Summary." localSheetId="28">{"Cost Summary",#N/A,FALSE,"B";"Cost Detail 1",#N/A,FALSE,"C";"Cost Detail 2",#N/A,FALSE,"C"}</definedName>
    <definedName name="wrn.Cost._.Summary." localSheetId="31">{"Cost Summary",#N/A,FALSE,"B";"Cost Detail 1",#N/A,FALSE,"C";"Cost Detail 2",#N/A,FALSE,"C"}</definedName>
    <definedName name="wrn.Cost._.Summary.">{"Cost Summary",#N/A,FALSE,"B";"Cost Detail 1",#N/A,FALSE,"C";"Cost Detail 2",#N/A,FALSE,"C"}</definedName>
    <definedName name="wrn.costprint." localSheetId="33">{"cost",#N/A,FALSE,"B";"Sum",#N/A,FALSE,"C";"Sal1",#N/A,FALSE,"D";"Sal2",#N/A,FALSE,"D";"Mob",#N/A,FALSE,"E";"Eqpcst1",#N/A,FALSE,"F";"Eqpcst2",#N/A,FALSE,"F";"Eqpcst3",#N/A,FALSE,"F";"Est1",#N/A,FALSE,"G";"Est2",#N/A,FALSE,"G";"Fin",#N/A,FALSE,"H";"EqpCal",#N/A,FALSE,"I";"ManCal1",#N/A,FALSE,"J";"ManCal2",#N/A,FALSE,"J";"Consm",#N/A,FALSE,"L";"B O",#N/A,FALSE,"M";"S C",#N/A,FALSE,"N"}</definedName>
    <definedName name="wrn.costprint." localSheetId="34">{"cost",#N/A,FALSE,"B";"Sum",#N/A,FALSE,"C";"Sal1",#N/A,FALSE,"D";"Sal2",#N/A,FALSE,"D";"Mob",#N/A,FALSE,"E";"Eqpcst1",#N/A,FALSE,"F";"Eqpcst2",#N/A,FALSE,"F";"Eqpcst3",#N/A,FALSE,"F";"Est1",#N/A,FALSE,"G";"Est2",#N/A,FALSE,"G";"Fin",#N/A,FALSE,"H";"EqpCal",#N/A,FALSE,"I";"ManCal1",#N/A,FALSE,"J";"ManCal2",#N/A,FALSE,"J";"Consm",#N/A,FALSE,"L";"B O",#N/A,FALSE,"M";"S C",#N/A,FALSE,"N"}</definedName>
    <definedName name="wrn.costprint." localSheetId="35">{"cost",#N/A,FALSE,"B";"Sum",#N/A,FALSE,"C";"Sal1",#N/A,FALSE,"D";"Sal2",#N/A,FALSE,"D";"Mob",#N/A,FALSE,"E";"Eqpcst1",#N/A,FALSE,"F";"Eqpcst2",#N/A,FALSE,"F";"Eqpcst3",#N/A,FALSE,"F";"Est1",#N/A,FALSE,"G";"Est2",#N/A,FALSE,"G";"Fin",#N/A,FALSE,"H";"EqpCal",#N/A,FALSE,"I";"ManCal1",#N/A,FALSE,"J";"ManCal2",#N/A,FALSE,"J";"Consm",#N/A,FALSE,"L";"B O",#N/A,FALSE,"M";"S C",#N/A,FALSE,"N"}</definedName>
    <definedName name="wrn.costprint." localSheetId="36">{"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4">{"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6">{"cost",#N/A,FALSE,"B";"Sum",#N/A,FALSE,"C";"Sal1",#N/A,FALSE,"D";"Sal2",#N/A,FALSE,"D";"Mob",#N/A,FALSE,"E";"Eqpcst1",#N/A,FALSE,"F";"Eqpcst2",#N/A,FALSE,"F";"Eqpcst3",#N/A,FALSE,"F";"Est1",#N/A,FALSE,"G";"Est2",#N/A,FALSE,"G";"Fin",#N/A,FALSE,"H";"EqpCal",#N/A,FALSE,"I";"ManCal1",#N/A,FALSE,"J";"ManCal2",#N/A,FALSE,"J";"Consm",#N/A,FALSE,"L";"B O",#N/A,FALSE,"M";"S C",#N/A,FALSE,"N"}</definedName>
    <definedName name="wrn.costprint." localSheetId="7">{"cost",#N/A,FALSE,"B";"Sum",#N/A,FALSE,"C";"Sal1",#N/A,FALSE,"D";"Sal2",#N/A,FALSE,"D";"Mob",#N/A,FALSE,"E";"Eqpcst1",#N/A,FALSE,"F";"Eqpcst2",#N/A,FALSE,"F";"Eqpcst3",#N/A,FALSE,"F";"Est1",#N/A,FALSE,"G";"Est2",#N/A,FALSE,"G";"Fin",#N/A,FALSE,"H";"EqpCal",#N/A,FALSE,"I";"ManCal1",#N/A,FALSE,"J";"ManCal2",#N/A,FALSE,"J";"Consm",#N/A,FALSE,"L";"B O",#N/A,FALSE,"M";"S C",#N/A,FALSE,"N"}</definedName>
    <definedName name="wrn.costprint." localSheetId="17">{"cost",#N/A,FALSE,"B";"Sum",#N/A,FALSE,"C";"Sal1",#N/A,FALSE,"D";"Sal2",#N/A,FALSE,"D";"Mob",#N/A,FALSE,"E";"Eqpcst1",#N/A,FALSE,"F";"Eqpcst2",#N/A,FALSE,"F";"Eqpcst3",#N/A,FALSE,"F";"Est1",#N/A,FALSE,"G";"Est2",#N/A,FALSE,"G";"Fin",#N/A,FALSE,"H";"EqpCal",#N/A,FALSE,"I";"ManCal1",#N/A,FALSE,"J";"ManCal2",#N/A,FALSE,"J";"Consm",#N/A,FALSE,"L";"B O",#N/A,FALSE,"M";"S C",#N/A,FALSE,"N"}</definedName>
    <definedName name="wrn.costprint." localSheetId="21">{"cost",#N/A,FALSE,"B";"Sum",#N/A,FALSE,"C";"Sal1",#N/A,FALSE,"D";"Sal2",#N/A,FALSE,"D";"Mob",#N/A,FALSE,"E";"Eqpcst1",#N/A,FALSE,"F";"Eqpcst2",#N/A,FALSE,"F";"Eqpcst3",#N/A,FALSE,"F";"Est1",#N/A,FALSE,"G";"Est2",#N/A,FALSE,"G";"Fin",#N/A,FALSE,"H";"EqpCal",#N/A,FALSE,"I";"ManCal1",#N/A,FALSE,"J";"ManCal2",#N/A,FALSE,"J";"Consm",#N/A,FALSE,"L";"B O",#N/A,FALSE,"M";"S C",#N/A,FALSE,"N"}</definedName>
    <definedName name="wrn.costprint." localSheetId="8">{"cost",#N/A,FALSE,"B";"Sum",#N/A,FALSE,"C";"Sal1",#N/A,FALSE,"D";"Sal2",#N/A,FALSE,"D";"Mob",#N/A,FALSE,"E";"Eqpcst1",#N/A,FALSE,"F";"Eqpcst2",#N/A,FALSE,"F";"Eqpcst3",#N/A,FALSE,"F";"Est1",#N/A,FALSE,"G";"Est2",#N/A,FALSE,"G";"Fin",#N/A,FALSE,"H";"EqpCal",#N/A,FALSE,"I";"ManCal1",#N/A,FALSE,"J";"ManCal2",#N/A,FALSE,"J";"Consm",#N/A,FALSE,"L";"B O",#N/A,FALSE,"M";"S C",#N/A,FALSE,"N"}</definedName>
    <definedName name="wrn.costprint." localSheetId="13">{"cost",#N/A,FALSE,"B";"Sum",#N/A,FALSE,"C";"Sal1",#N/A,FALSE,"D";"Sal2",#N/A,FALSE,"D";"Mob",#N/A,FALSE,"E";"Eqpcst1",#N/A,FALSE,"F";"Eqpcst2",#N/A,FALSE,"F";"Eqpcst3",#N/A,FALSE,"F";"Est1",#N/A,FALSE,"G";"Est2",#N/A,FALSE,"G";"Fin",#N/A,FALSE,"H";"EqpCal",#N/A,FALSE,"I";"ManCal1",#N/A,FALSE,"J";"ManCal2",#N/A,FALSE,"J";"Consm",#N/A,FALSE,"L";"B O",#N/A,FALSE,"M";"S C",#N/A,FALSE,"N"}</definedName>
    <definedName name="wrn.costprint." localSheetId="1">{"cost",#N/A,FALSE,"B";"Sum",#N/A,FALSE,"C";"Sal1",#N/A,FALSE,"D";"Sal2",#N/A,FALSE,"D";"Mob",#N/A,FALSE,"E";"Eqpcst1",#N/A,FALSE,"F";"Eqpcst2",#N/A,FALSE,"F";"Eqpcst3",#N/A,FALSE,"F";"Est1",#N/A,FALSE,"G";"Est2",#N/A,FALSE,"G";"Fin",#N/A,FALSE,"H";"EqpCal",#N/A,FALSE,"I";"ManCal1",#N/A,FALSE,"J";"ManCal2",#N/A,FALSE,"J";"Consm",#N/A,FALSE,"L";"B O",#N/A,FALSE,"M";"S C",#N/A,FALSE,"N"}</definedName>
    <definedName name="wrn.costprint." localSheetId="24">{"cost",#N/A,FALSE,"B";"Sum",#N/A,FALSE,"C";"Sal1",#N/A,FALSE,"D";"Sal2",#N/A,FALSE,"D";"Mob",#N/A,FALSE,"E";"Eqpcst1",#N/A,FALSE,"F";"Eqpcst2",#N/A,FALSE,"F";"Eqpcst3",#N/A,FALSE,"F";"Est1",#N/A,FALSE,"G";"Est2",#N/A,FALSE,"G";"Fin",#N/A,FALSE,"H";"EqpCal",#N/A,FALSE,"I";"ManCal1",#N/A,FALSE,"J";"ManCal2",#N/A,FALSE,"J";"Consm",#N/A,FALSE,"L";"B O",#N/A,FALSE,"M";"S C",#N/A,FALSE,"N"}</definedName>
    <definedName name="wrn.costprint." localSheetId="25">{"cost",#N/A,FALSE,"B";"Sum",#N/A,FALSE,"C";"Sal1",#N/A,FALSE,"D";"Sal2",#N/A,FALSE,"D";"Mob",#N/A,FALSE,"E";"Eqpcst1",#N/A,FALSE,"F";"Eqpcst2",#N/A,FALSE,"F";"Eqpcst3",#N/A,FALSE,"F";"Est1",#N/A,FALSE,"G";"Est2",#N/A,FALSE,"G";"Fin",#N/A,FALSE,"H";"EqpCal",#N/A,FALSE,"I";"ManCal1",#N/A,FALSE,"J";"ManCal2",#N/A,FALSE,"J";"Consm",#N/A,FALSE,"L";"B O",#N/A,FALSE,"M";"S C",#N/A,FALSE,"N"}</definedName>
    <definedName name="wrn.costprint." localSheetId="28">{"cost",#N/A,FALSE,"B";"Sum",#N/A,FALSE,"C";"Sal1",#N/A,FALSE,"D";"Sal2",#N/A,FALSE,"D";"Mob",#N/A,FALSE,"E";"Eqpcst1",#N/A,FALSE,"F";"Eqpcst2",#N/A,FALSE,"F";"Eqpcst3",#N/A,FALSE,"F";"Est1",#N/A,FALSE,"G";"Est2",#N/A,FALSE,"G";"Fin",#N/A,FALSE,"H";"EqpCal",#N/A,FALSE,"I";"ManCal1",#N/A,FALSE,"J";"ManCal2",#N/A,FALSE,"J";"Consm",#N/A,FALSE,"L";"B O",#N/A,FALSE,"M";"S C",#N/A,FALSE,"N"}</definedName>
    <definedName name="wrn.costprint." localSheetId="31">{"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33">{"cost",#N/A,FALSE,"B";"Sum",#N/A,FALSE,"C";"Sal1",#N/A,FALSE,"D";"Sal2",#N/A,FALSE,"D";"Mob",#N/A,FALSE,"E";"Eqpcst1",#N/A,FALSE,"F";"Eqpcst2",#N/A,FALSE,"F";"Eqpcst3",#N/A,FALSE,"F";"Est1",#N/A,FALSE,"G";"Est2",#N/A,FALSE,"G";"Fin",#N/A,FALSE,"H";"EqpCal",#N/A,FALSE,"I";"ManCal1",#N/A,FALSE,"J";"ManCal2",#N/A,FALSE,"J";"Consm",#N/A,FALSE,"L";"B O",#N/A,FALSE,"M";"S C",#N/A,FALSE,"N"}</definedName>
    <definedName name="wrn.cp" localSheetId="34">{"cost",#N/A,FALSE,"B";"Sum",#N/A,FALSE,"C";"Sal1",#N/A,FALSE,"D";"Sal2",#N/A,FALSE,"D";"Mob",#N/A,FALSE,"E";"Eqpcst1",#N/A,FALSE,"F";"Eqpcst2",#N/A,FALSE,"F";"Eqpcst3",#N/A,FALSE,"F";"Est1",#N/A,FALSE,"G";"Est2",#N/A,FALSE,"G";"Fin",#N/A,FALSE,"H";"EqpCal",#N/A,FALSE,"I";"ManCal1",#N/A,FALSE,"J";"ManCal2",#N/A,FALSE,"J";"Consm",#N/A,FALSE,"L";"B O",#N/A,FALSE,"M";"S C",#N/A,FALSE,"N"}</definedName>
    <definedName name="wrn.cp" localSheetId="35">{"cost",#N/A,FALSE,"B";"Sum",#N/A,FALSE,"C";"Sal1",#N/A,FALSE,"D";"Sal2",#N/A,FALSE,"D";"Mob",#N/A,FALSE,"E";"Eqpcst1",#N/A,FALSE,"F";"Eqpcst2",#N/A,FALSE,"F";"Eqpcst3",#N/A,FALSE,"F";"Est1",#N/A,FALSE,"G";"Est2",#N/A,FALSE,"G";"Fin",#N/A,FALSE,"H";"EqpCal",#N/A,FALSE,"I";"ManCal1",#N/A,FALSE,"J";"ManCal2",#N/A,FALSE,"J";"Consm",#N/A,FALSE,"L";"B O",#N/A,FALSE,"M";"S C",#N/A,FALSE,"N"}</definedName>
    <definedName name="wrn.cp" localSheetId="36">{"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4">{"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6">{"cost",#N/A,FALSE,"B";"Sum",#N/A,FALSE,"C";"Sal1",#N/A,FALSE,"D";"Sal2",#N/A,FALSE,"D";"Mob",#N/A,FALSE,"E";"Eqpcst1",#N/A,FALSE,"F";"Eqpcst2",#N/A,FALSE,"F";"Eqpcst3",#N/A,FALSE,"F";"Est1",#N/A,FALSE,"G";"Est2",#N/A,FALSE,"G";"Fin",#N/A,FALSE,"H";"EqpCal",#N/A,FALSE,"I";"ManCal1",#N/A,FALSE,"J";"ManCal2",#N/A,FALSE,"J";"Consm",#N/A,FALSE,"L";"B O",#N/A,FALSE,"M";"S C",#N/A,FALSE,"N"}</definedName>
    <definedName name="wrn.cp" localSheetId="7">{"cost",#N/A,FALSE,"B";"Sum",#N/A,FALSE,"C";"Sal1",#N/A,FALSE,"D";"Sal2",#N/A,FALSE,"D";"Mob",#N/A,FALSE,"E";"Eqpcst1",#N/A,FALSE,"F";"Eqpcst2",#N/A,FALSE,"F";"Eqpcst3",#N/A,FALSE,"F";"Est1",#N/A,FALSE,"G";"Est2",#N/A,FALSE,"G";"Fin",#N/A,FALSE,"H";"EqpCal",#N/A,FALSE,"I";"ManCal1",#N/A,FALSE,"J";"ManCal2",#N/A,FALSE,"J";"Consm",#N/A,FALSE,"L";"B O",#N/A,FALSE,"M";"S C",#N/A,FALSE,"N"}</definedName>
    <definedName name="wrn.cp" localSheetId="17">{"cost",#N/A,FALSE,"B";"Sum",#N/A,FALSE,"C";"Sal1",#N/A,FALSE,"D";"Sal2",#N/A,FALSE,"D";"Mob",#N/A,FALSE,"E";"Eqpcst1",#N/A,FALSE,"F";"Eqpcst2",#N/A,FALSE,"F";"Eqpcst3",#N/A,FALSE,"F";"Est1",#N/A,FALSE,"G";"Est2",#N/A,FALSE,"G";"Fin",#N/A,FALSE,"H";"EqpCal",#N/A,FALSE,"I";"ManCal1",#N/A,FALSE,"J";"ManCal2",#N/A,FALSE,"J";"Consm",#N/A,FALSE,"L";"B O",#N/A,FALSE,"M";"S C",#N/A,FALSE,"N"}</definedName>
    <definedName name="wrn.cp" localSheetId="21">{"cost",#N/A,FALSE,"B";"Sum",#N/A,FALSE,"C";"Sal1",#N/A,FALSE,"D";"Sal2",#N/A,FALSE,"D";"Mob",#N/A,FALSE,"E";"Eqpcst1",#N/A,FALSE,"F";"Eqpcst2",#N/A,FALSE,"F";"Eqpcst3",#N/A,FALSE,"F";"Est1",#N/A,FALSE,"G";"Est2",#N/A,FALSE,"G";"Fin",#N/A,FALSE,"H";"EqpCal",#N/A,FALSE,"I";"ManCal1",#N/A,FALSE,"J";"ManCal2",#N/A,FALSE,"J";"Consm",#N/A,FALSE,"L";"B O",#N/A,FALSE,"M";"S C",#N/A,FALSE,"N"}</definedName>
    <definedName name="wrn.cp" localSheetId="8">{"cost",#N/A,FALSE,"B";"Sum",#N/A,FALSE,"C";"Sal1",#N/A,FALSE,"D";"Sal2",#N/A,FALSE,"D";"Mob",#N/A,FALSE,"E";"Eqpcst1",#N/A,FALSE,"F";"Eqpcst2",#N/A,FALSE,"F";"Eqpcst3",#N/A,FALSE,"F";"Est1",#N/A,FALSE,"G";"Est2",#N/A,FALSE,"G";"Fin",#N/A,FALSE,"H";"EqpCal",#N/A,FALSE,"I";"ManCal1",#N/A,FALSE,"J";"ManCal2",#N/A,FALSE,"J";"Consm",#N/A,FALSE,"L";"B O",#N/A,FALSE,"M";"S C",#N/A,FALSE,"N"}</definedName>
    <definedName name="wrn.cp" localSheetId="13">{"cost",#N/A,FALSE,"B";"Sum",#N/A,FALSE,"C";"Sal1",#N/A,FALSE,"D";"Sal2",#N/A,FALSE,"D";"Mob",#N/A,FALSE,"E";"Eqpcst1",#N/A,FALSE,"F";"Eqpcst2",#N/A,FALSE,"F";"Eqpcst3",#N/A,FALSE,"F";"Est1",#N/A,FALSE,"G";"Est2",#N/A,FALSE,"G";"Fin",#N/A,FALSE,"H";"EqpCal",#N/A,FALSE,"I";"ManCal1",#N/A,FALSE,"J";"ManCal2",#N/A,FALSE,"J";"Consm",#N/A,FALSE,"L";"B O",#N/A,FALSE,"M";"S C",#N/A,FALSE,"N"}</definedName>
    <definedName name="wrn.cp" localSheetId="1">{"cost",#N/A,FALSE,"B";"Sum",#N/A,FALSE,"C";"Sal1",#N/A,FALSE,"D";"Sal2",#N/A,FALSE,"D";"Mob",#N/A,FALSE,"E";"Eqpcst1",#N/A,FALSE,"F";"Eqpcst2",#N/A,FALSE,"F";"Eqpcst3",#N/A,FALSE,"F";"Est1",#N/A,FALSE,"G";"Est2",#N/A,FALSE,"G";"Fin",#N/A,FALSE,"H";"EqpCal",#N/A,FALSE,"I";"ManCal1",#N/A,FALSE,"J";"ManCal2",#N/A,FALSE,"J";"Consm",#N/A,FALSE,"L";"B O",#N/A,FALSE,"M";"S C",#N/A,FALSE,"N"}</definedName>
    <definedName name="wrn.cp" localSheetId="24">{"cost",#N/A,FALSE,"B";"Sum",#N/A,FALSE,"C";"Sal1",#N/A,FALSE,"D";"Sal2",#N/A,FALSE,"D";"Mob",#N/A,FALSE,"E";"Eqpcst1",#N/A,FALSE,"F";"Eqpcst2",#N/A,FALSE,"F";"Eqpcst3",#N/A,FALSE,"F";"Est1",#N/A,FALSE,"G";"Est2",#N/A,FALSE,"G";"Fin",#N/A,FALSE,"H";"EqpCal",#N/A,FALSE,"I";"ManCal1",#N/A,FALSE,"J";"ManCal2",#N/A,FALSE,"J";"Consm",#N/A,FALSE,"L";"B O",#N/A,FALSE,"M";"S C",#N/A,FALSE,"N"}</definedName>
    <definedName name="wrn.cp" localSheetId="25">{"cost",#N/A,FALSE,"B";"Sum",#N/A,FALSE,"C";"Sal1",#N/A,FALSE,"D";"Sal2",#N/A,FALSE,"D";"Mob",#N/A,FALSE,"E";"Eqpcst1",#N/A,FALSE,"F";"Eqpcst2",#N/A,FALSE,"F";"Eqpcst3",#N/A,FALSE,"F";"Est1",#N/A,FALSE,"G";"Est2",#N/A,FALSE,"G";"Fin",#N/A,FALSE,"H";"EqpCal",#N/A,FALSE,"I";"ManCal1",#N/A,FALSE,"J";"ManCal2",#N/A,FALSE,"J";"Consm",#N/A,FALSE,"L";"B O",#N/A,FALSE,"M";"S C",#N/A,FALSE,"N"}</definedName>
    <definedName name="wrn.cp" localSheetId="28">{"cost",#N/A,FALSE,"B";"Sum",#N/A,FALSE,"C";"Sal1",#N/A,FALSE,"D";"Sal2",#N/A,FALSE,"D";"Mob",#N/A,FALSE,"E";"Eqpcst1",#N/A,FALSE,"F";"Eqpcst2",#N/A,FALSE,"F";"Eqpcst3",#N/A,FALSE,"F";"Est1",#N/A,FALSE,"G";"Est2",#N/A,FALSE,"G";"Fin",#N/A,FALSE,"H";"EqpCal",#N/A,FALSE,"I";"ManCal1",#N/A,FALSE,"J";"ManCal2",#N/A,FALSE,"J";"Consm",#N/A,FALSE,"L";"B O",#N/A,FALSE,"M";"S C",#N/A,FALSE,"N"}</definedName>
    <definedName name="wrn.cp" localSheetId="31">{"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33">{"b",#N/A,FALSE,"B";"C 1",#N/A,FALSE,"C";"C 2",#N/A,FALSE,"C";"D 1",#N/A,FALSE,"D";"d 2",#N/A,FALSE,"D";"D 3",#N/A,FALSE,"D";"E",#N/A,FALSE,"E";"F 1",#N/A,FALSE,"F";"F 2",#N/A,FALSE,"F";"F 3",#N/A,FALSE,"F";"G 1",#N/A,FALSE,"G";"G 2",#N/A,FALSE,"G";"I 1",#N/A,FALSE,"I";"J 1",#N/A,FALSE,"J";"J 2",#N/A,FALSE,"J";"L",#N/A,FALSE,"L";"M 1",#N/A,FALSE,"M";"N",#N/A,FALSE,"N"}</definedName>
    <definedName name="wrn.full." localSheetId="34">{"b",#N/A,FALSE,"B";"C 1",#N/A,FALSE,"C";"C 2",#N/A,FALSE,"C";"D 1",#N/A,FALSE,"D";"d 2",#N/A,FALSE,"D";"D 3",#N/A,FALSE,"D";"E",#N/A,FALSE,"E";"F 1",#N/A,FALSE,"F";"F 2",#N/A,FALSE,"F";"F 3",#N/A,FALSE,"F";"G 1",#N/A,FALSE,"G";"G 2",#N/A,FALSE,"G";"I 1",#N/A,FALSE,"I";"J 1",#N/A,FALSE,"J";"J 2",#N/A,FALSE,"J";"L",#N/A,FALSE,"L";"M 1",#N/A,FALSE,"M";"N",#N/A,FALSE,"N"}</definedName>
    <definedName name="wrn.full." localSheetId="35">{"b",#N/A,FALSE,"B";"C 1",#N/A,FALSE,"C";"C 2",#N/A,FALSE,"C";"D 1",#N/A,FALSE,"D";"d 2",#N/A,FALSE,"D";"D 3",#N/A,FALSE,"D";"E",#N/A,FALSE,"E";"F 1",#N/A,FALSE,"F";"F 2",#N/A,FALSE,"F";"F 3",#N/A,FALSE,"F";"G 1",#N/A,FALSE,"G";"G 2",#N/A,FALSE,"G";"I 1",#N/A,FALSE,"I";"J 1",#N/A,FALSE,"J";"J 2",#N/A,FALSE,"J";"L",#N/A,FALSE,"L";"M 1",#N/A,FALSE,"M";"N",#N/A,FALSE,"N"}</definedName>
    <definedName name="wrn.full." localSheetId="36">{"b",#N/A,FALSE,"B";"C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4">{"b",#N/A,FALSE,"B";"C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6">{"b",#N/A,FALSE,"B";"C 1",#N/A,FALSE,"C";"C 2",#N/A,FALSE,"C";"D 1",#N/A,FALSE,"D";"d 2",#N/A,FALSE,"D";"D 3",#N/A,FALSE,"D";"E",#N/A,FALSE,"E";"F 1",#N/A,FALSE,"F";"F 2",#N/A,FALSE,"F";"F 3",#N/A,FALSE,"F";"G 1",#N/A,FALSE,"G";"G 2",#N/A,FALSE,"G";"I 1",#N/A,FALSE,"I";"J 1",#N/A,FALSE,"J";"J 2",#N/A,FALSE,"J";"L",#N/A,FALSE,"L";"M 1",#N/A,FALSE,"M";"N",#N/A,FALSE,"N"}</definedName>
    <definedName name="wrn.full." localSheetId="7">{"b",#N/A,FALSE,"B";"C 1",#N/A,FALSE,"C";"C 2",#N/A,FALSE,"C";"D 1",#N/A,FALSE,"D";"d 2",#N/A,FALSE,"D";"D 3",#N/A,FALSE,"D";"E",#N/A,FALSE,"E";"F 1",#N/A,FALSE,"F";"F 2",#N/A,FALSE,"F";"F 3",#N/A,FALSE,"F";"G 1",#N/A,FALSE,"G";"G 2",#N/A,FALSE,"G";"I 1",#N/A,FALSE,"I";"J 1",#N/A,FALSE,"J";"J 2",#N/A,FALSE,"J";"L",#N/A,FALSE,"L";"M 1",#N/A,FALSE,"M";"N",#N/A,FALSE,"N"}</definedName>
    <definedName name="wrn.full." localSheetId="17">{"b",#N/A,FALSE,"B";"C 1",#N/A,FALSE,"C";"C 2",#N/A,FALSE,"C";"D 1",#N/A,FALSE,"D";"d 2",#N/A,FALSE,"D";"D 3",#N/A,FALSE,"D";"E",#N/A,FALSE,"E";"F 1",#N/A,FALSE,"F";"F 2",#N/A,FALSE,"F";"F 3",#N/A,FALSE,"F";"G 1",#N/A,FALSE,"G";"G 2",#N/A,FALSE,"G";"I 1",#N/A,FALSE,"I";"J 1",#N/A,FALSE,"J";"J 2",#N/A,FALSE,"J";"L",#N/A,FALSE,"L";"M 1",#N/A,FALSE,"M";"N",#N/A,FALSE,"N"}</definedName>
    <definedName name="wrn.full." localSheetId="21">{"b",#N/A,FALSE,"B";"C 1",#N/A,FALSE,"C";"C 2",#N/A,FALSE,"C";"D 1",#N/A,FALSE,"D";"d 2",#N/A,FALSE,"D";"D 3",#N/A,FALSE,"D";"E",#N/A,FALSE,"E";"F 1",#N/A,FALSE,"F";"F 2",#N/A,FALSE,"F";"F 3",#N/A,FALSE,"F";"G 1",#N/A,FALSE,"G";"G 2",#N/A,FALSE,"G";"I 1",#N/A,FALSE,"I";"J 1",#N/A,FALSE,"J";"J 2",#N/A,FALSE,"J";"L",#N/A,FALSE,"L";"M 1",#N/A,FALSE,"M";"N",#N/A,FALSE,"N"}</definedName>
    <definedName name="wrn.full." localSheetId="8">{"b",#N/A,FALSE,"B";"C 1",#N/A,FALSE,"C";"C 2",#N/A,FALSE,"C";"D 1",#N/A,FALSE,"D";"d 2",#N/A,FALSE,"D";"D 3",#N/A,FALSE,"D";"E",#N/A,FALSE,"E";"F 1",#N/A,FALSE,"F";"F 2",#N/A,FALSE,"F";"F 3",#N/A,FALSE,"F";"G 1",#N/A,FALSE,"G";"G 2",#N/A,FALSE,"G";"I 1",#N/A,FALSE,"I";"J 1",#N/A,FALSE,"J";"J 2",#N/A,FALSE,"J";"L",#N/A,FALSE,"L";"M 1",#N/A,FALSE,"M";"N",#N/A,FALSE,"N"}</definedName>
    <definedName name="wrn.full." localSheetId="13">{"b",#N/A,FALSE,"B";"C 1",#N/A,FALSE,"C";"C 2",#N/A,FALSE,"C";"D 1",#N/A,FALSE,"D";"d 2",#N/A,FALSE,"D";"D 3",#N/A,FALSE,"D";"E",#N/A,FALSE,"E";"F 1",#N/A,FALSE,"F";"F 2",#N/A,FALSE,"F";"F 3",#N/A,FALSE,"F";"G 1",#N/A,FALSE,"G";"G 2",#N/A,FALSE,"G";"I 1",#N/A,FALSE,"I";"J 1",#N/A,FALSE,"J";"J 2",#N/A,FALSE,"J";"L",#N/A,FALSE,"L";"M 1",#N/A,FALSE,"M";"N",#N/A,FALSE,"N"}</definedName>
    <definedName name="wrn.full." localSheetId="1">{"b",#N/A,FALSE,"B";"C 1",#N/A,FALSE,"C";"C 2",#N/A,FALSE,"C";"D 1",#N/A,FALSE,"D";"d 2",#N/A,FALSE,"D";"D 3",#N/A,FALSE,"D";"E",#N/A,FALSE,"E";"F 1",#N/A,FALSE,"F";"F 2",#N/A,FALSE,"F";"F 3",#N/A,FALSE,"F";"G 1",#N/A,FALSE,"G";"G 2",#N/A,FALSE,"G";"I 1",#N/A,FALSE,"I";"J 1",#N/A,FALSE,"J";"J 2",#N/A,FALSE,"J";"L",#N/A,FALSE,"L";"M 1",#N/A,FALSE,"M";"N",#N/A,FALSE,"N"}</definedName>
    <definedName name="wrn.full." localSheetId="24">{"b",#N/A,FALSE,"B";"C 1",#N/A,FALSE,"C";"C 2",#N/A,FALSE,"C";"D 1",#N/A,FALSE,"D";"d 2",#N/A,FALSE,"D";"D 3",#N/A,FALSE,"D";"E",#N/A,FALSE,"E";"F 1",#N/A,FALSE,"F";"F 2",#N/A,FALSE,"F";"F 3",#N/A,FALSE,"F";"G 1",#N/A,FALSE,"G";"G 2",#N/A,FALSE,"G";"I 1",#N/A,FALSE,"I";"J 1",#N/A,FALSE,"J";"J 2",#N/A,FALSE,"J";"L",#N/A,FALSE,"L";"M 1",#N/A,FALSE,"M";"N",#N/A,FALSE,"N"}</definedName>
    <definedName name="wrn.full." localSheetId="25">{"b",#N/A,FALSE,"B";"C 1",#N/A,FALSE,"C";"C 2",#N/A,FALSE,"C";"D 1",#N/A,FALSE,"D";"d 2",#N/A,FALSE,"D";"D 3",#N/A,FALSE,"D";"E",#N/A,FALSE,"E";"F 1",#N/A,FALSE,"F";"F 2",#N/A,FALSE,"F";"F 3",#N/A,FALSE,"F";"G 1",#N/A,FALSE,"G";"G 2",#N/A,FALSE,"G";"I 1",#N/A,FALSE,"I";"J 1",#N/A,FALSE,"J";"J 2",#N/A,FALSE,"J";"L",#N/A,FALSE,"L";"M 1",#N/A,FALSE,"M";"N",#N/A,FALSE,"N"}</definedName>
    <definedName name="wrn.full." localSheetId="28">{"b",#N/A,FALSE,"B";"C 1",#N/A,FALSE,"C";"C 2",#N/A,FALSE,"C";"D 1",#N/A,FALSE,"D";"d 2",#N/A,FALSE,"D";"D 3",#N/A,FALSE,"D";"E",#N/A,FALSE,"E";"F 1",#N/A,FALSE,"F";"F 2",#N/A,FALSE,"F";"F 3",#N/A,FALSE,"F";"G 1",#N/A,FALSE,"G";"G 2",#N/A,FALSE,"G";"I 1",#N/A,FALSE,"I";"J 1",#N/A,FALSE,"J";"J 2",#N/A,FALSE,"J";"L",#N/A,FALSE,"L";"M 1",#N/A,FALSE,"M";"N",#N/A,FALSE,"N"}</definedName>
    <definedName name="wrn.full." localSheetId="31">{"b",#N/A,FALSE,"B";"C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Manpower._.Details." localSheetId="3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1">{"Total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33">{#N/A,#N/A,FALSE,"mpph1";#N/A,#N/A,FALSE,"mpmseb";#N/A,#N/A,FALSE,"mpph2"}</definedName>
    <definedName name="wrn.trial." localSheetId="34">{#N/A,#N/A,FALSE,"mpph1";#N/A,#N/A,FALSE,"mpmseb";#N/A,#N/A,FALSE,"mpph2"}</definedName>
    <definedName name="wrn.trial." localSheetId="35">{#N/A,#N/A,FALSE,"mpph1";#N/A,#N/A,FALSE,"mpmseb";#N/A,#N/A,FALSE,"mpph2"}</definedName>
    <definedName name="wrn.trial." localSheetId="36">{#N/A,#N/A,FALSE,"mpph1";#N/A,#N/A,FALSE,"mpmseb";#N/A,#N/A,FALSE,"mpph2"}</definedName>
    <definedName name="wrn.trial." localSheetId="3">{#N/A,#N/A,FALSE,"mpph1";#N/A,#N/A,FALSE,"mpmseb";#N/A,#N/A,FALSE,"mpph2"}</definedName>
    <definedName name="wrn.trial." localSheetId="4">{#N/A,#N/A,FALSE,"mpph1";#N/A,#N/A,FALSE,"mpmseb";#N/A,#N/A,FALSE,"mpph2"}</definedName>
    <definedName name="wrn.trial." localSheetId="5">{#N/A,#N/A,FALSE,"mpph1";#N/A,#N/A,FALSE,"mpmseb";#N/A,#N/A,FALSE,"mpph2"}</definedName>
    <definedName name="wrn.trial." localSheetId="6">{#N/A,#N/A,FALSE,"mpph1";#N/A,#N/A,FALSE,"mpmseb";#N/A,#N/A,FALSE,"mpph2"}</definedName>
    <definedName name="wrn.trial." localSheetId="7">{#N/A,#N/A,FALSE,"mpph1";#N/A,#N/A,FALSE,"mpmseb";#N/A,#N/A,FALSE,"mpph2"}</definedName>
    <definedName name="wrn.trial." localSheetId="17">{#N/A,#N/A,FALSE,"mpph1";#N/A,#N/A,FALSE,"mpmseb";#N/A,#N/A,FALSE,"mpph2"}</definedName>
    <definedName name="wrn.trial." localSheetId="21">{#N/A,#N/A,FALSE,"mpph1";#N/A,#N/A,FALSE,"mpmseb";#N/A,#N/A,FALSE,"mpph2"}</definedName>
    <definedName name="wrn.trial." localSheetId="8">{#N/A,#N/A,FALSE,"mpph1";#N/A,#N/A,FALSE,"mpmseb";#N/A,#N/A,FALSE,"mpph2"}</definedName>
    <definedName name="wrn.trial." localSheetId="13">{#N/A,#N/A,FALSE,"mpph1";#N/A,#N/A,FALSE,"mpmseb";#N/A,#N/A,FALSE,"mpph2"}</definedName>
    <definedName name="wrn.trial." localSheetId="1">{#N/A,#N/A,FALSE,"mpph1";#N/A,#N/A,FALSE,"mpmseb";#N/A,#N/A,FALSE,"mpph2"}</definedName>
    <definedName name="wrn.trial." localSheetId="24">{#N/A,#N/A,FALSE,"mpph1";#N/A,#N/A,FALSE,"mpmseb";#N/A,#N/A,FALSE,"mpph2"}</definedName>
    <definedName name="wrn.trial." localSheetId="25">{#N/A,#N/A,FALSE,"mpph1";#N/A,#N/A,FALSE,"mpmseb";#N/A,#N/A,FALSE,"mpph2"}</definedName>
    <definedName name="wrn.trial." localSheetId="28">{#N/A,#N/A,FALSE,"mpph1";#N/A,#N/A,FALSE,"mpmseb";#N/A,#N/A,FALSE,"mpph2"}</definedName>
    <definedName name="wrn.trial." localSheetId="31">{#N/A,#N/A,FALSE,"mpph1";#N/A,#N/A,FALSE,"mpmseb";#N/A,#N/A,FALSE,"mpph2"}</definedName>
    <definedName name="wrn.trial.">{#N/A,#N/A,FALSE,"mpph1";#N/A,#N/A,FALSE,"mpmseb";#N/A,#N/A,FALSE,"mpph2"}</definedName>
    <definedName name="wsder">#REF!</definedName>
    <definedName name="wsedd" localSheetId="33">#REF!</definedName>
    <definedName name="wsedd" localSheetId="34">#REF!</definedName>
    <definedName name="wsedd" localSheetId="35">#REF!</definedName>
    <definedName name="wsedd" localSheetId="36">#REF!</definedName>
    <definedName name="wsedd" localSheetId="4">#REF!</definedName>
    <definedName name="wsedd" localSheetId="21">#REF!</definedName>
    <definedName name="wsedd">#REF!</definedName>
    <definedName name="wsq" localSheetId="33">#REF!</definedName>
    <definedName name="wsq" localSheetId="34">#REF!</definedName>
    <definedName name="wsq" localSheetId="35">#REF!</definedName>
    <definedName name="wsq" localSheetId="36">#REF!</definedName>
    <definedName name="wsq" localSheetId="4">#REF!</definedName>
    <definedName name="wsq">#REF!</definedName>
    <definedName name="wsx" localSheetId="33">#REF!</definedName>
    <definedName name="wsx" localSheetId="4">#REF!</definedName>
    <definedName name="wsx">#REF!</definedName>
    <definedName name="ww" localSheetId="33">#REF!</definedName>
    <definedName name="ww" localSheetId="4">#REF!</definedName>
    <definedName name="ww">#REF!</definedName>
    <definedName name="www" localSheetId="33">'[47]H2O TREATMENT PLANT SITE(4.1)'!#REF!</definedName>
    <definedName name="www" localSheetId="34">'[48]H2O TREATMENT PLANT SITE(4.1)'!#REF!</definedName>
    <definedName name="www" localSheetId="35">'[48]H2O TREATMENT PLANT SITE(4.1)'!#REF!</definedName>
    <definedName name="www" localSheetId="36">'[48]H2O TREATMENT PLANT SITE(4.1)'!#REF!</definedName>
    <definedName name="www" localSheetId="4">'[47]H2O TREATMENT PLANT SITE(4.1)'!#REF!</definedName>
    <definedName name="www">'[47]H2O TREATMENT PLANT SITE(4.1)'!#REF!</definedName>
    <definedName name="wwww" localSheetId="33">#REF!</definedName>
    <definedName name="wwww" localSheetId="34">#REF!</definedName>
    <definedName name="wwww" localSheetId="35">#REF!</definedName>
    <definedName name="wwww" localSheetId="36">#REF!</definedName>
    <definedName name="wwww" localSheetId="4">#REF!</definedName>
    <definedName name="wwww" localSheetId="5">#REF!</definedName>
    <definedName name="wwww" localSheetId="17">#REF!</definedName>
    <definedName name="wwww" localSheetId="21">#REF!</definedName>
    <definedName name="wwww">#REF!</definedName>
    <definedName name="wwwww" localSheetId="33" hidden="1">{"'List1'!$A$1:$J$73"}</definedName>
    <definedName name="wwwww" localSheetId="34" hidden="1">{"'List1'!$A$1:$J$73"}</definedName>
    <definedName name="wwwww" localSheetId="35" hidden="1">{"'List1'!$A$1:$J$73"}</definedName>
    <definedName name="wwwww" localSheetId="36" hidden="1">{"'List1'!$A$1:$J$73"}</definedName>
    <definedName name="wwwww" localSheetId="3" hidden="1">{"'List1'!$A$1:$J$73"}</definedName>
    <definedName name="wwwww" localSheetId="4" hidden="1">{"'List1'!$A$1:$J$73"}</definedName>
    <definedName name="wwwww" localSheetId="5" hidden="1">{"'List1'!$A$1:$J$73"}</definedName>
    <definedName name="wwwww" localSheetId="6" hidden="1">{"'List1'!$A$1:$J$73"}</definedName>
    <definedName name="wwwww" localSheetId="7" hidden="1">{"'List1'!$A$1:$J$73"}</definedName>
    <definedName name="wwwww" localSheetId="17" hidden="1">{"'List1'!$A$1:$J$73"}</definedName>
    <definedName name="wwwww" localSheetId="21" hidden="1">{"'List1'!$A$1:$J$73"}</definedName>
    <definedName name="wwwww" localSheetId="8" hidden="1">{"'List1'!$A$1:$J$73"}</definedName>
    <definedName name="wwwww" localSheetId="13" hidden="1">{"'List1'!$A$1:$J$73"}</definedName>
    <definedName name="wwwww" localSheetId="1" hidden="1">{"'List1'!$A$1:$J$73"}</definedName>
    <definedName name="wwwww" localSheetId="24" hidden="1">{"'List1'!$A$1:$J$73"}</definedName>
    <definedName name="wwwww" localSheetId="25" hidden="1">{"'List1'!$A$1:$J$73"}</definedName>
    <definedName name="wwwww" localSheetId="28" hidden="1">{"'List1'!$A$1:$J$73"}</definedName>
    <definedName name="wwwww" localSheetId="31" hidden="1">{"'List1'!$A$1:$J$73"}</definedName>
    <definedName name="wwwww" hidden="1">{"'List1'!$A$1:$J$73"}</definedName>
    <definedName name="X">#REF!</definedName>
    <definedName name="XX" localSheetId="33">#REF!</definedName>
    <definedName name="XX" localSheetId="4">#REF!</definedName>
    <definedName name="XX">#REF!</definedName>
    <definedName name="XXX">[49]Construction!$S$36:$S$74</definedName>
    <definedName name="xxxx" localSheetId="33">#REF!</definedName>
    <definedName name="xxxx" localSheetId="34">#REF!</definedName>
    <definedName name="xxxx" localSheetId="35">#REF!</definedName>
    <definedName name="xxxx" localSheetId="36">#REF!</definedName>
    <definedName name="xxxx" localSheetId="4">#REF!</definedName>
    <definedName name="xxxx" localSheetId="5">#REF!</definedName>
    <definedName name="xxxx" localSheetId="17">#REF!</definedName>
    <definedName name="xxxx" localSheetId="21">#REF!</definedName>
    <definedName name="xxxx">#REF!</definedName>
    <definedName name="xzs" localSheetId="33">#REF!</definedName>
    <definedName name="xzs" localSheetId="34">#REF!</definedName>
    <definedName name="xzs" localSheetId="35">#REF!</definedName>
    <definedName name="xzs" localSheetId="36">#REF!</definedName>
    <definedName name="xzs" localSheetId="4">#REF!</definedName>
    <definedName name="xzs">#REF!</definedName>
    <definedName name="y" localSheetId="33">#REF!</definedName>
    <definedName name="y" localSheetId="34">#REF!</definedName>
    <definedName name="y" localSheetId="35">#REF!</definedName>
    <definedName name="y" localSheetId="36">#REF!</definedName>
    <definedName name="y" localSheetId="4">#REF!</definedName>
    <definedName name="y">#REF!</definedName>
    <definedName name="yellow" localSheetId="33" hidden="1">'[6]PHASE ONE'!#REF!</definedName>
    <definedName name="yellow" localSheetId="4" hidden="1">'[6]PHASE ONE'!#REF!</definedName>
    <definedName name="yellow" hidden="1">'[6]PHASE ONE'!#REF!</definedName>
    <definedName name="yk" localSheetId="33">#REF!</definedName>
    <definedName name="yk" localSheetId="34">#REF!</definedName>
    <definedName name="yk" localSheetId="35">#REF!</definedName>
    <definedName name="yk" localSheetId="36">#REF!</definedName>
    <definedName name="yk" localSheetId="4">#REF!</definedName>
    <definedName name="yk" localSheetId="5">#REF!</definedName>
    <definedName name="yk" localSheetId="17">#REF!</definedName>
    <definedName name="yk" localSheetId="21">#REF!</definedName>
    <definedName name="yk">#REF!</definedName>
    <definedName name="ytr" localSheetId="33">#REF!</definedName>
    <definedName name="ytr" localSheetId="34">#REF!</definedName>
    <definedName name="ytr" localSheetId="35">#REF!</definedName>
    <definedName name="ytr" localSheetId="36">#REF!</definedName>
    <definedName name="ytr" localSheetId="4">#REF!</definedName>
    <definedName name="ytr">#REF!</definedName>
    <definedName name="yufth" localSheetId="33">#REF!</definedName>
    <definedName name="yufth" localSheetId="4">#REF!</definedName>
    <definedName name="yufth">#REF!</definedName>
    <definedName name="yuo" localSheetId="33">#REF!</definedName>
    <definedName name="yuo" localSheetId="4">#REF!</definedName>
    <definedName name="yuo">#REF!</definedName>
    <definedName name="yutu" localSheetId="33">#REF!</definedName>
    <definedName name="yutu" localSheetId="4">#REF!</definedName>
    <definedName name="yutu">#REF!</definedName>
    <definedName name="yutuyu" localSheetId="33">#REF!</definedName>
    <definedName name="yutuyu" localSheetId="4">#REF!</definedName>
    <definedName name="yutuyu">#REF!</definedName>
    <definedName name="yy" localSheetId="33">#REF!</definedName>
    <definedName name="yy" localSheetId="34">#REF!</definedName>
    <definedName name="yy" localSheetId="35">#REF!</definedName>
    <definedName name="yy" localSheetId="36">#REF!</definedName>
    <definedName name="yy" localSheetId="4">#REF!</definedName>
    <definedName name="yy">#REF!</definedName>
    <definedName name="yyjhg" localSheetId="33">#REF!</definedName>
    <definedName name="yyjhg" localSheetId="4">#REF!</definedName>
    <definedName name="yyjhg">#REF!</definedName>
    <definedName name="yyy" localSheetId="33" hidden="1">{"'List1'!$A$1:$J$73"}</definedName>
    <definedName name="yyy" localSheetId="34" hidden="1">{"'List1'!$A$1:$J$73"}</definedName>
    <definedName name="yyy" localSheetId="35" hidden="1">{"'List1'!$A$1:$J$73"}</definedName>
    <definedName name="yyy" localSheetId="36" hidden="1">{"'List1'!$A$1:$J$73"}</definedName>
    <definedName name="yyy" localSheetId="3" hidden="1">{"'List1'!$A$1:$J$73"}</definedName>
    <definedName name="yyy" localSheetId="4" hidden="1">{"'List1'!$A$1:$J$73"}</definedName>
    <definedName name="yyy" localSheetId="5" hidden="1">{"'List1'!$A$1:$J$73"}</definedName>
    <definedName name="yyy" localSheetId="6" hidden="1">{"'List1'!$A$1:$J$73"}</definedName>
    <definedName name="yyy" localSheetId="7" hidden="1">{"'List1'!$A$1:$J$73"}</definedName>
    <definedName name="yyy" localSheetId="17" hidden="1">{"'List1'!$A$1:$J$73"}</definedName>
    <definedName name="yyy" localSheetId="21" hidden="1">{"'List1'!$A$1:$J$73"}</definedName>
    <definedName name="yyy" localSheetId="8" hidden="1">{"'List1'!$A$1:$J$73"}</definedName>
    <definedName name="yyy" localSheetId="13" hidden="1">{"'List1'!$A$1:$J$73"}</definedName>
    <definedName name="yyy" localSheetId="1" hidden="1">{"'List1'!$A$1:$J$73"}</definedName>
    <definedName name="yyy" localSheetId="24" hidden="1">{"'List1'!$A$1:$J$73"}</definedName>
    <definedName name="yyy" localSheetId="25" hidden="1">{"'List1'!$A$1:$J$73"}</definedName>
    <definedName name="yyy" localSheetId="28" hidden="1">{"'List1'!$A$1:$J$73"}</definedName>
    <definedName name="yyy" localSheetId="31" hidden="1">{"'List1'!$A$1:$J$73"}</definedName>
    <definedName name="yyy" hidden="1">{"'List1'!$A$1:$J$73"}</definedName>
    <definedName name="yyyyyyyy">[32]Ragama!#REF!</definedName>
    <definedName name="z" localSheetId="33">#REF!</definedName>
    <definedName name="z" localSheetId="34">#REF!</definedName>
    <definedName name="z" localSheetId="35">#REF!</definedName>
    <definedName name="z" localSheetId="36">#REF!</definedName>
    <definedName name="z" localSheetId="4">#REF!</definedName>
    <definedName name="z" localSheetId="5">#REF!</definedName>
    <definedName name="z" localSheetId="17">#REF!</definedName>
    <definedName name="z" localSheetId="21">#REF!</definedName>
    <definedName name="z">#REF!</definedName>
    <definedName name="Z_524946E0_95F0_11D3_ABDB_006097CD877F_.wvu.PrintArea" localSheetId="34" hidden="1">'B 11.1 - SAN BOYS'!#REF!</definedName>
    <definedName name="Z_524946E0_95F0_11D3_ABDB_006097CD877F_.wvu.PrintArea" localSheetId="35" hidden="1">'B 11.2 - SAN GIRLS'!#REF!</definedName>
    <definedName name="Z_524946E0_95F0_11D3_ABDB_006097CD877F_.wvu.PrintArea" localSheetId="36" hidden="1">'B 11.3 - PUBLIC TOILET'!#REF!</definedName>
    <definedName name="Z_524946E0_95F0_11D3_ABDB_006097CD877F_.wvu.PrintArea" localSheetId="5" hidden="1">'B 3.3 VIP'!$A$5:$F$73</definedName>
    <definedName name="Z_524946E0_95F0_11D3_ABDB_006097CD877F_.wvu.PrintArea" localSheetId="22" hidden="1">'B 6 - Access Road to WTW'!$A$1:$F$128</definedName>
    <definedName name="Z_524946E0_95F0_11D3_ABDB_006097CD877F_.wvu.PrintArea" localSheetId="23" hidden="1">'B 7.1 - Trans to Ndiriba'!$A$1:$F$204</definedName>
    <definedName name="Z_524946E0_95F0_11D3_ABDB_006097CD877F_.wvu.PrintArea" localSheetId="29" hidden="1">'B 9.1 - Trans to Nyagak Comm'!$A$1:$F$201</definedName>
    <definedName name="Z_524946E0_95F0_11D3_ABDB_006097CD877F_.wvu.PrintArea" localSheetId="24" hidden="1">'Bill 7.2 - Ndiriba Tank'!$A$3:$F$280</definedName>
    <definedName name="Z_524946E0_95F0_11D3_ABDB_006097CD877F_.wvu.PrintArea" localSheetId="27" hidden="1">'Bill 8.2 - Anyaribu Tank'!$A$3:$F$280</definedName>
    <definedName name="Z_524946E0_95F0_11D3_ABDB_006097CD877F_.wvu.PrintArea" localSheetId="30" hidden="1">'Bill 9.2 - Nyagak Tank'!$A$3:$F$287</definedName>
    <definedName name="Z_524946E0_95F0_11D3_ABDB_006097CD877F_.wvu.PrintTitles" localSheetId="34" hidden="1">'B 11.1 - SAN BOYS'!#REF!</definedName>
    <definedName name="Z_524946E0_95F0_11D3_ABDB_006097CD877F_.wvu.PrintTitles" localSheetId="35" hidden="1">'B 11.2 - SAN GIRLS'!#REF!</definedName>
    <definedName name="Z_524946E0_95F0_11D3_ABDB_006097CD877F_.wvu.PrintTitles" localSheetId="36" hidden="1">'B 11.3 - PUBLIC TOILET'!#REF!</definedName>
    <definedName name="Z_524946E0_95F0_11D3_ABDB_006097CD877F_.wvu.PrintTitles" localSheetId="5" hidden="1">'B 3.3 VIP'!$1:$2</definedName>
    <definedName name="Z_524946E0_95F0_11D3_ABDB_006097CD877F_.wvu.PrintTitles" localSheetId="22" hidden="1">'B 6 - Access Road to WTW'!$1:$4</definedName>
    <definedName name="Z_524946E0_95F0_11D3_ABDB_006097CD877F_.wvu.PrintTitles" localSheetId="23" hidden="1">'B 7.1 - Trans to Ndiriba'!$1:$4</definedName>
    <definedName name="Z_524946E0_95F0_11D3_ABDB_006097CD877F_.wvu.PrintTitles" localSheetId="29" hidden="1">'B 9.1 - Trans to Nyagak Comm'!$1:$4</definedName>
    <definedName name="Z_524946E0_95F0_11D3_ABDB_006097CD877F_.wvu.PrintTitles" localSheetId="24" hidden="1">'Bill 7.2 - Ndiriba Tank'!$3:$5</definedName>
    <definedName name="Z_524946E0_95F0_11D3_ABDB_006097CD877F_.wvu.PrintTitles" localSheetId="27" hidden="1">'Bill 8.2 - Anyaribu Tank'!$3:$5</definedName>
    <definedName name="Z_524946E0_95F0_11D3_ABDB_006097CD877F_.wvu.PrintTitles" localSheetId="30" hidden="1">'Bill 9.2 - Nyagak Tank'!$3:$5</definedName>
    <definedName name="Z_955D931D_2C82_4B1D_A9AB_3707895B1D73_.wvu.PrintArea" localSheetId="17" hidden="1">'B 5.11 - Admin Building'!$A$5:$F$465</definedName>
    <definedName name="Z_955D931D_2C82_4B1D_A9AB_3707895B1D73_.wvu.PrintArea" localSheetId="18" hidden="1">'B 5.12 - Superitendant''s Hs '!$A$5:$F$426</definedName>
    <definedName name="Z_955D931D_2C82_4B1D_A9AB_3707895B1D73_.wvu.PrintArea" localSheetId="19" hidden="1">'B 5.13 - Attendant''s Hse'!$A$5:$F$448</definedName>
    <definedName name="Z_955D931D_2C82_4B1D_A9AB_3707895B1D73_.wvu.PrintArea" localSheetId="20" hidden="1">'B 5.14 - Guard Hse'!$A$4:$F$426</definedName>
    <definedName name="Z_955D931D_2C82_4B1D_A9AB_3707895B1D73_.wvu.PrintTitles" localSheetId="17" hidden="1">'B 5.11 - Admin Building'!$5:$6</definedName>
    <definedName name="Z_955D931D_2C82_4B1D_A9AB_3707895B1D73_.wvu.PrintTitles" localSheetId="18" hidden="1">'B 5.12 - Superitendant''s Hs '!$5:$6</definedName>
    <definedName name="Z_955D931D_2C82_4B1D_A9AB_3707895B1D73_.wvu.PrintTitles" localSheetId="19" hidden="1">'B 5.13 - Attendant''s Hse'!$5:$5</definedName>
    <definedName name="Z_955D931D_2C82_4B1D_A9AB_3707895B1D73_.wvu.PrintTitles" localSheetId="20" hidden="1">'B 5.14 - Guard Hse'!$4:$5</definedName>
    <definedName name="Z_E44072B1_B17A_4515_AE22_6FBF2C98DF61_.wvu.PrintArea" localSheetId="17" hidden="1">'B 5.11 - Admin Building'!$A$5:$F$465</definedName>
    <definedName name="Z_E44072B1_B17A_4515_AE22_6FBF2C98DF61_.wvu.PrintArea" localSheetId="18" hidden="1">'B 5.12 - Superitendant''s Hs '!$A$5:$F$426</definedName>
    <definedName name="Z_E44072B1_B17A_4515_AE22_6FBF2C98DF61_.wvu.PrintArea" localSheetId="19" hidden="1">'B 5.13 - Attendant''s Hse'!$A$5:$F$448</definedName>
    <definedName name="Z_E44072B1_B17A_4515_AE22_6FBF2C98DF61_.wvu.PrintArea" localSheetId="20" hidden="1">'B 5.14 - Guard Hse'!$A$4:$F$426</definedName>
    <definedName name="Z_E44072B1_B17A_4515_AE22_6FBF2C98DF61_.wvu.PrintTitles" localSheetId="17" hidden="1">'B 5.11 - Admin Building'!$5:$6</definedName>
    <definedName name="Z_E44072B1_B17A_4515_AE22_6FBF2C98DF61_.wvu.PrintTitles" localSheetId="18" hidden="1">'B 5.12 - Superitendant''s Hs '!$5:$6</definedName>
    <definedName name="Z_E44072B1_B17A_4515_AE22_6FBF2C98DF61_.wvu.PrintTitles" localSheetId="19" hidden="1">'B 5.13 - Attendant''s Hse'!$5:$5</definedName>
    <definedName name="Z_E44072B1_B17A_4515_AE22_6FBF2C98DF61_.wvu.PrintTitles" localSheetId="20" hidden="1">'B 5.14 - Guard Hse'!$4:$5</definedName>
    <definedName name="zae" localSheetId="33">#REF!</definedName>
    <definedName name="zae" localSheetId="34">#REF!</definedName>
    <definedName name="zae" localSheetId="35">#REF!</definedName>
    <definedName name="zae" localSheetId="36">#REF!</definedName>
    <definedName name="zae" localSheetId="4">#REF!</definedName>
    <definedName name="zae" localSheetId="5">#REF!</definedName>
    <definedName name="zae" localSheetId="17">#REF!</definedName>
    <definedName name="zae" localSheetId="21">#REF!</definedName>
    <definedName name="zae">#REF!</definedName>
    <definedName name="zap" localSheetId="33">#REF!</definedName>
    <definedName name="zap" localSheetId="34">#REF!</definedName>
    <definedName name="zap" localSheetId="35">#REF!</definedName>
    <definedName name="zap" localSheetId="36">#REF!</definedName>
    <definedName name="zap" localSheetId="4">#REF!</definedName>
    <definedName name="zap">#REF!</definedName>
    <definedName name="ZONEVALVE">[7]RATES!$C$11</definedName>
    <definedName name="zxz" localSheetId="33">#REF!</definedName>
    <definedName name="zxz" localSheetId="34">#REF!</definedName>
    <definedName name="zxz" localSheetId="35">#REF!</definedName>
    <definedName name="zxz" localSheetId="36">#REF!</definedName>
    <definedName name="zxz" localSheetId="4">#REF!</definedName>
    <definedName name="zxz" localSheetId="5">#REF!</definedName>
    <definedName name="zxz" localSheetId="17">#REF!</definedName>
    <definedName name="zxz" localSheetId="21">#REF!</definedName>
    <definedName name="zxz">#REF!</definedName>
    <definedName name="ZZZ" localSheetId="33">#REF!</definedName>
    <definedName name="ZZZ" localSheetId="34">#REF!</definedName>
    <definedName name="ZZZ" localSheetId="35">#REF!</definedName>
    <definedName name="ZZZ" localSheetId="36">#REF!</definedName>
    <definedName name="ZZZ" localSheetId="4">#REF!</definedName>
    <definedName name="ZZZ">#REF!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5" i="135" l="1"/>
  <c r="F136" i="56"/>
  <c r="F137" i="56"/>
  <c r="F138" i="56"/>
  <c r="F135" i="56"/>
  <c r="F70" i="56"/>
  <c r="F71" i="56"/>
  <c r="F69" i="56"/>
  <c r="F95" i="56"/>
  <c r="F92" i="56"/>
  <c r="F86" i="56"/>
  <c r="F85" i="56"/>
  <c r="F62" i="56"/>
  <c r="F65" i="56"/>
  <c r="F66" i="56"/>
  <c r="F64" i="56"/>
  <c r="F55" i="56"/>
  <c r="F9" i="56"/>
  <c r="F10" i="56"/>
  <c r="F11" i="56"/>
  <c r="F12" i="56"/>
  <c r="F8" i="56"/>
  <c r="F12" i="140"/>
  <c r="F152" i="147"/>
  <c r="F151" i="147"/>
  <c r="F145" i="147"/>
  <c r="F144" i="147"/>
  <c r="F143" i="147"/>
  <c r="F137" i="147"/>
  <c r="F136" i="147"/>
  <c r="F135" i="147"/>
  <c r="F132" i="147"/>
  <c r="D132" i="147"/>
  <c r="F129" i="147"/>
  <c r="F126" i="147"/>
  <c r="F125" i="147"/>
  <c r="F119" i="147"/>
  <c r="F117" i="147"/>
  <c r="F116" i="147"/>
  <c r="F113" i="147"/>
  <c r="F111" i="147"/>
  <c r="F110" i="147"/>
  <c r="F105" i="147"/>
  <c r="F103" i="147"/>
  <c r="F102" i="147"/>
  <c r="F99" i="147"/>
  <c r="F98" i="147"/>
  <c r="F95" i="147"/>
  <c r="F94" i="147"/>
  <c r="F91" i="147"/>
  <c r="F90" i="147"/>
  <c r="F86" i="147"/>
  <c r="F84" i="147"/>
  <c r="F82" i="147"/>
  <c r="F80" i="147"/>
  <c r="F79" i="147"/>
  <c r="F76" i="147"/>
  <c r="F70" i="147"/>
  <c r="F69" i="147"/>
  <c r="F68" i="147"/>
  <c r="F67" i="147"/>
  <c r="F64" i="147"/>
  <c r="F63" i="147"/>
  <c r="F62" i="147"/>
  <c r="F61" i="147"/>
  <c r="F58" i="147"/>
  <c r="F57" i="147"/>
  <c r="F56" i="147"/>
  <c r="F55" i="147"/>
  <c r="F54" i="147"/>
  <c r="F53" i="147"/>
  <c r="F51" i="147"/>
  <c r="F50" i="147"/>
  <c r="F49" i="147"/>
  <c r="F48" i="147"/>
  <c r="F47" i="147"/>
  <c r="F45" i="147"/>
  <c r="F37" i="147"/>
  <c r="F36" i="147"/>
  <c r="F35" i="147"/>
  <c r="F30" i="147"/>
  <c r="F29" i="147"/>
  <c r="F28" i="147"/>
  <c r="F27" i="147"/>
  <c r="F24" i="147"/>
  <c r="F23" i="147"/>
  <c r="F16" i="147"/>
  <c r="F13" i="147"/>
  <c r="F10" i="147"/>
  <c r="F107" i="147" l="1"/>
  <c r="F52" i="147"/>
  <c r="F165" i="147" s="1"/>
  <c r="F154" i="147" l="1"/>
  <c r="F153" i="147"/>
  <c r="F158" i="147" s="1"/>
  <c r="F167" i="147" s="1"/>
  <c r="F222" i="147" s="1"/>
  <c r="E48" i="113" s="1"/>
  <c r="D125" i="135" l="1"/>
  <c r="D148" i="135"/>
  <c r="F40" i="143"/>
  <c r="F36" i="143"/>
  <c r="F34" i="143"/>
  <c r="F32" i="143"/>
  <c r="F30" i="143"/>
  <c r="F28" i="143"/>
  <c r="F22" i="143"/>
  <c r="F24" i="143"/>
  <c r="F20" i="143"/>
  <c r="F18" i="143"/>
  <c r="F16" i="143"/>
  <c r="F14" i="143"/>
  <c r="F12" i="143"/>
  <c r="F10" i="143" l="1"/>
  <c r="F38" i="143"/>
  <c r="F26" i="143"/>
  <c r="F348" i="130"/>
  <c r="F48" i="143" l="1"/>
  <c r="E70" i="113" s="1"/>
  <c r="F367" i="142"/>
  <c r="F365" i="142"/>
  <c r="F363" i="142"/>
  <c r="F361" i="142"/>
  <c r="F359" i="142"/>
  <c r="F357" i="142"/>
  <c r="F354" i="142"/>
  <c r="F352" i="142"/>
  <c r="F350" i="142"/>
  <c r="F348" i="142"/>
  <c r="F344" i="142"/>
  <c r="F341" i="142"/>
  <c r="F340" i="142"/>
  <c r="F339" i="142"/>
  <c r="F338" i="142"/>
  <c r="F334" i="142"/>
  <c r="F333" i="142"/>
  <c r="D330" i="142"/>
  <c r="F330" i="142" s="1"/>
  <c r="F329" i="142"/>
  <c r="F324" i="142"/>
  <c r="F323" i="142"/>
  <c r="F322" i="142"/>
  <c r="F319" i="142"/>
  <c r="F317" i="142"/>
  <c r="F316" i="142"/>
  <c r="F313" i="142"/>
  <c r="F312" i="142"/>
  <c r="F307" i="142"/>
  <c r="F303" i="142"/>
  <c r="F301" i="142"/>
  <c r="F298" i="142"/>
  <c r="F296" i="142"/>
  <c r="F293" i="142"/>
  <c r="D287" i="142"/>
  <c r="F287" i="142" s="1"/>
  <c r="F281" i="142"/>
  <c r="F277" i="142"/>
  <c r="F269" i="142"/>
  <c r="F267" i="142"/>
  <c r="F264" i="142"/>
  <c r="F260" i="142"/>
  <c r="F255" i="142"/>
  <c r="D239" i="142"/>
  <c r="F239" i="142" s="1"/>
  <c r="F235" i="142"/>
  <c r="F228" i="142"/>
  <c r="D222" i="142"/>
  <c r="F222" i="142" s="1"/>
  <c r="D221" i="142"/>
  <c r="F221" i="142" s="1"/>
  <c r="F215" i="142"/>
  <c r="F211" i="142"/>
  <c r="F209" i="142"/>
  <c r="F203" i="142"/>
  <c r="F199" i="142"/>
  <c r="F191" i="142"/>
  <c r="D190" i="142"/>
  <c r="F190" i="142" s="1"/>
  <c r="F182" i="142"/>
  <c r="D176" i="142"/>
  <c r="F176" i="142" s="1"/>
  <c r="D168" i="142"/>
  <c r="F168" i="142" s="1"/>
  <c r="F167" i="142"/>
  <c r="F161" i="142"/>
  <c r="F160" i="142"/>
  <c r="F142" i="142"/>
  <c r="D137" i="142"/>
  <c r="F137" i="142" s="1"/>
  <c r="F123" i="142"/>
  <c r="D115" i="142"/>
  <c r="D130" i="142" s="1"/>
  <c r="F130" i="142" s="1"/>
  <c r="F104" i="142"/>
  <c r="F100" i="142"/>
  <c r="F96" i="142"/>
  <c r="D96" i="142"/>
  <c r="D90" i="142"/>
  <c r="F90" i="142" s="1"/>
  <c r="D88" i="142"/>
  <c r="F88" i="142" s="1"/>
  <c r="D86" i="142"/>
  <c r="F86" i="142" s="1"/>
  <c r="F80" i="142"/>
  <c r="F76" i="142"/>
  <c r="F69" i="142"/>
  <c r="D67" i="142"/>
  <c r="F67" i="142" s="1"/>
  <c r="F49" i="142"/>
  <c r="D43" i="142"/>
  <c r="D75" i="142" s="1"/>
  <c r="F75" i="142" s="1"/>
  <c r="F42" i="142"/>
  <c r="F36" i="142"/>
  <c r="F28" i="142"/>
  <c r="F22" i="142"/>
  <c r="F21" i="142"/>
  <c r="F15" i="142"/>
  <c r="F204" i="142" l="1"/>
  <c r="F379" i="142" s="1"/>
  <c r="F326" i="142"/>
  <c r="F382" i="142" s="1"/>
  <c r="F248" i="142"/>
  <c r="F380" i="142" s="1"/>
  <c r="F43" i="142"/>
  <c r="F59" i="142" s="1"/>
  <c r="F376" i="142" s="1"/>
  <c r="F371" i="142"/>
  <c r="F383" i="142" s="1"/>
  <c r="F290" i="142"/>
  <c r="F381" i="142" s="1"/>
  <c r="F101" i="142"/>
  <c r="F377" i="142" s="1"/>
  <c r="F115" i="142"/>
  <c r="F151" i="142" s="1"/>
  <c r="F378" i="142" s="1"/>
  <c r="F406" i="142" l="1"/>
  <c r="E44" i="113" s="1"/>
  <c r="E51" i="113" l="1"/>
  <c r="F241" i="67"/>
  <c r="F239" i="67"/>
  <c r="F197" i="67"/>
  <c r="F40" i="140"/>
  <c r="F202" i="131"/>
  <c r="F200" i="131"/>
  <c r="F198" i="131"/>
  <c r="F196" i="131"/>
  <c r="F194" i="131"/>
  <c r="F192" i="131"/>
  <c r="F189" i="131"/>
  <c r="F187" i="131"/>
  <c r="F185" i="131"/>
  <c r="F183" i="131"/>
  <c r="F346" i="19"/>
  <c r="F344" i="19"/>
  <c r="F342" i="19"/>
  <c r="F340" i="19"/>
  <c r="F338" i="19"/>
  <c r="F336" i="19"/>
  <c r="F333" i="19"/>
  <c r="F331" i="19"/>
  <c r="F329" i="19"/>
  <c r="F327" i="19"/>
  <c r="F382" i="130"/>
  <c r="F380" i="130"/>
  <c r="F378" i="130"/>
  <c r="F376" i="130"/>
  <c r="F374" i="130"/>
  <c r="F372" i="130"/>
  <c r="F367" i="130"/>
  <c r="F365" i="130"/>
  <c r="F363" i="130"/>
  <c r="F366" i="129"/>
  <c r="F364" i="129"/>
  <c r="F362" i="129"/>
  <c r="F360" i="129"/>
  <c r="F358" i="129"/>
  <c r="F356" i="129"/>
  <c r="F351" i="129"/>
  <c r="F349" i="129"/>
  <c r="F347" i="129"/>
  <c r="F398" i="128"/>
  <c r="F396" i="128"/>
  <c r="F394" i="128"/>
  <c r="F392" i="128"/>
  <c r="F390" i="128"/>
  <c r="F388" i="128"/>
  <c r="F385" i="128"/>
  <c r="F383" i="128"/>
  <c r="F381" i="128"/>
  <c r="F379" i="128"/>
  <c r="F39" i="139"/>
  <c r="F89" i="139"/>
  <c r="F87" i="139"/>
  <c r="F85" i="139"/>
  <c r="F8" i="139"/>
  <c r="F287" i="67"/>
  <c r="F285" i="67"/>
  <c r="F283" i="67"/>
  <c r="F280" i="67"/>
  <c r="F278" i="67"/>
  <c r="F276" i="67"/>
  <c r="F274" i="67"/>
  <c r="F249" i="133"/>
  <c r="F247" i="133"/>
  <c r="F245" i="133"/>
  <c r="F243" i="133"/>
  <c r="F241" i="133"/>
  <c r="F239" i="133"/>
  <c r="F236" i="133"/>
  <c r="F234" i="133"/>
  <c r="F232" i="133"/>
  <c r="F230" i="133"/>
  <c r="F352" i="127"/>
  <c r="F349" i="127"/>
  <c r="F347" i="127"/>
  <c r="F345" i="127"/>
  <c r="F343" i="127"/>
  <c r="F341" i="127"/>
  <c r="F339" i="127"/>
  <c r="F337" i="127"/>
  <c r="F334" i="127"/>
  <c r="F332" i="127"/>
  <c r="F330" i="127"/>
  <c r="F328" i="127"/>
  <c r="F361" i="127" s="1"/>
  <c r="F65" i="140" l="1"/>
  <c r="F63" i="140"/>
  <c r="F61" i="140"/>
  <c r="F59" i="140"/>
  <c r="F57" i="140"/>
  <c r="F55" i="140"/>
  <c r="F53" i="140"/>
  <c r="F51" i="140"/>
  <c r="F49" i="140"/>
  <c r="F47" i="140"/>
  <c r="F43" i="140"/>
  <c r="F38" i="140"/>
  <c r="F36" i="140"/>
  <c r="F34" i="140"/>
  <c r="F31" i="140"/>
  <c r="F20" i="140"/>
  <c r="F10" i="140"/>
  <c r="F70" i="140" l="1"/>
  <c r="E59" i="113" s="1"/>
  <c r="F342" i="130"/>
  <c r="F340" i="130"/>
  <c r="F338" i="130"/>
  <c r="D304" i="130"/>
  <c r="F304" i="130" s="1"/>
  <c r="F330" i="129"/>
  <c r="F328" i="129"/>
  <c r="F326" i="129"/>
  <c r="F70" i="139"/>
  <c r="F67" i="139"/>
  <c r="F64" i="139"/>
  <c r="F62" i="139"/>
  <c r="F60" i="139"/>
  <c r="F58" i="139"/>
  <c r="F56" i="139"/>
  <c r="F54" i="139"/>
  <c r="F52" i="139"/>
  <c r="F50" i="139"/>
  <c r="F48" i="139"/>
  <c r="F46" i="139"/>
  <c r="F42" i="139"/>
  <c r="F37" i="139"/>
  <c r="F35" i="139"/>
  <c r="F33" i="139"/>
  <c r="F31" i="139"/>
  <c r="F28" i="139"/>
  <c r="F26" i="139"/>
  <c r="F21" i="139"/>
  <c r="F19" i="139"/>
  <c r="F10" i="139"/>
  <c r="F311" i="127"/>
  <c r="F91" i="139" l="1"/>
  <c r="E28" i="113" s="1"/>
  <c r="F375" i="19"/>
  <c r="F391" i="19" s="1"/>
  <c r="F288" i="133"/>
  <c r="F301" i="133" s="1"/>
  <c r="F201" i="117" l="1"/>
  <c r="F200" i="117"/>
  <c r="F203" i="117" l="1"/>
  <c r="F202" i="117"/>
  <c r="D70" i="135" l="1"/>
  <c r="D74" i="135" s="1"/>
  <c r="F74" i="135" s="1"/>
  <c r="D31" i="135"/>
  <c r="F31" i="135" s="1"/>
  <c r="F257" i="135"/>
  <c r="F255" i="135"/>
  <c r="F253" i="135"/>
  <c r="F251" i="135"/>
  <c r="F249" i="135"/>
  <c r="F247" i="135"/>
  <c r="F240" i="135"/>
  <c r="F237" i="135"/>
  <c r="F232" i="135"/>
  <c r="F226" i="135"/>
  <c r="F223" i="135"/>
  <c r="F220" i="135"/>
  <c r="F215" i="135"/>
  <c r="F211" i="135"/>
  <c r="F210" i="135"/>
  <c r="F209" i="135"/>
  <c r="F203" i="135"/>
  <c r="F202" i="135"/>
  <c r="F197" i="135"/>
  <c r="F191" i="135"/>
  <c r="F180" i="135"/>
  <c r="F169" i="135"/>
  <c r="F168" i="135"/>
  <c r="F163" i="135"/>
  <c r="F161" i="135"/>
  <c r="F159" i="135"/>
  <c r="F154" i="135"/>
  <c r="F148" i="135"/>
  <c r="F139" i="135"/>
  <c r="F138" i="135"/>
  <c r="F137" i="135"/>
  <c r="F129" i="135"/>
  <c r="D115" i="135"/>
  <c r="F115" i="135" s="1"/>
  <c r="F107" i="135"/>
  <c r="F95" i="135"/>
  <c r="F84" i="135"/>
  <c r="D69" i="135"/>
  <c r="D82" i="135" s="1"/>
  <c r="F82" i="135" s="1"/>
  <c r="D68" i="135"/>
  <c r="F68" i="135" s="1"/>
  <c r="F60" i="135"/>
  <c r="F59" i="135"/>
  <c r="D56" i="135"/>
  <c r="F56" i="135" s="1"/>
  <c r="F50" i="135"/>
  <c r="F48" i="135"/>
  <c r="F40" i="135"/>
  <c r="F39" i="135"/>
  <c r="F35" i="135"/>
  <c r="F32" i="135"/>
  <c r="F24" i="135"/>
  <c r="F23" i="135"/>
  <c r="F17" i="135"/>
  <c r="F16" i="135"/>
  <c r="D11" i="135"/>
  <c r="F11" i="135" s="1"/>
  <c r="D67" i="135" l="1"/>
  <c r="F67" i="135" s="1"/>
  <c r="F322" i="135"/>
  <c r="F334" i="135" s="1"/>
  <c r="F244" i="135"/>
  <c r="F332" i="135" s="1"/>
  <c r="F186" i="135"/>
  <c r="F330" i="135" s="1"/>
  <c r="F70" i="135"/>
  <c r="F69" i="135"/>
  <c r="D76" i="135"/>
  <c r="F76" i="135" s="1"/>
  <c r="F62" i="135"/>
  <c r="F326" i="135" s="1"/>
  <c r="F118" i="135" l="1"/>
  <c r="F328" i="135" s="1"/>
  <c r="F389" i="135" s="1"/>
  <c r="E12" i="113" l="1"/>
  <c r="F137" i="14"/>
  <c r="F133" i="14"/>
  <c r="F132" i="14"/>
  <c r="F131" i="14"/>
  <c r="F141" i="14"/>
  <c r="F125" i="14"/>
  <c r="F121" i="14"/>
  <c r="F120" i="14"/>
  <c r="F119" i="14"/>
  <c r="F118" i="14"/>
  <c r="F117" i="14"/>
  <c r="F116" i="14"/>
  <c r="F115" i="14"/>
  <c r="F114" i="14"/>
  <c r="F113" i="14"/>
  <c r="F102" i="14"/>
  <c r="F101" i="14"/>
  <c r="F96" i="14"/>
  <c r="F95" i="14"/>
  <c r="F92" i="14"/>
  <c r="F86" i="14"/>
  <c r="F85" i="14"/>
  <c r="F84" i="14"/>
  <c r="F83" i="14"/>
  <c r="F82" i="14"/>
  <c r="F81" i="14"/>
  <c r="F186" i="98"/>
  <c r="F182" i="98"/>
  <c r="F165" i="98"/>
  <c r="F156" i="98"/>
  <c r="F153" i="98"/>
  <c r="F149" i="98"/>
  <c r="F148" i="98"/>
  <c r="F147" i="98"/>
  <c r="F146" i="98"/>
  <c r="F145" i="98"/>
  <c r="F144" i="98"/>
  <c r="F143" i="98"/>
  <c r="F129" i="98"/>
  <c r="F118" i="98"/>
  <c r="F119" i="98"/>
  <c r="F117" i="98"/>
  <c r="F116" i="98"/>
  <c r="F115" i="98"/>
  <c r="F181" i="78" l="1"/>
  <c r="F177" i="78"/>
  <c r="F168" i="78"/>
  <c r="F164" i="78"/>
  <c r="F163" i="78"/>
  <c r="F162" i="78"/>
  <c r="F161" i="78"/>
  <c r="F160" i="78"/>
  <c r="F159" i="78"/>
  <c r="F158" i="78"/>
  <c r="F157" i="78"/>
  <c r="F156" i="78"/>
  <c r="F153" i="78"/>
  <c r="F140" i="78"/>
  <c r="F139" i="78"/>
  <c r="F130" i="78"/>
  <c r="F129" i="78"/>
  <c r="F128" i="78"/>
  <c r="F127" i="78"/>
  <c r="F126" i="78"/>
  <c r="F125" i="78"/>
  <c r="F133" i="78"/>
  <c r="F221" i="134"/>
  <c r="F218" i="134"/>
  <c r="F213" i="134"/>
  <c r="F209" i="134"/>
  <c r="F206" i="134"/>
  <c r="F200" i="134"/>
  <c r="F194" i="134"/>
  <c r="F192" i="134"/>
  <c r="F190" i="134"/>
  <c r="F188" i="134"/>
  <c r="F182" i="134"/>
  <c r="F178" i="134"/>
  <c r="F172" i="134"/>
  <c r="F171" i="134"/>
  <c r="F170" i="134"/>
  <c r="F167" i="134"/>
  <c r="F163" i="134"/>
  <c r="F162" i="134"/>
  <c r="F161" i="134"/>
  <c r="F160" i="134"/>
  <c r="F159" i="134"/>
  <c r="F158" i="134"/>
  <c r="F157" i="134"/>
  <c r="F156" i="134"/>
  <c r="F155" i="134"/>
  <c r="F152" i="134"/>
  <c r="F149" i="134"/>
  <c r="F148" i="134"/>
  <c r="F147" i="134"/>
  <c r="F144" i="134"/>
  <c r="F143" i="134"/>
  <c r="F140" i="134"/>
  <c r="F139" i="134"/>
  <c r="F136" i="134"/>
  <c r="F133" i="134"/>
  <c r="F130" i="134"/>
  <c r="F129" i="134"/>
  <c r="F128" i="134"/>
  <c r="F127" i="134"/>
  <c r="F126" i="134"/>
  <c r="F125" i="134"/>
  <c r="F124" i="134"/>
  <c r="F118" i="134"/>
  <c r="F112" i="134"/>
  <c r="F109" i="134"/>
  <c r="F103" i="134"/>
  <c r="F102" i="134"/>
  <c r="F98" i="134"/>
  <c r="F97" i="134"/>
  <c r="D94" i="134"/>
  <c r="F94" i="134" s="1"/>
  <c r="F91" i="134"/>
  <c r="F88" i="134"/>
  <c r="F87" i="134"/>
  <c r="F86" i="134"/>
  <c r="D82" i="134"/>
  <c r="F82" i="134" s="1"/>
  <c r="F80" i="134"/>
  <c r="F74" i="134"/>
  <c r="F73" i="134"/>
  <c r="F70" i="134"/>
  <c r="D69" i="134"/>
  <c r="F69" i="134" s="1"/>
  <c r="D65" i="134"/>
  <c r="F65" i="134" s="1"/>
  <c r="D64" i="134"/>
  <c r="F64" i="134" s="1"/>
  <c r="F53" i="134"/>
  <c r="D53" i="134"/>
  <c r="F49" i="134"/>
  <c r="F48" i="134"/>
  <c r="F47" i="134"/>
  <c r="F40" i="134"/>
  <c r="F33" i="134"/>
  <c r="F32" i="134"/>
  <c r="D32" i="134"/>
  <c r="D36" i="134" s="1"/>
  <c r="F36" i="134" s="1"/>
  <c r="D31" i="134"/>
  <c r="F31" i="134" s="1"/>
  <c r="F27" i="134"/>
  <c r="F25" i="134"/>
  <c r="F24" i="134"/>
  <c r="F21" i="134"/>
  <c r="F14" i="134"/>
  <c r="F11" i="134"/>
  <c r="F223" i="134" l="1"/>
  <c r="F239" i="134" s="1"/>
  <c r="F174" i="134"/>
  <c r="F237" i="134" s="1"/>
  <c r="F116" i="134"/>
  <c r="F235" i="134" s="1"/>
  <c r="D37" i="134"/>
  <c r="F37" i="134" s="1"/>
  <c r="F58" i="134" s="1"/>
  <c r="F233" i="134" s="1"/>
  <c r="F280" i="134" l="1"/>
  <c r="E42" i="113" s="1"/>
  <c r="D170" i="133"/>
  <c r="F170" i="133" s="1"/>
  <c r="D168" i="133"/>
  <c r="F168" i="133" s="1"/>
  <c r="D152" i="133"/>
  <c r="F152" i="133" s="1"/>
  <c r="D132" i="133"/>
  <c r="F132" i="133" s="1"/>
  <c r="D117" i="133"/>
  <c r="D115" i="133"/>
  <c r="F115" i="133" s="1"/>
  <c r="D99" i="133"/>
  <c r="F99" i="133" s="1"/>
  <c r="D97" i="133"/>
  <c r="D96" i="133"/>
  <c r="F96" i="133" s="1"/>
  <c r="D92" i="133"/>
  <c r="F92" i="133" s="1"/>
  <c r="D58" i="133"/>
  <c r="D76" i="133" s="1"/>
  <c r="F76" i="133" s="1"/>
  <c r="F46" i="133"/>
  <c r="D18" i="133"/>
  <c r="F18" i="133" s="1"/>
  <c r="D14" i="133"/>
  <c r="F203" i="133"/>
  <c r="F198" i="133"/>
  <c r="F196" i="133"/>
  <c r="F194" i="133"/>
  <c r="F192" i="133"/>
  <c r="F190" i="133"/>
  <c r="F186" i="133"/>
  <c r="F182" i="133"/>
  <c r="F180" i="133"/>
  <c r="F178" i="133"/>
  <c r="F176" i="133"/>
  <c r="F174" i="133"/>
  <c r="F166" i="133"/>
  <c r="F162" i="133"/>
  <c r="F158" i="133"/>
  <c r="D148" i="133"/>
  <c r="F148" i="133" s="1"/>
  <c r="D140" i="133"/>
  <c r="F140" i="133" s="1"/>
  <c r="F130" i="133"/>
  <c r="F123" i="133"/>
  <c r="D150" i="133"/>
  <c r="F150" i="133" s="1"/>
  <c r="D105" i="133"/>
  <c r="F105" i="133" s="1"/>
  <c r="F98" i="133"/>
  <c r="F97" i="133"/>
  <c r="F84" i="133"/>
  <c r="F80" i="133"/>
  <c r="F72" i="133"/>
  <c r="D68" i="133"/>
  <c r="F68" i="133" s="1"/>
  <c r="F52" i="133"/>
  <c r="D32" i="133"/>
  <c r="D34" i="133" s="1"/>
  <c r="F34" i="133" s="1"/>
  <c r="F126" i="133"/>
  <c r="F144" i="133"/>
  <c r="F107" i="133"/>
  <c r="F14" i="133"/>
  <c r="D111" i="133"/>
  <c r="F111" i="133" s="1"/>
  <c r="F117" i="133"/>
  <c r="F83" i="132"/>
  <c r="F79" i="132"/>
  <c r="F78" i="132"/>
  <c r="F77" i="132"/>
  <c r="F76" i="132"/>
  <c r="F75" i="132"/>
  <c r="F73" i="132"/>
  <c r="F87" i="132" s="1"/>
  <c r="F98" i="132" s="1"/>
  <c r="D70" i="132"/>
  <c r="F70" i="132" s="1"/>
  <c r="F69" i="132"/>
  <c r="F67" i="132"/>
  <c r="F66" i="132"/>
  <c r="D64" i="132"/>
  <c r="D68" i="132" s="1"/>
  <c r="F68" i="132" s="1"/>
  <c r="F60" i="132"/>
  <c r="D58" i="132"/>
  <c r="F58" i="132"/>
  <c r="F57" i="132"/>
  <c r="F55" i="132"/>
  <c r="F53" i="132"/>
  <c r="F51" i="132"/>
  <c r="F50" i="132"/>
  <c r="F49" i="132"/>
  <c r="F47" i="132"/>
  <c r="F46" i="132"/>
  <c r="F45" i="132"/>
  <c r="F42" i="132"/>
  <c r="F41" i="132"/>
  <c r="F39" i="132"/>
  <c r="F38" i="132"/>
  <c r="F35" i="132"/>
  <c r="F34" i="132"/>
  <c r="F30" i="132"/>
  <c r="F29" i="132"/>
  <c r="F27" i="132"/>
  <c r="F26" i="132"/>
  <c r="F25" i="132"/>
  <c r="F23" i="132"/>
  <c r="F17" i="132"/>
  <c r="F16" i="132"/>
  <c r="D12" i="132"/>
  <c r="D13" i="132" s="1"/>
  <c r="D11" i="132"/>
  <c r="F11" i="132" s="1"/>
  <c r="D8" i="132"/>
  <c r="F8" i="132" s="1"/>
  <c r="F64" i="132"/>
  <c r="D10" i="55"/>
  <c r="F177" i="131"/>
  <c r="F173" i="131"/>
  <c r="F167" i="131"/>
  <c r="F165" i="131"/>
  <c r="F163" i="131"/>
  <c r="F161" i="131"/>
  <c r="F157" i="131"/>
  <c r="F153" i="131"/>
  <c r="F147" i="131"/>
  <c r="F145" i="131"/>
  <c r="F138" i="131"/>
  <c r="D134" i="131"/>
  <c r="F134" i="131" s="1"/>
  <c r="F128" i="131"/>
  <c r="F118" i="131"/>
  <c r="F114" i="131"/>
  <c r="D109" i="131"/>
  <c r="D120" i="131" s="1"/>
  <c r="F107" i="131"/>
  <c r="F100" i="131"/>
  <c r="F96" i="131"/>
  <c r="F94" i="131"/>
  <c r="F87" i="131"/>
  <c r="F82" i="131"/>
  <c r="F74" i="131"/>
  <c r="D70" i="131"/>
  <c r="F70" i="131" s="1"/>
  <c r="F64" i="131"/>
  <c r="F58" i="131"/>
  <c r="F46" i="131"/>
  <c r="D34" i="131"/>
  <c r="F34" i="131"/>
  <c r="F32" i="131"/>
  <c r="D30" i="131"/>
  <c r="F30" i="131" s="1"/>
  <c r="D28" i="131"/>
  <c r="F28" i="131" s="1"/>
  <c r="D24" i="131"/>
  <c r="F24" i="131" s="1"/>
  <c r="F18" i="131"/>
  <c r="F14" i="131"/>
  <c r="F359" i="130"/>
  <c r="F356" i="130"/>
  <c r="D353" i="130"/>
  <c r="F353" i="130" s="1"/>
  <c r="D348" i="130"/>
  <c r="F336" i="130"/>
  <c r="F332" i="130"/>
  <c r="F331" i="130"/>
  <c r="F329" i="130"/>
  <c r="D320" i="130"/>
  <c r="F320" i="130" s="1"/>
  <c r="F315" i="130"/>
  <c r="D298" i="130"/>
  <c r="F296" i="130"/>
  <c r="D294" i="130"/>
  <c r="F294" i="130" s="1"/>
  <c r="D290" i="130"/>
  <c r="F290" i="130" s="1"/>
  <c r="D288" i="130"/>
  <c r="F288" i="130" s="1"/>
  <c r="D280" i="130"/>
  <c r="F280" i="130" s="1"/>
  <c r="D266" i="130"/>
  <c r="F266" i="130" s="1"/>
  <c r="F246" i="130"/>
  <c r="F242" i="130"/>
  <c r="F235" i="130"/>
  <c r="F233" i="130"/>
  <c r="F226" i="130"/>
  <c r="F224" i="130"/>
  <c r="D212" i="130"/>
  <c r="F212" i="130" s="1"/>
  <c r="F206" i="130"/>
  <c r="D193" i="130"/>
  <c r="F193" i="130" s="1"/>
  <c r="D191" i="130"/>
  <c r="F191" i="130" s="1"/>
  <c r="D187" i="130"/>
  <c r="F187" i="130" s="1"/>
  <c r="D159" i="130"/>
  <c r="F159" i="130" s="1"/>
  <c r="D157" i="130"/>
  <c r="F157" i="130" s="1"/>
  <c r="F141" i="130"/>
  <c r="D136" i="130"/>
  <c r="F136" i="130" s="1"/>
  <c r="D127" i="130"/>
  <c r="F127" i="130" s="1"/>
  <c r="D122" i="130"/>
  <c r="F122" i="130" s="1"/>
  <c r="F111" i="130"/>
  <c r="F103" i="130"/>
  <c r="F101" i="130"/>
  <c r="F85" i="130"/>
  <c r="F78" i="130"/>
  <c r="F70" i="130"/>
  <c r="F64" i="130"/>
  <c r="F57" i="130"/>
  <c r="F45" i="130"/>
  <c r="F38" i="130"/>
  <c r="F36" i="130"/>
  <c r="F29" i="130"/>
  <c r="D25" i="130"/>
  <c r="F25" i="130" s="1"/>
  <c r="F18" i="130"/>
  <c r="F16" i="130"/>
  <c r="F343" i="129"/>
  <c r="F341" i="129"/>
  <c r="F338" i="129"/>
  <c r="F324" i="129"/>
  <c r="F323" i="129"/>
  <c r="F321" i="129"/>
  <c r="F314" i="129"/>
  <c r="F310" i="129"/>
  <c r="F302" i="129"/>
  <c r="D295" i="129"/>
  <c r="F293" i="129"/>
  <c r="F291" i="129"/>
  <c r="F279" i="129"/>
  <c r="F277" i="129"/>
  <c r="D272" i="129"/>
  <c r="F272" i="129" s="1"/>
  <c r="F258" i="129"/>
  <c r="F242" i="129"/>
  <c r="F238" i="129"/>
  <c r="F232" i="129"/>
  <c r="F230" i="129"/>
  <c r="F223" i="129"/>
  <c r="F221" i="129"/>
  <c r="F211" i="129"/>
  <c r="D204" i="129"/>
  <c r="F204" i="129" s="1"/>
  <c r="D191" i="129"/>
  <c r="D286" i="129" s="1"/>
  <c r="F286" i="129" s="1"/>
  <c r="D187" i="129"/>
  <c r="F187" i="129" s="1"/>
  <c r="D169" i="129"/>
  <c r="F169" i="129" s="1"/>
  <c r="D167" i="129"/>
  <c r="F167" i="129" s="1"/>
  <c r="F146" i="129"/>
  <c r="D141" i="129"/>
  <c r="F141" i="129" s="1"/>
  <c r="D132" i="129"/>
  <c r="F132" i="129" s="1"/>
  <c r="D127" i="129"/>
  <c r="F127" i="129" s="1"/>
  <c r="D122" i="129"/>
  <c r="F122" i="129" s="1"/>
  <c r="D114" i="129"/>
  <c r="D104" i="129"/>
  <c r="D95" i="129"/>
  <c r="F95" i="129" s="1"/>
  <c r="F88" i="129"/>
  <c r="D78" i="129"/>
  <c r="F78" i="129" s="1"/>
  <c r="D71" i="129"/>
  <c r="F71" i="129" s="1"/>
  <c r="D64" i="129"/>
  <c r="F64" i="129" s="1"/>
  <c r="D38" i="129"/>
  <c r="D45" i="129" s="1"/>
  <c r="F45" i="129" s="1"/>
  <c r="D36" i="129"/>
  <c r="F36" i="129" s="1"/>
  <c r="D29" i="129"/>
  <c r="F29" i="129" s="1"/>
  <c r="D25" i="129"/>
  <c r="F25" i="129" s="1"/>
  <c r="D18" i="129"/>
  <c r="F18" i="129" s="1"/>
  <c r="D16" i="129"/>
  <c r="F16" i="129" s="1"/>
  <c r="F375" i="128"/>
  <c r="F372" i="128"/>
  <c r="D369" i="128"/>
  <c r="F369" i="128" s="1"/>
  <c r="F410" i="128" s="1"/>
  <c r="F355" i="128"/>
  <c r="F350" i="128"/>
  <c r="F348" i="128"/>
  <c r="F345" i="128"/>
  <c r="F343" i="128"/>
  <c r="F334" i="128"/>
  <c r="F333" i="128"/>
  <c r="F331" i="128"/>
  <c r="F319" i="128"/>
  <c r="F315" i="128"/>
  <c r="F311" i="128"/>
  <c r="F305" i="128"/>
  <c r="F295" i="128"/>
  <c r="F289" i="128"/>
  <c r="F287" i="128"/>
  <c r="F285" i="128"/>
  <c r="D279" i="128"/>
  <c r="F279" i="128" s="1"/>
  <c r="D277" i="128"/>
  <c r="F277" i="128" s="1"/>
  <c r="F273" i="128"/>
  <c r="F259" i="128"/>
  <c r="F250" i="128"/>
  <c r="F248" i="128"/>
  <c r="F246" i="128"/>
  <c r="F229" i="128"/>
  <c r="F218" i="128"/>
  <c r="F216" i="128"/>
  <c r="F205" i="128"/>
  <c r="F195" i="128"/>
  <c r="F182" i="128"/>
  <c r="F172" i="128"/>
  <c r="F164" i="128"/>
  <c r="F152" i="128"/>
  <c r="F150" i="128"/>
  <c r="F146" i="128"/>
  <c r="F132" i="128"/>
  <c r="F127" i="128"/>
  <c r="F118" i="128"/>
  <c r="F113" i="128"/>
  <c r="D99" i="128"/>
  <c r="D89" i="128"/>
  <c r="F89" i="128" s="1"/>
  <c r="D81" i="128"/>
  <c r="F81" i="128" s="1"/>
  <c r="F75" i="128"/>
  <c r="F67" i="128"/>
  <c r="F61" i="128"/>
  <c r="F54" i="128"/>
  <c r="D37" i="128"/>
  <c r="D43" i="128" s="1"/>
  <c r="F43" i="128" s="1"/>
  <c r="F35" i="128"/>
  <c r="D25" i="128"/>
  <c r="D29" i="128" s="1"/>
  <c r="F29" i="128" s="1"/>
  <c r="F19" i="128"/>
  <c r="F17" i="128"/>
  <c r="D308" i="127"/>
  <c r="F308" i="127" s="1"/>
  <c r="F304" i="127"/>
  <c r="F303" i="127"/>
  <c r="F300" i="127"/>
  <c r="F298" i="127"/>
  <c r="F297" i="127"/>
  <c r="F294" i="127"/>
  <c r="F293" i="127"/>
  <c r="F288" i="127"/>
  <c r="F283" i="127"/>
  <c r="F281" i="127"/>
  <c r="F278" i="127"/>
  <c r="F276" i="127"/>
  <c r="F273" i="127"/>
  <c r="D269" i="127"/>
  <c r="F269" i="127" s="1"/>
  <c r="F263" i="127"/>
  <c r="F259" i="127"/>
  <c r="F251" i="127"/>
  <c r="F244" i="127"/>
  <c r="D239" i="127"/>
  <c r="F239" i="127" s="1"/>
  <c r="D227" i="127"/>
  <c r="F227" i="127" s="1"/>
  <c r="D220" i="127"/>
  <c r="F220" i="127" s="1"/>
  <c r="D214" i="127"/>
  <c r="F214" i="127" s="1"/>
  <c r="D213" i="127"/>
  <c r="F213" i="127" s="1"/>
  <c r="D212" i="127"/>
  <c r="F212" i="127" s="1"/>
  <c r="F206" i="127"/>
  <c r="F201" i="127"/>
  <c r="F199" i="127"/>
  <c r="F193" i="127"/>
  <c r="F189" i="127"/>
  <c r="F180" i="127"/>
  <c r="F179" i="127"/>
  <c r="F171" i="127"/>
  <c r="D165" i="127"/>
  <c r="F165" i="127" s="1"/>
  <c r="F157" i="127"/>
  <c r="F156" i="127"/>
  <c r="F149" i="127"/>
  <c r="D148" i="127"/>
  <c r="F148" i="127" s="1"/>
  <c r="F138" i="127"/>
  <c r="D125" i="127"/>
  <c r="F125" i="127" s="1"/>
  <c r="D118" i="127"/>
  <c r="F118" i="127" s="1"/>
  <c r="D110" i="127"/>
  <c r="F110" i="127" s="1"/>
  <c r="F92" i="127"/>
  <c r="F88" i="127"/>
  <c r="D84" i="127"/>
  <c r="F84" i="127" s="1"/>
  <c r="D78" i="127"/>
  <c r="F78" i="127" s="1"/>
  <c r="D76" i="127"/>
  <c r="F76" i="127" s="1"/>
  <c r="D74" i="127"/>
  <c r="F74" i="127" s="1"/>
  <c r="F68" i="127"/>
  <c r="F64" i="127"/>
  <c r="F57" i="127"/>
  <c r="D55" i="127"/>
  <c r="F55" i="127" s="1"/>
  <c r="F47" i="127"/>
  <c r="F41" i="127"/>
  <c r="D40" i="127"/>
  <c r="F40" i="127" s="1"/>
  <c r="D34" i="127"/>
  <c r="F34" i="127" s="1"/>
  <c r="F26" i="127"/>
  <c r="F20" i="127"/>
  <c r="F19" i="127"/>
  <c r="F13" i="127"/>
  <c r="F38" i="129"/>
  <c r="F79" i="56"/>
  <c r="D12" i="123"/>
  <c r="F12" i="123"/>
  <c r="F194" i="123"/>
  <c r="F193" i="123"/>
  <c r="F190" i="123"/>
  <c r="F187" i="123"/>
  <c r="F241" i="123" s="1"/>
  <c r="F252" i="123" s="1"/>
  <c r="F186" i="123"/>
  <c r="D183" i="123"/>
  <c r="F183" i="123" s="1"/>
  <c r="F181" i="123"/>
  <c r="F173" i="123"/>
  <c r="D171" i="123"/>
  <c r="F171" i="123" s="1"/>
  <c r="F167" i="123"/>
  <c r="F166" i="123"/>
  <c r="F165" i="123"/>
  <c r="F164" i="123"/>
  <c r="F163" i="123"/>
  <c r="F162" i="123"/>
  <c r="F161" i="123"/>
  <c r="F158" i="123"/>
  <c r="F157" i="123"/>
  <c r="F156" i="123"/>
  <c r="F155" i="123"/>
  <c r="F154" i="123"/>
  <c r="F153" i="123"/>
  <c r="F152" i="123"/>
  <c r="F147" i="123"/>
  <c r="F143" i="123"/>
  <c r="F142" i="123"/>
  <c r="F141" i="123"/>
  <c r="F140" i="123"/>
  <c r="F137" i="123"/>
  <c r="F136" i="123"/>
  <c r="F135" i="123"/>
  <c r="F132" i="123"/>
  <c r="F131" i="123"/>
  <c r="D128" i="123"/>
  <c r="F128" i="123" s="1"/>
  <c r="D126" i="123"/>
  <c r="D146" i="123" s="1"/>
  <c r="F146" i="123" s="1"/>
  <c r="F119" i="123"/>
  <c r="F118" i="123"/>
  <c r="F115" i="123"/>
  <c r="F114" i="123"/>
  <c r="F113" i="123"/>
  <c r="F112" i="123"/>
  <c r="F111" i="123"/>
  <c r="F110" i="123"/>
  <c r="F106" i="123"/>
  <c r="F105" i="123"/>
  <c r="F104" i="123"/>
  <c r="F103" i="123"/>
  <c r="F102" i="123"/>
  <c r="F101" i="123"/>
  <c r="F98" i="123"/>
  <c r="F97" i="123"/>
  <c r="F96" i="123"/>
  <c r="F95" i="123"/>
  <c r="F92" i="123"/>
  <c r="F91" i="123"/>
  <c r="F90" i="123"/>
  <c r="F89" i="123"/>
  <c r="F86" i="123"/>
  <c r="F85" i="123"/>
  <c r="F84" i="123"/>
  <c r="F83" i="123"/>
  <c r="F78" i="123"/>
  <c r="F77" i="123"/>
  <c r="F74" i="123"/>
  <c r="F73" i="123"/>
  <c r="F72" i="123"/>
  <c r="F71" i="123"/>
  <c r="F70" i="123"/>
  <c r="F69" i="123"/>
  <c r="F66" i="123"/>
  <c r="F65" i="123"/>
  <c r="F64" i="123"/>
  <c r="F63" i="123"/>
  <c r="F62" i="123"/>
  <c r="F51" i="123"/>
  <c r="F50" i="123"/>
  <c r="F49" i="123"/>
  <c r="F48" i="123"/>
  <c r="F47" i="123"/>
  <c r="F46" i="123"/>
  <c r="F45" i="123"/>
  <c r="F44" i="123"/>
  <c r="F43" i="123"/>
  <c r="F39" i="123"/>
  <c r="F38" i="123"/>
  <c r="F35" i="123"/>
  <c r="F34" i="123"/>
  <c r="F31" i="123"/>
  <c r="F30" i="123"/>
  <c r="F27" i="123"/>
  <c r="F26" i="123"/>
  <c r="F19" i="123"/>
  <c r="F18" i="123"/>
  <c r="F15" i="123"/>
  <c r="D12" i="116"/>
  <c r="F194" i="117"/>
  <c r="F193" i="117"/>
  <c r="F190" i="117"/>
  <c r="F187" i="117"/>
  <c r="F186" i="117"/>
  <c r="D183" i="117"/>
  <c r="F183" i="117" s="1"/>
  <c r="F181" i="117"/>
  <c r="F173" i="117"/>
  <c r="F171" i="117"/>
  <c r="F167" i="117"/>
  <c r="F166" i="117"/>
  <c r="F165" i="117"/>
  <c r="F164" i="117"/>
  <c r="F163" i="117"/>
  <c r="F162" i="117"/>
  <c r="F161" i="117"/>
  <c r="F158" i="117"/>
  <c r="F157" i="117"/>
  <c r="F156" i="117"/>
  <c r="F155" i="117"/>
  <c r="F154" i="117"/>
  <c r="F153" i="117"/>
  <c r="F152" i="117"/>
  <c r="F147" i="117"/>
  <c r="D146" i="117"/>
  <c r="F146" i="117" s="1"/>
  <c r="F143" i="117"/>
  <c r="F142" i="117"/>
  <c r="F141" i="117"/>
  <c r="F140" i="117"/>
  <c r="F137" i="117"/>
  <c r="F136" i="117"/>
  <c r="F135" i="117"/>
  <c r="F132" i="117"/>
  <c r="F131" i="117"/>
  <c r="D128" i="117"/>
  <c r="F128" i="117" s="1"/>
  <c r="D127" i="117"/>
  <c r="F127" i="117" s="1"/>
  <c r="F126" i="117"/>
  <c r="F119" i="117"/>
  <c r="F118" i="117"/>
  <c r="F115" i="117"/>
  <c r="F114" i="117"/>
  <c r="F113" i="117"/>
  <c r="F112" i="117"/>
  <c r="F111" i="117"/>
  <c r="F110" i="117"/>
  <c r="F106" i="117"/>
  <c r="F105" i="117"/>
  <c r="F104" i="117"/>
  <c r="F103" i="117"/>
  <c r="F102" i="117"/>
  <c r="F101" i="117"/>
  <c r="F98" i="117"/>
  <c r="F97" i="117"/>
  <c r="F96" i="117"/>
  <c r="F95" i="117"/>
  <c r="F92" i="117"/>
  <c r="F91" i="117"/>
  <c r="F90" i="117"/>
  <c r="F89" i="117"/>
  <c r="F86" i="117"/>
  <c r="F85" i="117"/>
  <c r="F84" i="117"/>
  <c r="F83" i="117"/>
  <c r="F78" i="117"/>
  <c r="F77" i="117"/>
  <c r="F74" i="117"/>
  <c r="F73" i="117"/>
  <c r="F72" i="117"/>
  <c r="F71" i="117"/>
  <c r="F70" i="117"/>
  <c r="F69" i="117"/>
  <c r="F66" i="117"/>
  <c r="F65" i="117"/>
  <c r="F64" i="117"/>
  <c r="F63" i="117"/>
  <c r="F62" i="117"/>
  <c r="F51" i="117"/>
  <c r="F50" i="117"/>
  <c r="F49" i="117"/>
  <c r="F48" i="117"/>
  <c r="F47" i="117"/>
  <c r="F46" i="117"/>
  <c r="F45" i="117"/>
  <c r="F44" i="117"/>
  <c r="F43" i="117"/>
  <c r="F39" i="117"/>
  <c r="F38" i="117"/>
  <c r="F35" i="117"/>
  <c r="F34" i="117"/>
  <c r="F31" i="117"/>
  <c r="F30" i="117"/>
  <c r="F27" i="117"/>
  <c r="F26" i="117"/>
  <c r="F19" i="117"/>
  <c r="F18" i="117"/>
  <c r="F15" i="117"/>
  <c r="D12" i="117"/>
  <c r="F12" i="117" s="1"/>
  <c r="F194" i="116"/>
  <c r="F193" i="116"/>
  <c r="F190" i="116"/>
  <c r="F187" i="116"/>
  <c r="F186" i="116"/>
  <c r="D183" i="116"/>
  <c r="F183" i="116" s="1"/>
  <c r="F181" i="116"/>
  <c r="F173" i="116"/>
  <c r="F171" i="116"/>
  <c r="F167" i="116"/>
  <c r="F166" i="116"/>
  <c r="F165" i="116"/>
  <c r="F164" i="116"/>
  <c r="F163" i="116"/>
  <c r="F162" i="116"/>
  <c r="F161" i="116"/>
  <c r="F158" i="116"/>
  <c r="F157" i="116"/>
  <c r="F156" i="116"/>
  <c r="F155" i="116"/>
  <c r="F154" i="116"/>
  <c r="F153" i="116"/>
  <c r="F152" i="116"/>
  <c r="F147" i="116"/>
  <c r="D146" i="116"/>
  <c r="F146" i="116" s="1"/>
  <c r="F143" i="116"/>
  <c r="F142" i="116"/>
  <c r="F141" i="116"/>
  <c r="F140" i="116"/>
  <c r="F137" i="116"/>
  <c r="F136" i="116"/>
  <c r="F135" i="116"/>
  <c r="F132" i="116"/>
  <c r="F131" i="116"/>
  <c r="D128" i="116"/>
  <c r="F128" i="116" s="1"/>
  <c r="D127" i="116"/>
  <c r="F127" i="116" s="1"/>
  <c r="F126" i="116"/>
  <c r="F119" i="116"/>
  <c r="F118" i="116"/>
  <c r="F115" i="116"/>
  <c r="F114" i="116"/>
  <c r="F113" i="116"/>
  <c r="F112" i="116"/>
  <c r="F111" i="116"/>
  <c r="F110" i="116"/>
  <c r="F106" i="116"/>
  <c r="F105" i="116"/>
  <c r="F104" i="116"/>
  <c r="F103" i="116"/>
  <c r="F102" i="116"/>
  <c r="F101" i="116"/>
  <c r="F98" i="116"/>
  <c r="F97" i="116"/>
  <c r="F96" i="116"/>
  <c r="F95" i="116"/>
  <c r="F92" i="116"/>
  <c r="F91" i="116"/>
  <c r="F90" i="116"/>
  <c r="F89" i="116"/>
  <c r="F86" i="116"/>
  <c r="F85" i="116"/>
  <c r="F84" i="116"/>
  <c r="F83" i="116"/>
  <c r="F78" i="116"/>
  <c r="F77" i="116"/>
  <c r="F74" i="116"/>
  <c r="F73" i="116"/>
  <c r="F72" i="116"/>
  <c r="F71" i="116"/>
  <c r="F70" i="116"/>
  <c r="F69" i="116"/>
  <c r="F66" i="116"/>
  <c r="F65" i="116"/>
  <c r="F64" i="116"/>
  <c r="F63" i="116"/>
  <c r="F62" i="116"/>
  <c r="F51" i="116"/>
  <c r="F50" i="116"/>
  <c r="F49" i="116"/>
  <c r="F48" i="116"/>
  <c r="F47" i="116"/>
  <c r="F46" i="116"/>
  <c r="F45" i="116"/>
  <c r="F44" i="116"/>
  <c r="F43" i="116"/>
  <c r="F39" i="116"/>
  <c r="F38" i="116"/>
  <c r="F35" i="116"/>
  <c r="F34" i="116"/>
  <c r="F31" i="116"/>
  <c r="F30" i="116"/>
  <c r="F27" i="116"/>
  <c r="F26" i="116"/>
  <c r="F19" i="116"/>
  <c r="F18" i="116"/>
  <c r="F15" i="116"/>
  <c r="F12" i="116"/>
  <c r="F162" i="110"/>
  <c r="F156" i="110"/>
  <c r="F155" i="110"/>
  <c r="F154" i="110"/>
  <c r="F148" i="110"/>
  <c r="F147" i="110"/>
  <c r="F146" i="110"/>
  <c r="F143" i="110"/>
  <c r="F140" i="110"/>
  <c r="F137" i="110"/>
  <c r="F136" i="110"/>
  <c r="F130" i="110"/>
  <c r="F128" i="110"/>
  <c r="F127" i="110"/>
  <c r="F124" i="110"/>
  <c r="F122" i="110"/>
  <c r="F121" i="110"/>
  <c r="F116" i="110"/>
  <c r="F114" i="110"/>
  <c r="F113" i="110"/>
  <c r="F110" i="110"/>
  <c r="F109" i="110"/>
  <c r="F106" i="110"/>
  <c r="F105" i="110"/>
  <c r="F102" i="110"/>
  <c r="F101" i="110"/>
  <c r="F97" i="110"/>
  <c r="F95" i="110"/>
  <c r="F93" i="110"/>
  <c r="F91" i="110"/>
  <c r="F90" i="110"/>
  <c r="F87" i="110"/>
  <c r="F81" i="110"/>
  <c r="F80" i="110"/>
  <c r="F79" i="110"/>
  <c r="F78" i="110"/>
  <c r="F75" i="110"/>
  <c r="F74" i="110"/>
  <c r="F73" i="110"/>
  <c r="F72" i="110"/>
  <c r="F69" i="110"/>
  <c r="F118" i="110" s="1"/>
  <c r="F68" i="110"/>
  <c r="F67" i="110"/>
  <c r="F66" i="110"/>
  <c r="F65" i="110"/>
  <c r="F64" i="110"/>
  <c r="F60" i="110"/>
  <c r="F59" i="110"/>
  <c r="F58" i="110"/>
  <c r="F57" i="110"/>
  <c r="F56" i="110"/>
  <c r="F54" i="110"/>
  <c r="F45" i="110"/>
  <c r="F44" i="110"/>
  <c r="F43" i="110"/>
  <c r="F40" i="110"/>
  <c r="F39" i="110"/>
  <c r="F38" i="110"/>
  <c r="F37" i="110"/>
  <c r="F33" i="110"/>
  <c r="F32" i="110"/>
  <c r="F31" i="110"/>
  <c r="F30" i="110"/>
  <c r="F29" i="110"/>
  <c r="F28" i="110"/>
  <c r="F27" i="110"/>
  <c r="F24" i="110"/>
  <c r="F23" i="110"/>
  <c r="F16" i="110"/>
  <c r="F13" i="110"/>
  <c r="F10" i="110"/>
  <c r="F159" i="104"/>
  <c r="F153" i="104"/>
  <c r="F152" i="104"/>
  <c r="F151" i="104"/>
  <c r="F160" i="104"/>
  <c r="F145" i="104"/>
  <c r="F144" i="104"/>
  <c r="F143" i="104"/>
  <c r="F140" i="104"/>
  <c r="F137" i="104"/>
  <c r="F134" i="104"/>
  <c r="F133" i="104"/>
  <c r="F127" i="104"/>
  <c r="F125" i="104"/>
  <c r="F124" i="104"/>
  <c r="F119" i="104"/>
  <c r="F117" i="104"/>
  <c r="F116" i="104"/>
  <c r="F113" i="104"/>
  <c r="F111" i="104"/>
  <c r="F110" i="104"/>
  <c r="F107" i="104"/>
  <c r="F106" i="104"/>
  <c r="F103" i="104"/>
  <c r="F102" i="104"/>
  <c r="F99" i="104"/>
  <c r="F98" i="104"/>
  <c r="F94" i="104"/>
  <c r="F92" i="104"/>
  <c r="F90" i="104"/>
  <c r="F88" i="104"/>
  <c r="F87" i="104"/>
  <c r="F84" i="104"/>
  <c r="F78" i="104"/>
  <c r="F77" i="104"/>
  <c r="F76" i="104"/>
  <c r="F75" i="104"/>
  <c r="F72" i="104"/>
  <c r="F71" i="104"/>
  <c r="F70" i="104"/>
  <c r="F69" i="104"/>
  <c r="F63" i="104"/>
  <c r="F61" i="104"/>
  <c r="F60" i="104"/>
  <c r="F53" i="104"/>
  <c r="F39" i="104"/>
  <c r="F38" i="104"/>
  <c r="F37" i="104"/>
  <c r="F16" i="104"/>
  <c r="F13" i="104"/>
  <c r="F10" i="104"/>
  <c r="F207" i="98"/>
  <c r="F204" i="98"/>
  <c r="F199" i="98"/>
  <c r="F195" i="98"/>
  <c r="F192" i="98"/>
  <c r="F177" i="98"/>
  <c r="F175" i="98"/>
  <c r="F173" i="98"/>
  <c r="F171" i="98"/>
  <c r="F161" i="98"/>
  <c r="F157" i="98"/>
  <c r="F138" i="98"/>
  <c r="F137" i="98"/>
  <c r="F134" i="98"/>
  <c r="F133" i="98"/>
  <c r="F132" i="98"/>
  <c r="F126" i="98"/>
  <c r="F123" i="98"/>
  <c r="F109" i="98"/>
  <c r="F106" i="98"/>
  <c r="F103" i="98"/>
  <c r="F97" i="98"/>
  <c r="F96" i="98"/>
  <c r="F92" i="98"/>
  <c r="F91" i="98"/>
  <c r="D88" i="98"/>
  <c r="F88" i="98" s="1"/>
  <c r="F85" i="98"/>
  <c r="F82" i="98"/>
  <c r="F81" i="98"/>
  <c r="F80" i="98"/>
  <c r="F76" i="98"/>
  <c r="F74" i="98"/>
  <c r="F68" i="98"/>
  <c r="D67" i="98"/>
  <c r="F67" i="98" s="1"/>
  <c r="F63" i="98"/>
  <c r="F62" i="98"/>
  <c r="D59" i="98"/>
  <c r="F59" i="98" s="1"/>
  <c r="D58" i="98"/>
  <c r="F58" i="98" s="1"/>
  <c r="D52" i="98"/>
  <c r="F52" i="98" s="1"/>
  <c r="F48" i="98"/>
  <c r="F47" i="98"/>
  <c r="F46" i="98"/>
  <c r="F40" i="98"/>
  <c r="F33" i="98"/>
  <c r="D32" i="98"/>
  <c r="D36" i="98" s="1"/>
  <c r="F36" i="98" s="1"/>
  <c r="D31" i="98"/>
  <c r="F31" i="98" s="1"/>
  <c r="F27" i="98"/>
  <c r="F25" i="98"/>
  <c r="F24" i="98"/>
  <c r="F21" i="98"/>
  <c r="F14" i="98"/>
  <c r="F11" i="98"/>
  <c r="F171" i="78"/>
  <c r="D94" i="78"/>
  <c r="F94" i="78" s="1"/>
  <c r="D53" i="78"/>
  <c r="F53" i="78" s="1"/>
  <c r="F25" i="78"/>
  <c r="F56" i="56"/>
  <c r="F80" i="55"/>
  <c r="F222" i="78"/>
  <c r="F219" i="78"/>
  <c r="F214" i="78"/>
  <c r="F210" i="78"/>
  <c r="F207" i="78"/>
  <c r="F201" i="78"/>
  <c r="F197" i="78"/>
  <c r="F193" i="78"/>
  <c r="F191" i="78"/>
  <c r="F189" i="78"/>
  <c r="F187" i="78"/>
  <c r="F150" i="78"/>
  <c r="F149" i="78"/>
  <c r="F148" i="78"/>
  <c r="F145" i="78"/>
  <c r="F144" i="78"/>
  <c r="F143" i="78"/>
  <c r="F136" i="78"/>
  <c r="F119" i="78"/>
  <c r="F112" i="78"/>
  <c r="F109" i="78"/>
  <c r="F103" i="78"/>
  <c r="F102" i="78"/>
  <c r="F98" i="78"/>
  <c r="F97" i="78"/>
  <c r="F91" i="78"/>
  <c r="F88" i="78"/>
  <c r="F87" i="78"/>
  <c r="F86" i="78"/>
  <c r="F82" i="78"/>
  <c r="F80" i="78"/>
  <c r="F74" i="78"/>
  <c r="D73" i="78"/>
  <c r="F73" i="78" s="1"/>
  <c r="F70" i="78"/>
  <c r="F69" i="78"/>
  <c r="D65" i="78"/>
  <c r="F65" i="78" s="1"/>
  <c r="D64" i="78"/>
  <c r="F64" i="78" s="1"/>
  <c r="F49" i="78"/>
  <c r="F48" i="78"/>
  <c r="F47" i="78"/>
  <c r="F40" i="78"/>
  <c r="F33" i="78"/>
  <c r="D32" i="78"/>
  <c r="F32" i="78" s="1"/>
  <c r="D31" i="78"/>
  <c r="F31" i="78" s="1"/>
  <c r="F27" i="78"/>
  <c r="F24" i="78"/>
  <c r="F21" i="78"/>
  <c r="F14" i="78"/>
  <c r="F11" i="78"/>
  <c r="F89" i="56"/>
  <c r="D67" i="20"/>
  <c r="F168" i="67"/>
  <c r="F167" i="67"/>
  <c r="F185" i="67"/>
  <c r="F186" i="67"/>
  <c r="F94" i="67"/>
  <c r="F93" i="67"/>
  <c r="F271" i="67"/>
  <c r="F265" i="67"/>
  <c r="F263" i="67"/>
  <c r="F253" i="67"/>
  <c r="F251" i="67"/>
  <c r="F249" i="67"/>
  <c r="F247" i="67"/>
  <c r="F236" i="67"/>
  <c r="F232" i="67"/>
  <c r="F230" i="67"/>
  <c r="F226" i="67"/>
  <c r="F218" i="67"/>
  <c r="F217" i="67"/>
  <c r="F213" i="67"/>
  <c r="F212" i="67"/>
  <c r="F206" i="67"/>
  <c r="F205" i="67"/>
  <c r="F204" i="67"/>
  <c r="F203" i="67"/>
  <c r="F194" i="67"/>
  <c r="F193" i="67"/>
  <c r="F189" i="67"/>
  <c r="F180" i="67"/>
  <c r="F179" i="67"/>
  <c r="F175" i="67"/>
  <c r="F174" i="67"/>
  <c r="F163" i="67"/>
  <c r="F162" i="67"/>
  <c r="F161" i="67"/>
  <c r="F160" i="67"/>
  <c r="F159" i="67"/>
  <c r="F158" i="67"/>
  <c r="F146" i="67"/>
  <c r="F145" i="67"/>
  <c r="F139" i="67"/>
  <c r="F138" i="67"/>
  <c r="F132" i="67"/>
  <c r="F131" i="67"/>
  <c r="F127" i="67"/>
  <c r="F126" i="67"/>
  <c r="F125" i="67"/>
  <c r="F124" i="67"/>
  <c r="F118" i="67"/>
  <c r="F117" i="67"/>
  <c r="F104" i="67"/>
  <c r="F100" i="67"/>
  <c r="F99" i="67"/>
  <c r="F89" i="67"/>
  <c r="F83" i="67"/>
  <c r="F82" i="67"/>
  <c r="F81" i="67"/>
  <c r="F75" i="67"/>
  <c r="F74" i="67"/>
  <c r="F73" i="67"/>
  <c r="F72" i="67"/>
  <c r="F71" i="67"/>
  <c r="F67" i="67"/>
  <c r="D61" i="67"/>
  <c r="F61" i="67" s="1"/>
  <c r="D52" i="67"/>
  <c r="F52" i="67" s="1"/>
  <c r="F46" i="67"/>
  <c r="F34" i="67"/>
  <c r="F32" i="67"/>
  <c r="F30" i="67"/>
  <c r="F28" i="67"/>
  <c r="F24" i="67"/>
  <c r="F18" i="67"/>
  <c r="F14" i="67"/>
  <c r="F223" i="57"/>
  <c r="F221" i="57"/>
  <c r="F225" i="65"/>
  <c r="F224" i="65"/>
  <c r="F223" i="65"/>
  <c r="F221" i="65"/>
  <c r="F220" i="65"/>
  <c r="F219" i="65"/>
  <c r="F218" i="65"/>
  <c r="F217" i="65"/>
  <c r="F216" i="65"/>
  <c r="F215" i="65"/>
  <c r="F212" i="65"/>
  <c r="F211" i="65"/>
  <c r="F210" i="65"/>
  <c r="F209" i="65"/>
  <c r="F205" i="65"/>
  <c r="F201" i="65"/>
  <c r="F198" i="65"/>
  <c r="F197" i="65"/>
  <c r="F196" i="65"/>
  <c r="F192" i="65"/>
  <c r="F186" i="65"/>
  <c r="F183" i="65"/>
  <c r="F178" i="65"/>
  <c r="F176" i="65"/>
  <c r="F171" i="65"/>
  <c r="F166" i="65"/>
  <c r="F162" i="65"/>
  <c r="F154" i="65"/>
  <c r="F151" i="65"/>
  <c r="F148" i="65"/>
  <c r="F145" i="65"/>
  <c r="F138" i="65"/>
  <c r="F137" i="65"/>
  <c r="F130" i="65"/>
  <c r="F126" i="65"/>
  <c r="F120" i="65"/>
  <c r="F116" i="65"/>
  <c r="F107" i="65"/>
  <c r="F104" i="65"/>
  <c r="F98" i="65"/>
  <c r="F93" i="65"/>
  <c r="F86" i="65"/>
  <c r="F82" i="65"/>
  <c r="F78" i="65"/>
  <c r="F68" i="65"/>
  <c r="F65" i="65"/>
  <c r="F64" i="65"/>
  <c r="F57" i="65"/>
  <c r="F56" i="65"/>
  <c r="F52" i="65"/>
  <c r="F51" i="65"/>
  <c r="F46" i="65"/>
  <c r="F45" i="65"/>
  <c r="F37" i="65"/>
  <c r="F36" i="65"/>
  <c r="F32" i="65"/>
  <c r="F31" i="65"/>
  <c r="F30" i="65"/>
  <c r="F26" i="65"/>
  <c r="F19" i="65"/>
  <c r="F15" i="65"/>
  <c r="F11" i="65"/>
  <c r="F250" i="64"/>
  <c r="F249" i="64"/>
  <c r="F248" i="64"/>
  <c r="F244" i="64"/>
  <c r="F243" i="64"/>
  <c r="F242" i="64"/>
  <c r="F241" i="64"/>
  <c r="F238" i="64"/>
  <c r="F237" i="64"/>
  <c r="F236" i="64"/>
  <c r="F235" i="64"/>
  <c r="F234" i="64"/>
  <c r="F233" i="64"/>
  <c r="F230" i="64"/>
  <c r="F227" i="64"/>
  <c r="F226" i="64"/>
  <c r="F217" i="64"/>
  <c r="F214" i="64"/>
  <c r="F207" i="64"/>
  <c r="F203" i="64"/>
  <c r="F197" i="64"/>
  <c r="F194" i="64"/>
  <c r="F191" i="64"/>
  <c r="F184" i="64"/>
  <c r="F178" i="64"/>
  <c r="F169" i="64"/>
  <c r="F160" i="64"/>
  <c r="F157" i="64"/>
  <c r="F154" i="64"/>
  <c r="F146" i="64"/>
  <c r="F141" i="64"/>
  <c r="F136" i="64"/>
  <c r="F130" i="64"/>
  <c r="F126" i="64"/>
  <c r="F125" i="64"/>
  <c r="F117" i="64"/>
  <c r="F112" i="64"/>
  <c r="F107" i="64"/>
  <c r="F105" i="64"/>
  <c r="F101" i="64"/>
  <c r="D95" i="64"/>
  <c r="F95" i="64" s="1"/>
  <c r="F89" i="64"/>
  <c r="F83" i="64"/>
  <c r="F71" i="64"/>
  <c r="F68" i="64"/>
  <c r="F67" i="64"/>
  <c r="F61" i="64"/>
  <c r="D60" i="64"/>
  <c r="F60" i="64" s="1"/>
  <c r="F54" i="64"/>
  <c r="F53" i="64"/>
  <c r="F48" i="64"/>
  <c r="F47" i="64"/>
  <c r="F40" i="64"/>
  <c r="F39" i="64"/>
  <c r="F38" i="64"/>
  <c r="F34" i="64"/>
  <c r="F33" i="64"/>
  <c r="F32" i="64"/>
  <c r="F31" i="64"/>
  <c r="F27" i="64"/>
  <c r="F20" i="64"/>
  <c r="F16" i="64"/>
  <c r="F12" i="64"/>
  <c r="F247" i="63"/>
  <c r="F246" i="63"/>
  <c r="F242" i="63"/>
  <c r="F241" i="63"/>
  <c r="F240" i="63"/>
  <c r="F239" i="63"/>
  <c r="F236" i="63"/>
  <c r="F235" i="63"/>
  <c r="F233" i="63"/>
  <c r="F232" i="63"/>
  <c r="F231" i="63"/>
  <c r="F229" i="63"/>
  <c r="F225" i="63"/>
  <c r="F219" i="63"/>
  <c r="F218" i="63"/>
  <c r="F214" i="63"/>
  <c r="F211" i="63"/>
  <c r="F202" i="63"/>
  <c r="F198" i="63"/>
  <c r="F192" i="63"/>
  <c r="F189" i="63"/>
  <c r="F183" i="63"/>
  <c r="F177" i="63"/>
  <c r="F170" i="63"/>
  <c r="F162" i="63"/>
  <c r="F159" i="63"/>
  <c r="F156" i="63"/>
  <c r="F153" i="63"/>
  <c r="F146" i="63"/>
  <c r="F139" i="63"/>
  <c r="F134" i="63"/>
  <c r="F128" i="63"/>
  <c r="F123" i="63"/>
  <c r="F122" i="63"/>
  <c r="F109" i="63"/>
  <c r="F105" i="63"/>
  <c r="F99" i="63"/>
  <c r="F96" i="63"/>
  <c r="F90" i="63"/>
  <c r="D83" i="63"/>
  <c r="F83" i="63" s="1"/>
  <c r="F79" i="63"/>
  <c r="F68" i="63"/>
  <c r="F65" i="63"/>
  <c r="F64" i="63"/>
  <c r="F55" i="63"/>
  <c r="F54" i="63"/>
  <c r="F50" i="63"/>
  <c r="F49" i="63"/>
  <c r="F44" i="63"/>
  <c r="F43" i="63"/>
  <c r="F36" i="63"/>
  <c r="F35" i="63"/>
  <c r="F34" i="63"/>
  <c r="F30" i="63"/>
  <c r="F29" i="63"/>
  <c r="F28" i="63"/>
  <c r="F27" i="63"/>
  <c r="F24" i="63"/>
  <c r="F18" i="63"/>
  <c r="F15" i="63"/>
  <c r="F11" i="63"/>
  <c r="F211" i="57"/>
  <c r="F209" i="57"/>
  <c r="F169" i="57"/>
  <c r="F165" i="57"/>
  <c r="F159" i="57"/>
  <c r="F158" i="57"/>
  <c r="F157" i="57"/>
  <c r="F125" i="57"/>
  <c r="F124" i="57"/>
  <c r="F114" i="57"/>
  <c r="F113" i="57"/>
  <c r="F83" i="57"/>
  <c r="F82" i="57"/>
  <c r="F31" i="56"/>
  <c r="F30" i="56"/>
  <c r="F25" i="56"/>
  <c r="F24" i="56"/>
  <c r="F42" i="56"/>
  <c r="F41" i="56"/>
  <c r="F29" i="56"/>
  <c r="F113" i="56"/>
  <c r="F128" i="56" s="1"/>
  <c r="F205" i="56" s="1"/>
  <c r="F19" i="56"/>
  <c r="F18" i="56"/>
  <c r="F51" i="56"/>
  <c r="F52" i="56"/>
  <c r="F145" i="57"/>
  <c r="F144" i="57"/>
  <c r="F143" i="57"/>
  <c r="F139" i="57"/>
  <c r="F138" i="57"/>
  <c r="F176" i="55"/>
  <c r="F105" i="2"/>
  <c r="F104" i="2"/>
  <c r="F100" i="2"/>
  <c r="F99" i="2"/>
  <c r="F95" i="2"/>
  <c r="F94" i="2"/>
  <c r="F219" i="57"/>
  <c r="F217" i="57"/>
  <c r="F215" i="57"/>
  <c r="F213" i="57"/>
  <c r="F207" i="57"/>
  <c r="F205" i="57"/>
  <c r="F201" i="57"/>
  <c r="F197" i="57"/>
  <c r="F191" i="57"/>
  <c r="F187" i="57"/>
  <c r="F179" i="57"/>
  <c r="F173" i="57"/>
  <c r="F151" i="57"/>
  <c r="F132" i="57"/>
  <c r="F131" i="57"/>
  <c r="F107" i="57"/>
  <c r="F103" i="57"/>
  <c r="F99" i="57"/>
  <c r="F88" i="57"/>
  <c r="F87" i="57"/>
  <c r="F74" i="57"/>
  <c r="F70" i="57"/>
  <c r="F66" i="57"/>
  <c r="F60" i="57"/>
  <c r="F52" i="57"/>
  <c r="D48" i="57"/>
  <c r="F48" i="57" s="1"/>
  <c r="F42" i="57"/>
  <c r="F38" i="57"/>
  <c r="F34" i="57"/>
  <c r="F28" i="57"/>
  <c r="F27" i="57"/>
  <c r="F21" i="57"/>
  <c r="F20" i="57"/>
  <c r="F14" i="57"/>
  <c r="F142" i="56"/>
  <c r="F141" i="56"/>
  <c r="F82" i="56"/>
  <c r="F76" i="56"/>
  <c r="F75" i="56"/>
  <c r="F74" i="56"/>
  <c r="F61" i="56"/>
  <c r="F50" i="56"/>
  <c r="F49" i="56"/>
  <c r="F46" i="56"/>
  <c r="F43" i="56"/>
  <c r="F40" i="56"/>
  <c r="F39" i="56"/>
  <c r="F35" i="56"/>
  <c r="F34" i="56"/>
  <c r="F28" i="56"/>
  <c r="F27" i="56"/>
  <c r="F26" i="56"/>
  <c r="F23" i="56"/>
  <c r="F17" i="56"/>
  <c r="F16" i="56"/>
  <c r="F163" i="55"/>
  <c r="F162" i="55"/>
  <c r="F161" i="55"/>
  <c r="F155" i="55"/>
  <c r="F149" i="55"/>
  <c r="F145" i="55"/>
  <c r="F141" i="55"/>
  <c r="F137" i="55"/>
  <c r="F131" i="55"/>
  <c r="F130" i="55"/>
  <c r="F129" i="55"/>
  <c r="F128" i="55"/>
  <c r="F124" i="55"/>
  <c r="F123" i="55"/>
  <c r="F105" i="55"/>
  <c r="F101" i="55"/>
  <c r="F95" i="55"/>
  <c r="F89" i="55"/>
  <c r="F88" i="55"/>
  <c r="F76" i="55"/>
  <c r="F75" i="55"/>
  <c r="F68" i="55"/>
  <c r="F63" i="55"/>
  <c r="F53" i="55"/>
  <c r="F49" i="55"/>
  <c r="F48" i="55"/>
  <c r="F44" i="55"/>
  <c r="F43" i="55"/>
  <c r="F33" i="55"/>
  <c r="F32" i="55"/>
  <c r="F29" i="55"/>
  <c r="F28" i="55"/>
  <c r="F22" i="55"/>
  <c r="F21" i="55"/>
  <c r="F15" i="55"/>
  <c r="F10" i="55"/>
  <c r="D313" i="19"/>
  <c r="F313" i="19" s="1"/>
  <c r="D24" i="48"/>
  <c r="D86" i="46"/>
  <c r="D55" i="46"/>
  <c r="F55" i="46" s="1"/>
  <c r="F203" i="50"/>
  <c r="F201" i="50"/>
  <c r="F199" i="50"/>
  <c r="F197" i="50"/>
  <c r="F195" i="50"/>
  <c r="F191" i="50"/>
  <c r="F187" i="50"/>
  <c r="F183" i="50"/>
  <c r="F173" i="50"/>
  <c r="F167" i="50"/>
  <c r="F161" i="50"/>
  <c r="F155" i="50"/>
  <c r="F151" i="50"/>
  <c r="F145" i="50"/>
  <c r="F144" i="50"/>
  <c r="F143" i="50"/>
  <c r="F139" i="50"/>
  <c r="F133" i="50"/>
  <c r="F122" i="50"/>
  <c r="F121" i="50"/>
  <c r="F120" i="50"/>
  <c r="F112" i="50"/>
  <c r="F108" i="50"/>
  <c r="F103" i="50"/>
  <c r="F89" i="50"/>
  <c r="F88" i="50"/>
  <c r="F87" i="50"/>
  <c r="F83" i="50"/>
  <c r="F75" i="50"/>
  <c r="F71" i="50"/>
  <c r="F67" i="50"/>
  <c r="D57" i="50"/>
  <c r="F57" i="50" s="1"/>
  <c r="D49" i="50"/>
  <c r="F49" i="50" s="1"/>
  <c r="F43" i="50"/>
  <c r="D32" i="50"/>
  <c r="F32" i="50" s="1"/>
  <c r="D28" i="50"/>
  <c r="F28" i="50" s="1"/>
  <c r="F22" i="50"/>
  <c r="F18" i="50"/>
  <c r="F14" i="50"/>
  <c r="F198" i="49"/>
  <c r="F196" i="49"/>
  <c r="F194" i="49"/>
  <c r="F192" i="49"/>
  <c r="F190" i="49"/>
  <c r="F188" i="49"/>
  <c r="F172" i="49"/>
  <c r="F171" i="49"/>
  <c r="F165" i="49"/>
  <c r="F161" i="49"/>
  <c r="F160" i="49"/>
  <c r="F159" i="49"/>
  <c r="F153" i="49"/>
  <c r="F152" i="49"/>
  <c r="F151" i="49"/>
  <c r="F147" i="49"/>
  <c r="F146" i="49"/>
  <c r="F145" i="49"/>
  <c r="F139" i="49"/>
  <c r="F138" i="49"/>
  <c r="F137" i="49"/>
  <c r="F131" i="49"/>
  <c r="F124" i="49"/>
  <c r="F120" i="49"/>
  <c r="F119" i="49"/>
  <c r="F109" i="49"/>
  <c r="F108" i="49"/>
  <c r="F107" i="49"/>
  <c r="F103" i="49"/>
  <c r="F98" i="49"/>
  <c r="F84" i="49"/>
  <c r="F83" i="49"/>
  <c r="F79" i="49"/>
  <c r="F71" i="49"/>
  <c r="D67" i="49"/>
  <c r="F67" i="49"/>
  <c r="D59" i="49"/>
  <c r="F59" i="49"/>
  <c r="D55" i="49"/>
  <c r="F55" i="49" s="1"/>
  <c r="D49" i="49"/>
  <c r="F49" i="49" s="1"/>
  <c r="F41" i="49"/>
  <c r="F35" i="49"/>
  <c r="D24" i="49"/>
  <c r="F24" i="49" s="1"/>
  <c r="F18" i="49"/>
  <c r="F14" i="49"/>
  <c r="F205" i="48"/>
  <c r="F203" i="48"/>
  <c r="F201" i="48"/>
  <c r="F199" i="48"/>
  <c r="F197" i="48"/>
  <c r="F195" i="48"/>
  <c r="F193" i="48"/>
  <c r="F191" i="48"/>
  <c r="F189" i="48"/>
  <c r="F185" i="48"/>
  <c r="F178" i="48"/>
  <c r="F174" i="48"/>
  <c r="F172" i="48"/>
  <c r="F171" i="48"/>
  <c r="F170" i="48"/>
  <c r="F164" i="48"/>
  <c r="F163" i="48"/>
  <c r="F162" i="48"/>
  <c r="F161" i="48"/>
  <c r="F160" i="48"/>
  <c r="F159" i="48"/>
  <c r="F155" i="48"/>
  <c r="F154" i="48"/>
  <c r="F148" i="48"/>
  <c r="F142" i="48"/>
  <c r="F136" i="48"/>
  <c r="F130" i="48"/>
  <c r="F129" i="48"/>
  <c r="F179" i="48" s="1"/>
  <c r="F250" i="48" s="1"/>
  <c r="F119" i="48"/>
  <c r="F118" i="48"/>
  <c r="F108" i="48"/>
  <c r="F107" i="48"/>
  <c r="F106" i="48"/>
  <c r="F105" i="48"/>
  <c r="F102" i="48"/>
  <c r="F101" i="48"/>
  <c r="F97" i="48"/>
  <c r="F92" i="48"/>
  <c r="F78" i="48"/>
  <c r="F77" i="48"/>
  <c r="F76" i="48"/>
  <c r="F71" i="48"/>
  <c r="F63" i="48"/>
  <c r="F59" i="48"/>
  <c r="F55" i="48"/>
  <c r="D49" i="48"/>
  <c r="F49" i="48" s="1"/>
  <c r="D86" i="48"/>
  <c r="F86" i="48" s="1"/>
  <c r="F35" i="48"/>
  <c r="F24" i="48"/>
  <c r="F18" i="48"/>
  <c r="F14" i="48"/>
  <c r="F208" i="47"/>
  <c r="F206" i="47"/>
  <c r="F204" i="47"/>
  <c r="F202" i="47"/>
  <c r="F200" i="47"/>
  <c r="F196" i="47"/>
  <c r="F195" i="47"/>
  <c r="F194" i="47"/>
  <c r="F190" i="47"/>
  <c r="F189" i="47"/>
  <c r="F188" i="47"/>
  <c r="F184" i="47"/>
  <c r="F183" i="47"/>
  <c r="F182" i="47"/>
  <c r="F167" i="47"/>
  <c r="F166" i="47"/>
  <c r="F165" i="47"/>
  <c r="F164" i="47"/>
  <c r="F160" i="47"/>
  <c r="F159" i="47"/>
  <c r="F158" i="47"/>
  <c r="F157" i="47"/>
  <c r="F151" i="47"/>
  <c r="F150" i="47"/>
  <c r="F149" i="47"/>
  <c r="F143" i="47"/>
  <c r="F142" i="47"/>
  <c r="F141" i="47"/>
  <c r="F135" i="47"/>
  <c r="F134" i="47"/>
  <c r="F133" i="47"/>
  <c r="F113" i="47"/>
  <c r="F112" i="47"/>
  <c r="F108" i="47"/>
  <c r="F103" i="47"/>
  <c r="D97" i="47"/>
  <c r="F97" i="47" s="1"/>
  <c r="F89" i="47"/>
  <c r="F88" i="47"/>
  <c r="F87" i="47"/>
  <c r="F82" i="47"/>
  <c r="F74" i="47"/>
  <c r="F70" i="47"/>
  <c r="F66" i="47"/>
  <c r="F58" i="47"/>
  <c r="F54" i="47"/>
  <c r="D48" i="47"/>
  <c r="F48" i="47" s="1"/>
  <c r="F40" i="47"/>
  <c r="F34" i="47"/>
  <c r="D24" i="47"/>
  <c r="F24" i="47" s="1"/>
  <c r="F18" i="47"/>
  <c r="F14" i="47"/>
  <c r="F173" i="46"/>
  <c r="F171" i="46"/>
  <c r="F169" i="46"/>
  <c r="F167" i="46"/>
  <c r="F163" i="46"/>
  <c r="F162" i="46"/>
  <c r="F161" i="46"/>
  <c r="F155" i="46"/>
  <c r="F154" i="46"/>
  <c r="F153" i="46"/>
  <c r="F149" i="46"/>
  <c r="F148" i="46"/>
  <c r="F142" i="46"/>
  <c r="F141" i="46"/>
  <c r="F140" i="46"/>
  <c r="F136" i="46"/>
  <c r="F135" i="46"/>
  <c r="F134" i="46"/>
  <c r="F128" i="46"/>
  <c r="F127" i="46"/>
  <c r="F121" i="46"/>
  <c r="F120" i="46"/>
  <c r="F114" i="46"/>
  <c r="F113" i="46"/>
  <c r="F104" i="46"/>
  <c r="F103" i="46"/>
  <c r="F102" i="46"/>
  <c r="F101" i="46"/>
  <c r="F97" i="46"/>
  <c r="F92" i="46"/>
  <c r="F86" i="46"/>
  <c r="F78" i="46"/>
  <c r="F77" i="46"/>
  <c r="F76" i="46"/>
  <c r="F72" i="46"/>
  <c r="F64" i="46"/>
  <c r="F59" i="46"/>
  <c r="D49" i="46"/>
  <c r="F49" i="46"/>
  <c r="F42" i="46"/>
  <c r="F36" i="46"/>
  <c r="D24" i="46"/>
  <c r="F24" i="46" s="1"/>
  <c r="F18" i="46"/>
  <c r="F14" i="46"/>
  <c r="D97" i="50"/>
  <c r="F97" i="50" s="1"/>
  <c r="F41" i="48"/>
  <c r="F65" i="19"/>
  <c r="F60" i="2"/>
  <c r="F59" i="2"/>
  <c r="F26" i="2"/>
  <c r="F37" i="2"/>
  <c r="F38" i="2"/>
  <c r="F36" i="2"/>
  <c r="F25" i="2"/>
  <c r="F77" i="2"/>
  <c r="F70" i="2"/>
  <c r="F68" i="2"/>
  <c r="F70" i="20"/>
  <c r="F67" i="20"/>
  <c r="F128" i="20" s="1"/>
  <c r="F137" i="20" s="1"/>
  <c r="F62" i="20"/>
  <c r="F58" i="20"/>
  <c r="F57" i="20"/>
  <c r="F56" i="20"/>
  <c r="F49" i="20"/>
  <c r="F48" i="20"/>
  <c r="F42" i="20"/>
  <c r="F41" i="20"/>
  <c r="F35" i="20"/>
  <c r="F33" i="20"/>
  <c r="F31" i="20"/>
  <c r="F30" i="20"/>
  <c r="F26" i="20"/>
  <c r="F25" i="20"/>
  <c r="F20" i="20"/>
  <c r="F19" i="20"/>
  <c r="F16" i="20"/>
  <c r="F15" i="20"/>
  <c r="F12" i="20"/>
  <c r="D309" i="19"/>
  <c r="F309" i="19" s="1"/>
  <c r="D298" i="19"/>
  <c r="F298" i="19" s="1"/>
  <c r="F290" i="19"/>
  <c r="D283" i="19"/>
  <c r="F283" i="19" s="1"/>
  <c r="D280" i="19"/>
  <c r="F280" i="19" s="1"/>
  <c r="F271" i="19"/>
  <c r="F256" i="19"/>
  <c r="F243" i="19"/>
  <c r="F234" i="19"/>
  <c r="D208" i="19"/>
  <c r="F208" i="19" s="1"/>
  <c r="D189" i="19"/>
  <c r="F189" i="19" s="1"/>
  <c r="D187" i="19"/>
  <c r="F187" i="19" s="1"/>
  <c r="D183" i="19"/>
  <c r="F183" i="19" s="1"/>
  <c r="F202" i="19"/>
  <c r="D157" i="19"/>
  <c r="F157" i="19" s="1"/>
  <c r="D155" i="19"/>
  <c r="F155" i="19" s="1"/>
  <c r="D139" i="19"/>
  <c r="F139" i="19" s="1"/>
  <c r="D134" i="19"/>
  <c r="F134" i="19" s="1"/>
  <c r="D125" i="19"/>
  <c r="F125" i="19" s="1"/>
  <c r="D119" i="19"/>
  <c r="F119" i="19" s="1"/>
  <c r="D114" i="19"/>
  <c r="F114" i="19" s="1"/>
  <c r="F106" i="19"/>
  <c r="D104" i="19"/>
  <c r="F97" i="19"/>
  <c r="F88" i="19"/>
  <c r="F81" i="19"/>
  <c r="F71" i="19"/>
  <c r="F58" i="19"/>
  <c r="F45" i="19"/>
  <c r="F38" i="19"/>
  <c r="F36" i="19"/>
  <c r="F29" i="19"/>
  <c r="F25" i="19"/>
  <c r="F18" i="19"/>
  <c r="F16" i="19"/>
  <c r="F145" i="14"/>
  <c r="F186" i="14" s="1"/>
  <c r="F107" i="14"/>
  <c r="F72" i="14"/>
  <c r="F126" i="14" s="1"/>
  <c r="F63" i="14"/>
  <c r="D55" i="14"/>
  <c r="F55" i="14" s="1"/>
  <c r="D49" i="14"/>
  <c r="F49" i="14" s="1"/>
  <c r="F41" i="14"/>
  <c r="F35" i="14"/>
  <c r="D24" i="14"/>
  <c r="F24" i="14" s="1"/>
  <c r="F18" i="14"/>
  <c r="F14" i="14"/>
  <c r="F90" i="2"/>
  <c r="F89" i="2"/>
  <c r="F87" i="2"/>
  <c r="F86" i="2"/>
  <c r="F82" i="2"/>
  <c r="F81" i="2"/>
  <c r="F78" i="2"/>
  <c r="F74" i="2"/>
  <c r="F73" i="2"/>
  <c r="F69" i="2"/>
  <c r="F63" i="2"/>
  <c r="F58" i="2"/>
  <c r="F57" i="2"/>
  <c r="F54" i="2"/>
  <c r="F53" i="2"/>
  <c r="F50" i="2"/>
  <c r="F49" i="2"/>
  <c r="F46" i="2"/>
  <c r="F45" i="2"/>
  <c r="F42" i="2"/>
  <c r="F35" i="2"/>
  <c r="F34" i="2"/>
  <c r="F33" i="2"/>
  <c r="F32" i="2"/>
  <c r="F30" i="2"/>
  <c r="F29" i="2"/>
  <c r="F28" i="2"/>
  <c r="F27" i="2"/>
  <c r="F24" i="2"/>
  <c r="F23" i="2"/>
  <c r="F22" i="2"/>
  <c r="F21" i="2"/>
  <c r="F20" i="2"/>
  <c r="F19" i="2"/>
  <c r="F15" i="2"/>
  <c r="F14" i="2"/>
  <c r="F13" i="2"/>
  <c r="F12" i="2"/>
  <c r="F11" i="2"/>
  <c r="F10" i="2"/>
  <c r="F9" i="2"/>
  <c r="F105" i="56" l="1"/>
  <c r="F57" i="64"/>
  <c r="F260" i="64" s="1"/>
  <c r="F121" i="123"/>
  <c r="F250" i="123" s="1"/>
  <c r="F55" i="123"/>
  <c r="F248" i="123" s="1"/>
  <c r="F62" i="110"/>
  <c r="F177" i="110" s="1"/>
  <c r="F241" i="116"/>
  <c r="F252" i="116" s="1"/>
  <c r="F121" i="116"/>
  <c r="F250" i="116" s="1"/>
  <c r="F55" i="116"/>
  <c r="F248" i="116" s="1"/>
  <c r="F239" i="117"/>
  <c r="F53" i="129"/>
  <c r="F384" i="129" s="1"/>
  <c r="F65" i="14"/>
  <c r="F232" i="49"/>
  <c r="F246" i="49" s="1"/>
  <c r="F184" i="49"/>
  <c r="F174" i="46"/>
  <c r="F183" i="46"/>
  <c r="F122" i="46"/>
  <c r="F171" i="55"/>
  <c r="F61" i="46"/>
  <c r="F194" i="56"/>
  <c r="F207" i="56" s="1"/>
  <c r="F203" i="56"/>
  <c r="F58" i="56"/>
  <c r="F201" i="56" s="1"/>
  <c r="F55" i="117"/>
  <c r="F246" i="117" s="1"/>
  <c r="F230" i="98"/>
  <c r="F246" i="98" s="1"/>
  <c r="F121" i="117"/>
  <c r="F248" i="117" s="1"/>
  <c r="F364" i="128"/>
  <c r="F430" i="128" s="1"/>
  <c r="F155" i="67"/>
  <c r="F301" i="67" s="1"/>
  <c r="F199" i="67"/>
  <c r="F303" i="67" s="1"/>
  <c r="F25" i="128"/>
  <c r="F215" i="130"/>
  <c r="F401" i="130" s="1"/>
  <c r="F298" i="130"/>
  <c r="F104" i="129"/>
  <c r="F380" i="129"/>
  <c r="F398" i="129" s="1"/>
  <c r="F191" i="129"/>
  <c r="F205" i="129" s="1"/>
  <c r="F390" i="129" s="1"/>
  <c r="F114" i="129"/>
  <c r="F159" i="129" s="1"/>
  <c r="F388" i="129" s="1"/>
  <c r="D30" i="133"/>
  <c r="F30" i="133" s="1"/>
  <c r="D138" i="133"/>
  <c r="F138" i="133" s="1"/>
  <c r="F58" i="133"/>
  <c r="F226" i="133"/>
  <c r="D28" i="133"/>
  <c r="F28" i="133" s="1"/>
  <c r="D24" i="133"/>
  <c r="F24" i="133" s="1"/>
  <c r="D231" i="127"/>
  <c r="D248" i="127" s="1"/>
  <c r="F248" i="127" s="1"/>
  <c r="F285" i="127" s="1"/>
  <c r="F371" i="127" s="1"/>
  <c r="F250" i="117"/>
  <c r="F32" i="98"/>
  <c r="D37" i="98"/>
  <c r="F37" i="98" s="1"/>
  <c r="F178" i="55"/>
  <c r="F161" i="104"/>
  <c r="F173" i="104" s="1"/>
  <c r="F184" i="104" s="1"/>
  <c r="F162" i="104"/>
  <c r="F303" i="123"/>
  <c r="E58" i="113" s="1"/>
  <c r="F64" i="48"/>
  <c r="F246" i="48" s="1"/>
  <c r="F239" i="48"/>
  <c r="F64" i="49"/>
  <c r="F240" i="49" s="1"/>
  <c r="F60" i="55"/>
  <c r="F210" i="55" s="1"/>
  <c r="F116" i="55"/>
  <c r="F212" i="55" s="1"/>
  <c r="D127" i="123"/>
  <c r="F127" i="123" s="1"/>
  <c r="D307" i="127"/>
  <c r="F307" i="127" s="1"/>
  <c r="F324" i="127" s="1"/>
  <c r="F372" i="127" s="1"/>
  <c r="F324" i="128"/>
  <c r="F428" i="128" s="1"/>
  <c r="F247" i="129"/>
  <c r="F392" i="129" s="1"/>
  <c r="F295" i="129"/>
  <c r="F125" i="2"/>
  <c r="F133" i="2" s="1"/>
  <c r="F176" i="116"/>
  <c r="D92" i="49"/>
  <c r="F92" i="49" s="1"/>
  <c r="F258" i="63"/>
  <c r="F273" i="63" s="1"/>
  <c r="D132" i="127"/>
  <c r="F132" i="127" s="1"/>
  <c r="F151" i="127" s="1"/>
  <c r="F368" i="127" s="1"/>
  <c r="F282" i="128"/>
  <c r="F426" i="128" s="1"/>
  <c r="F171" i="133"/>
  <c r="F297" i="133" s="1"/>
  <c r="F233" i="47"/>
  <c r="F245" i="47" s="1"/>
  <c r="F252" i="64"/>
  <c r="F268" i="64" s="1"/>
  <c r="F243" i="67"/>
  <c r="F305" i="67" s="1"/>
  <c r="F289" i="67"/>
  <c r="F307" i="67" s="1"/>
  <c r="F122" i="104"/>
  <c r="F182" i="104" s="1"/>
  <c r="F163" i="110"/>
  <c r="F373" i="127"/>
  <c r="F102" i="131"/>
  <c r="F233" i="131" s="1"/>
  <c r="F223" i="78"/>
  <c r="F239" i="78" s="1"/>
  <c r="F176" i="117"/>
  <c r="F114" i="63"/>
  <c r="F267" i="63" s="1"/>
  <c r="F199" i="128"/>
  <c r="F422" i="128" s="1"/>
  <c r="F256" i="130"/>
  <c r="F403" i="130" s="1"/>
  <c r="F12" i="132"/>
  <c r="F124" i="133"/>
  <c r="F295" i="133" s="1"/>
  <c r="F223" i="64"/>
  <c r="F266" i="64" s="1"/>
  <c r="F32" i="133"/>
  <c r="F61" i="19"/>
  <c r="F379" i="19" s="1"/>
  <c r="F177" i="55"/>
  <c r="F206" i="55" s="1"/>
  <c r="F173" i="64"/>
  <c r="F264" i="64" s="1"/>
  <c r="F203" i="127"/>
  <c r="F369" i="127" s="1"/>
  <c r="F99" i="128"/>
  <c r="F108" i="128" s="1"/>
  <c r="F418" i="128" s="1"/>
  <c r="F94" i="130"/>
  <c r="F108" i="67"/>
  <c r="F299" i="67" s="1"/>
  <c r="F65" i="2"/>
  <c r="F131" i="2" s="1"/>
  <c r="F179" i="98"/>
  <c r="F244" i="98" s="1"/>
  <c r="F179" i="131"/>
  <c r="F237" i="131" s="1"/>
  <c r="F67" i="104"/>
  <c r="F180" i="104" s="1"/>
  <c r="F154" i="128"/>
  <c r="F420" i="128" s="1"/>
  <c r="F240" i="128"/>
  <c r="F424" i="128" s="1"/>
  <c r="F334" i="129"/>
  <c r="F396" i="129" s="1"/>
  <c r="F71" i="132"/>
  <c r="F96" i="132" s="1"/>
  <c r="F224" i="57"/>
  <c r="F234" i="57" s="1"/>
  <c r="F56" i="67"/>
  <c r="F297" i="67" s="1"/>
  <c r="F126" i="123"/>
  <c r="F173" i="78"/>
  <c r="F237" i="78" s="1"/>
  <c r="F116" i="78"/>
  <c r="F235" i="78" s="1"/>
  <c r="D36" i="78"/>
  <c r="F36" i="78" s="1"/>
  <c r="F193" i="14"/>
  <c r="F176" i="19"/>
  <c r="F383" i="19" s="1"/>
  <c r="F226" i="19"/>
  <c r="F385" i="19" s="1"/>
  <c r="F323" i="19"/>
  <c r="F389" i="19" s="1"/>
  <c r="F179" i="46"/>
  <c r="F181" i="46"/>
  <c r="F124" i="48"/>
  <c r="F248" i="48" s="1"/>
  <c r="F244" i="49"/>
  <c r="F179" i="55"/>
  <c r="F252" i="48"/>
  <c r="F114" i="64"/>
  <c r="F262" i="64" s="1"/>
  <c r="F104" i="19"/>
  <c r="F122" i="19" s="1"/>
  <c r="F381" i="19" s="1"/>
  <c r="F177" i="47"/>
  <c r="F243" i="47" s="1"/>
  <c r="F241" i="50"/>
  <c r="F254" i="50" s="1"/>
  <c r="F222" i="63"/>
  <c r="F271" i="63" s="1"/>
  <c r="F59" i="65"/>
  <c r="F247" i="65" s="1"/>
  <c r="F213" i="65"/>
  <c r="F253" i="65" s="1"/>
  <c r="F240" i="65"/>
  <c r="F255" i="65" s="1"/>
  <c r="F121" i="98"/>
  <c r="F242" i="98" s="1"/>
  <c r="F303" i="116"/>
  <c r="E50" i="113" s="1"/>
  <c r="F63" i="47"/>
  <c r="F239" i="47" s="1"/>
  <c r="F64" i="50"/>
  <c r="F248" i="50" s="1"/>
  <c r="F124" i="50"/>
  <c r="F250" i="50" s="1"/>
  <c r="F58" i="63"/>
  <c r="F265" i="63" s="1"/>
  <c r="F173" i="63"/>
  <c r="F269" i="63" s="1"/>
  <c r="F180" i="50"/>
  <c r="F252" i="50" s="1"/>
  <c r="F178" i="57"/>
  <c r="F232" i="57" s="1"/>
  <c r="F272" i="19"/>
  <c r="F387" i="19" s="1"/>
  <c r="F63" i="20"/>
  <c r="F135" i="20" s="1"/>
  <c r="F187" i="20" s="1"/>
  <c r="E37" i="113" s="1"/>
  <c r="F124" i="47"/>
  <c r="F241" i="47" s="1"/>
  <c r="F63" i="57"/>
  <c r="F228" i="57" s="1"/>
  <c r="F119" i="57"/>
  <c r="F230" i="57" s="1"/>
  <c r="F121" i="65"/>
  <c r="F249" i="65" s="1"/>
  <c r="F179" i="65"/>
  <c r="F251" i="65" s="1"/>
  <c r="F164" i="110"/>
  <c r="F165" i="110"/>
  <c r="F116" i="130"/>
  <c r="F307" i="130"/>
  <c r="F405" i="130" s="1"/>
  <c r="F390" i="130"/>
  <c r="F409" i="130" s="1"/>
  <c r="F52" i="131"/>
  <c r="F231" i="131" s="1"/>
  <c r="D37" i="78"/>
  <c r="F37" i="78" s="1"/>
  <c r="F56" i="127"/>
  <c r="F366" i="127" s="1"/>
  <c r="F13" i="132"/>
  <c r="D22" i="132"/>
  <c r="F22" i="132" s="1"/>
  <c r="F432" i="128"/>
  <c r="F107" i="129"/>
  <c r="F386" i="129" s="1"/>
  <c r="F58" i="130"/>
  <c r="F395" i="130" s="1"/>
  <c r="F344" i="130"/>
  <c r="F407" i="130" s="1"/>
  <c r="D132" i="131"/>
  <c r="F132" i="131" s="1"/>
  <c r="F120" i="131"/>
  <c r="F225" i="131"/>
  <c r="F239" i="131" s="1"/>
  <c r="D63" i="127"/>
  <c r="F63" i="127" s="1"/>
  <c r="F100" i="127" s="1"/>
  <c r="F367" i="127" s="1"/>
  <c r="D283" i="129"/>
  <c r="F283" i="129" s="1"/>
  <c r="F37" i="128"/>
  <c r="F55" i="128" s="1"/>
  <c r="F416" i="128" s="1"/>
  <c r="F109" i="131"/>
  <c r="F312" i="64" l="1"/>
  <c r="D64" i="113" s="1"/>
  <c r="E64" i="113" s="1"/>
  <c r="F176" i="123"/>
  <c r="F301" i="117"/>
  <c r="E43" i="113" s="1"/>
  <c r="F237" i="104"/>
  <c r="E41" i="113" s="1"/>
  <c r="F339" i="67"/>
  <c r="F281" i="47"/>
  <c r="F271" i="57"/>
  <c r="F187" i="2"/>
  <c r="F125" i="49"/>
  <c r="F242" i="49" s="1"/>
  <c r="F290" i="49" s="1"/>
  <c r="E24" i="113" s="1"/>
  <c r="F295" i="48"/>
  <c r="E23" i="113" s="1"/>
  <c r="F261" i="56"/>
  <c r="E27" i="113"/>
  <c r="F297" i="129"/>
  <c r="F394" i="129" s="1"/>
  <c r="F426" i="129" s="1"/>
  <c r="E31" i="113" s="1"/>
  <c r="F141" i="131"/>
  <c r="F235" i="131" s="1"/>
  <c r="F63" i="133"/>
  <c r="F293" i="133" s="1"/>
  <c r="F299" i="133"/>
  <c r="F231" i="127"/>
  <c r="F245" i="127" s="1"/>
  <c r="F370" i="127" s="1"/>
  <c r="F65" i="98"/>
  <c r="F240" i="98" s="1"/>
  <c r="F287" i="98" s="1"/>
  <c r="E57" i="113" s="1"/>
  <c r="F465" i="128"/>
  <c r="E30" i="113" s="1"/>
  <c r="F426" i="19"/>
  <c r="E33" i="113" s="1"/>
  <c r="F170" i="110"/>
  <c r="F179" i="110" s="1"/>
  <c r="F234" i="110" s="1"/>
  <c r="E56" i="113" s="1"/>
  <c r="F43" i="132"/>
  <c r="F94" i="132" s="1"/>
  <c r="F119" i="132" s="1"/>
  <c r="E14" i="113" s="1"/>
  <c r="E20" i="113"/>
  <c r="F58" i="78"/>
  <c r="F233" i="78" s="1"/>
  <c r="F280" i="78" s="1"/>
  <c r="E49" i="113" s="1"/>
  <c r="F169" i="130"/>
  <c r="F399" i="130" s="1"/>
  <c r="F397" i="130"/>
  <c r="F291" i="50"/>
  <c r="E25" i="113" s="1"/>
  <c r="F231" i="46"/>
  <c r="E21" i="113" s="1"/>
  <c r="F273" i="131"/>
  <c r="E34" i="113" s="1"/>
  <c r="E22" i="113"/>
  <c r="F397" i="127"/>
  <c r="E13" i="113" s="1"/>
  <c r="F318" i="63"/>
  <c r="D63" i="113" s="1"/>
  <c r="E63" i="113" s="1"/>
  <c r="F214" i="55"/>
  <c r="F216" i="55"/>
  <c r="F294" i="65"/>
  <c r="D65" i="113" s="1"/>
  <c r="E65" i="113" s="1"/>
  <c r="F195" i="14"/>
  <c r="F197" i="14"/>
  <c r="E45" i="113" l="1"/>
  <c r="F448" i="130"/>
  <c r="E32" i="113" s="1"/>
  <c r="F359" i="133"/>
  <c r="E26" i="113" s="1"/>
  <c r="E60" i="113"/>
  <c r="E15" i="113"/>
  <c r="E8" i="113"/>
  <c r="E7" i="113"/>
  <c r="E72" i="113" s="1"/>
  <c r="F253" i="55"/>
  <c r="E68" i="113"/>
  <c r="E52" i="113"/>
  <c r="F252" i="14"/>
  <c r="E29" i="113" s="1"/>
  <c r="E35" i="113" s="1"/>
  <c r="E17" i="113" l="1"/>
  <c r="E73" i="113" l="1"/>
  <c r="E74" i="113" s="1"/>
  <c r="G72" i="113" l="1"/>
  <c r="E75" i="113"/>
  <c r="E76" i="113" s="1"/>
</calcChain>
</file>

<file path=xl/sharedStrings.xml><?xml version="1.0" encoding="utf-8"?>
<sst xmlns="http://schemas.openxmlformats.org/spreadsheetml/2006/main" count="9592" uniqueCount="2503">
  <si>
    <t>MINISTRY OF WATER AND ENVIRONMENT</t>
  </si>
  <si>
    <t>ITEM NO.</t>
  </si>
  <si>
    <t>DESCRIPTION</t>
  </si>
  <si>
    <t>UNIT</t>
  </si>
  <si>
    <t>QUANTITY</t>
  </si>
  <si>
    <t>RATE(Ushs)</t>
  </si>
  <si>
    <t>AMOUNT(Ushs)</t>
  </si>
  <si>
    <t>Contractual Requirements</t>
  </si>
  <si>
    <t>Sum</t>
  </si>
  <si>
    <t>Third party insurance</t>
  </si>
  <si>
    <t>Specified Requirements</t>
  </si>
  <si>
    <t>A211.1</t>
  </si>
  <si>
    <t>A211.2</t>
  </si>
  <si>
    <t xml:space="preserve">Maintenance of offices </t>
  </si>
  <si>
    <t>A221.1</t>
  </si>
  <si>
    <t>A221.2</t>
  </si>
  <si>
    <t>A221.3</t>
  </si>
  <si>
    <t>A233</t>
  </si>
  <si>
    <t>A250.1</t>
  </si>
  <si>
    <t>nr</t>
  </si>
  <si>
    <t>A250.2</t>
  </si>
  <si>
    <t>A260.1</t>
  </si>
  <si>
    <t>km</t>
  </si>
  <si>
    <t>A260.2</t>
  </si>
  <si>
    <t>A279.1</t>
  </si>
  <si>
    <t>A279.2</t>
  </si>
  <si>
    <t>month</t>
  </si>
  <si>
    <t>Provisional Sums</t>
  </si>
  <si>
    <t>COLLECTION</t>
  </si>
  <si>
    <t>Labour</t>
  </si>
  <si>
    <t>Working ganger</t>
  </si>
  <si>
    <t>hr</t>
  </si>
  <si>
    <t>Artisan</t>
  </si>
  <si>
    <t>Semi-skilled</t>
  </si>
  <si>
    <t>Unskilled</t>
  </si>
  <si>
    <t>Driver for light vehicle</t>
  </si>
  <si>
    <t>Driver for heavy vehicle</t>
  </si>
  <si>
    <t>Operator for heavy equipment</t>
  </si>
  <si>
    <t>Materials</t>
  </si>
  <si>
    <t>Ordinary Portland Cement in 50 kg bags</t>
  </si>
  <si>
    <t>t</t>
  </si>
  <si>
    <t>Coarse aggregate for concrete.</t>
  </si>
  <si>
    <t>m³</t>
  </si>
  <si>
    <t>Fine aggregate for concrete.</t>
  </si>
  <si>
    <t>Water for concrete</t>
  </si>
  <si>
    <t>l</t>
  </si>
  <si>
    <t>Sand for building</t>
  </si>
  <si>
    <t>Sand for plaster</t>
  </si>
  <si>
    <t>m²</t>
  </si>
  <si>
    <t>Concrete blocks for building, 150 mm thick.</t>
  </si>
  <si>
    <t>kg</t>
  </si>
  <si>
    <t>Timber, sawn.</t>
  </si>
  <si>
    <t>Timber wrot.</t>
  </si>
  <si>
    <t>High yield steel reinforcement:-</t>
  </si>
  <si>
    <t>8-10 mm dia</t>
  </si>
  <si>
    <t>12-16 mm dia.</t>
  </si>
  <si>
    <t>20-25 mm dia.</t>
  </si>
  <si>
    <t>Hardcore filling</t>
  </si>
  <si>
    <t>Topsoil delivered to site</t>
  </si>
  <si>
    <t>Contractors Equipment</t>
  </si>
  <si>
    <t xml:space="preserve">Road vehicles:Lorries: </t>
  </si>
  <si>
    <t>Tipping :</t>
  </si>
  <si>
    <t>5t capacity</t>
  </si>
  <si>
    <t>10t capacity</t>
  </si>
  <si>
    <t xml:space="preserve"> Water tankers with pump and hoses:</t>
  </si>
  <si>
    <t>tracked including bull and angle dozer with ripper:</t>
  </si>
  <si>
    <t>Tractors:</t>
  </si>
  <si>
    <t>rubber tyred with trailer, 75 kw.</t>
  </si>
  <si>
    <t xml:space="preserve">    (i)  150 kw.</t>
  </si>
  <si>
    <t xml:space="preserve">    (ii)  200 kw</t>
  </si>
  <si>
    <t xml:space="preserve">    (iii)  250 kw.</t>
  </si>
  <si>
    <t>Rollers:</t>
  </si>
  <si>
    <t xml:space="preserve"> manual, 250 kg</t>
  </si>
  <si>
    <t>vibratory, self, propelled, 1500 kg.</t>
  </si>
  <si>
    <t>Concrete mixers with weigh batchers and loading hoppers:</t>
  </si>
  <si>
    <t>Concrete vibrator, pneumatic with hoses:</t>
  </si>
  <si>
    <t xml:space="preserve">poker type, 50 mm </t>
  </si>
  <si>
    <t>shutter type</t>
  </si>
  <si>
    <t>Bar bending and shearing machines:</t>
  </si>
  <si>
    <t>bending:-</t>
  </si>
  <si>
    <t xml:space="preserve">     (1) hand operated.</t>
  </si>
  <si>
    <t xml:space="preserve">     (2) power operated.</t>
  </si>
  <si>
    <t>shearing:-</t>
  </si>
  <si>
    <t xml:space="preserve">     (1)  hand operated</t>
  </si>
  <si>
    <t xml:space="preserve">     (2)  power operated.</t>
  </si>
  <si>
    <t>Preamble:</t>
  </si>
  <si>
    <t>EARTHWORKS</t>
  </si>
  <si>
    <t>Excavation in material other than topsoil, rock or artificial hard material, commencing surface is the stripped ground level</t>
  </si>
  <si>
    <t>E324</t>
  </si>
  <si>
    <t>Excavation in rock material, commencing surface is the existing bed</t>
  </si>
  <si>
    <t>E334</t>
  </si>
  <si>
    <t>Disposal of Excavated Material</t>
  </si>
  <si>
    <t>Disposal of excavated material to sites as  specified and as directed by the Engineer</t>
  </si>
  <si>
    <t>E531</t>
  </si>
  <si>
    <t>Filling</t>
  </si>
  <si>
    <t>E615</t>
  </si>
  <si>
    <t>IN-SITU CONCRETE</t>
  </si>
  <si>
    <t>Provision of Concrete</t>
  </si>
  <si>
    <t>Designed Mix Concrete</t>
  </si>
  <si>
    <t>Grade C15</t>
  </si>
  <si>
    <t>Designed mix, grade C15 concrete, to BS 5328, with ordinary portland cement to BS 12, aggregate to BS 882, for the following aggregate sizes</t>
  </si>
  <si>
    <t>F231</t>
  </si>
  <si>
    <t>10mm aggregate</t>
  </si>
  <si>
    <t>Carried to Collection</t>
  </si>
  <si>
    <t>Grade C20</t>
  </si>
  <si>
    <t>Designed mix, grade C20 concrete, to BS 5328, with ordinary portland cement to BS 12, aggregate to BS 882, for the following aggregate sizes</t>
  </si>
  <si>
    <t>F243</t>
  </si>
  <si>
    <t>20mm aggregate</t>
  </si>
  <si>
    <t>Grade C25</t>
  </si>
  <si>
    <t>Designed mix, grade C25 concrete, to BS 5328, with ordinary portland cement to BS 12, aggregate to BS 882, for the following aggregate sizes</t>
  </si>
  <si>
    <t>F253</t>
  </si>
  <si>
    <t>Placing Mass Concrete</t>
  </si>
  <si>
    <t>Blinding</t>
  </si>
  <si>
    <t xml:space="preserve">Placing blinding concrete, grade C15, of the following thickness </t>
  </si>
  <si>
    <t>F511</t>
  </si>
  <si>
    <t>Thickness not exceeding 150mm</t>
  </si>
  <si>
    <t>Placing Reinforced Concrete</t>
  </si>
  <si>
    <t>Bases, Footings and Ground Slabs</t>
  </si>
  <si>
    <t>F622</t>
  </si>
  <si>
    <t>Thickness  150-300mm</t>
  </si>
  <si>
    <t>F642</t>
  </si>
  <si>
    <t>CONCRETE ANCILLARIES</t>
  </si>
  <si>
    <t>Formwork</t>
  </si>
  <si>
    <t>Fair finish formwork in vertical plane of the following width</t>
  </si>
  <si>
    <t>G242</t>
  </si>
  <si>
    <t>Width 0.1-0.2m</t>
  </si>
  <si>
    <t>m</t>
  </si>
  <si>
    <t>G244</t>
  </si>
  <si>
    <t>Width 0.4-1.22m</t>
  </si>
  <si>
    <t>G245</t>
  </si>
  <si>
    <t>Width exceeding 1.22m</t>
  </si>
  <si>
    <t>Reinforcement</t>
  </si>
  <si>
    <t>High Yield Steel</t>
  </si>
  <si>
    <t>Twisted high yield steel bars to BS4449 and of the following sizes</t>
  </si>
  <si>
    <t>G524</t>
  </si>
  <si>
    <t>Nominal size, 6mm-16mm</t>
  </si>
  <si>
    <t>Joints</t>
  </si>
  <si>
    <t>Plastic or rubber water stops of the following width</t>
  </si>
  <si>
    <t>G652</t>
  </si>
  <si>
    <t>150-200mm</t>
  </si>
  <si>
    <t>PIPEWORK-FITTINGS AND VALVES</t>
  </si>
  <si>
    <t>Steel fittings</t>
  </si>
  <si>
    <t>Double Collars</t>
  </si>
  <si>
    <t>Viking Johnson coupling, maxi type or similar  to ISO 2441, flanges to ISO 2441, all to PN 10 for pipes of the following sizes</t>
  </si>
  <si>
    <t>J341.1</t>
  </si>
  <si>
    <t>Straight Specials</t>
  </si>
  <si>
    <t>Plain ended pipes with puddle flange 100mm from one end, class K9 to BS 4772 or ISO 2531 with cement mortar lining all to PN 10 and of the following sizes and length</t>
  </si>
  <si>
    <t>J381.1</t>
  </si>
  <si>
    <t>Valves and Penstocks</t>
  </si>
  <si>
    <t>Supply and install manually operated penstock for the following openings in wall</t>
  </si>
  <si>
    <t>300mm ND</t>
  </si>
  <si>
    <t>MISCELLANEOUS WORKS</t>
  </si>
  <si>
    <t>Collection, Page 1 of 5</t>
  </si>
  <si>
    <t>Collection, Page 2 of 5</t>
  </si>
  <si>
    <t>Collection, Page 3 of 5</t>
  </si>
  <si>
    <t>Collection, Page 4 of 5</t>
  </si>
  <si>
    <t>RATE (Ushs)</t>
  </si>
  <si>
    <t>AMOUNT (Ushs)</t>
  </si>
  <si>
    <t>General Site Clearance</t>
  </si>
  <si>
    <t>D100</t>
  </si>
  <si>
    <t>Ha</t>
  </si>
  <si>
    <t>Trees</t>
  </si>
  <si>
    <t>Cut and dispose of trees of the following girth, include removal of stump and backfilling the hole left with top soil</t>
  </si>
  <si>
    <t>D210</t>
  </si>
  <si>
    <t>Girth 500 mm-1 m</t>
  </si>
  <si>
    <t>Stumps</t>
  </si>
  <si>
    <t>Remove and dispose of stumps of the following diameter; include for grabbing up the roots and backfilling the hole left with top soil</t>
  </si>
  <si>
    <t>D310</t>
  </si>
  <si>
    <t>Diameter 150-500 mm</t>
  </si>
  <si>
    <t>D320</t>
  </si>
  <si>
    <t>Diameter 500 mm -1 m</t>
  </si>
  <si>
    <t>Iron Pipes</t>
  </si>
  <si>
    <t>I312</t>
  </si>
  <si>
    <t>Depth not exceeding 1.5m</t>
  </si>
  <si>
    <t>Depth 1.5-2.0m</t>
  </si>
  <si>
    <t>Iron or Steel Pipe Fittings</t>
  </si>
  <si>
    <t>Bends</t>
  </si>
  <si>
    <t>J313.1</t>
  </si>
  <si>
    <t>All flanged 90 degree bends to BS 3601 , flanges drilled to BS 4504 ,all to PN 16, and of the following sizes</t>
  </si>
  <si>
    <t>Junctions</t>
  </si>
  <si>
    <t>All flanged tees to BS 4346 , flanges  to ISO 2441 , all to PN 16, and of the following sizes</t>
  </si>
  <si>
    <t>Adaptors</t>
  </si>
  <si>
    <t>Flange adaptors of Viking Johnson maxi type, to fit pipes, to ISO 2441, flanges to ISO 2441, all to PN 16, and of the following sizes</t>
  </si>
  <si>
    <t>100 mm ND</t>
  </si>
  <si>
    <t>Gate Valves: Hand Operated</t>
  </si>
  <si>
    <t>Flanged CI gate valves to BS 5150 ,flanges to BS 4505 , all to PN 16 for operation by tee-key, with 3m long distance piece of the following sizes</t>
  </si>
  <si>
    <t>J811</t>
  </si>
  <si>
    <t>Non-Return Valves</t>
  </si>
  <si>
    <t>Flanged CI flap valve  as specified , flanges to ISO 2441, all to PN 16 for the following sizes</t>
  </si>
  <si>
    <t>J831</t>
  </si>
  <si>
    <t>Air Valves</t>
  </si>
  <si>
    <t>Flanged CI single orifice air relief valve, 100 mm ND, as specified ,flanges to ISO 2441, PN 16, complete with all pipework and fittings for installation steel pipes of the following sizes.</t>
  </si>
  <si>
    <t>Flanged CI double orifice air relief valve, 100 mm ND, as specified ,flanges to ISO 2441, PN 10, complete with all pipework and fittings for installation steel pipes of the following sizes.</t>
  </si>
  <si>
    <t>MANHOLES AND PIPEWORK ANCILLARIES</t>
  </si>
  <si>
    <t>Man holes</t>
  </si>
  <si>
    <t>K112</t>
  </si>
  <si>
    <t>Depth 1.5-2.0 m</t>
  </si>
  <si>
    <t>K111</t>
  </si>
  <si>
    <t>K231.1</t>
  </si>
  <si>
    <t>Depth not exceeding 1.5 m</t>
  </si>
  <si>
    <t>Other pipework ancillaries</t>
  </si>
  <si>
    <t>SUPPORTS AND PROTECTION, ANCILLARIES TO LAYING AND EXCAVATION</t>
  </si>
  <si>
    <t>Extras to Excavation and Backfilling</t>
  </si>
  <si>
    <t>L111</t>
  </si>
  <si>
    <t>Excavation in rock</t>
  </si>
  <si>
    <t>Pipe surrounds, of sand, for the following pipe sizes</t>
  </si>
  <si>
    <t>L513</t>
  </si>
  <si>
    <t>Diameter not exceeding  600 mm ND</t>
  </si>
  <si>
    <t>Pipe surrounds, of selected excavated granular material,  for the following pipe sizes</t>
  </si>
  <si>
    <t>L523</t>
  </si>
  <si>
    <t>Pipe surrounds, of mass concrete, for the following pipe sizes</t>
  </si>
  <si>
    <t>L543</t>
  </si>
  <si>
    <t>Thrust Blocks</t>
  </si>
  <si>
    <t>Mass concrete grade C15 thrust blocks for pipes and fittings, volume  0.2-0.5 m³ ,for the following pipe sizes</t>
  </si>
  <si>
    <t>L733</t>
  </si>
  <si>
    <t>Isolated Pipe Supports</t>
  </si>
  <si>
    <t>Collection, Page 1 of 6</t>
  </si>
  <si>
    <t>Collection, Page 2 of 6</t>
  </si>
  <si>
    <t>Collection, Page 3 of 6</t>
  </si>
  <si>
    <t>Collection, Page 4 of 6</t>
  </si>
  <si>
    <t>Collection, Page 5 of 6</t>
  </si>
  <si>
    <t>DEMOLITION AND SITE CLEARANCE</t>
  </si>
  <si>
    <t xml:space="preserve">General site clearance </t>
  </si>
  <si>
    <t>Cut and dispose of trees of the following girth; include removal of stump and backfilling the hole left with top soil</t>
  </si>
  <si>
    <t>D220</t>
  </si>
  <si>
    <t>Girth 1-2 m</t>
  </si>
  <si>
    <t>Remove and dispose of stumps of the following diameter; include for grubbing up the roots and backfilling the hole left with top soil</t>
  </si>
  <si>
    <t>Topsoil</t>
  </si>
  <si>
    <t>E111</t>
  </si>
  <si>
    <t xml:space="preserve">Strip top soil, depth not exceeding 250mm </t>
  </si>
  <si>
    <t>Excavation in rock material, commencing surface is the stripped ground level</t>
  </si>
  <si>
    <t>Land scaping</t>
  </si>
  <si>
    <t>E810</t>
  </si>
  <si>
    <t>Turfing  including importation of top soil and preparation of surface</t>
  </si>
  <si>
    <t>PIPEWORK-PIPES</t>
  </si>
  <si>
    <t>Steel pipes with spigot and socket type flexible joints, 100 mm ND , all  to BS 4772 and to PN 10 laid in trench to  the following depths</t>
  </si>
  <si>
    <t>I322.1</t>
  </si>
  <si>
    <t>Steel pipes with spigot and socket type flexible joints, 200 mm ND , all  to BS 4772 and to PN 10 laid in trench to  the following depths</t>
  </si>
  <si>
    <t>I322.2</t>
  </si>
  <si>
    <t>Steel pipes with spigot and socket type flexible joints, 250 mm ND , all  to BS 4772 and to PN 10 laid in trench to  the following depths</t>
  </si>
  <si>
    <t>I332.1</t>
  </si>
  <si>
    <t>Steel pipes with spigot and socket type flexible joints, 300 mm ND , all  to BS 4772 and to PN 10 laid in trench to  the following depths</t>
  </si>
  <si>
    <t>I332.2</t>
  </si>
  <si>
    <t>Plastic Pipes</t>
  </si>
  <si>
    <t>Polyvinyl Chloride Pipes</t>
  </si>
  <si>
    <t>uPVC pressure pipes  to ISO 2441, with flexible joints to BS 4346 all to PN 10, 160mm OD,  laid in trenches to the following depths</t>
  </si>
  <si>
    <t>I512.1</t>
  </si>
  <si>
    <t>I513.1</t>
  </si>
  <si>
    <t>I512.2</t>
  </si>
  <si>
    <t>I513.2</t>
  </si>
  <si>
    <t>J311</t>
  </si>
  <si>
    <t>200 mm ND</t>
  </si>
  <si>
    <t>All flanged 11.25 degree bends to BS 3601 , flanges drilled to BS 4504 ,all to PN 10, and of the following sizes</t>
  </si>
  <si>
    <t>J312.1</t>
  </si>
  <si>
    <t>300 mm ND</t>
  </si>
  <si>
    <t>All flanged 90 degree bends to BS 3601 , flanges drilled to BS 4504 ,all to PN 10, and of the following sizes</t>
  </si>
  <si>
    <t>J312.2</t>
  </si>
  <si>
    <t>250 mm ND</t>
  </si>
  <si>
    <t>All flanged tees to BS 4346 , flanges  to ISO 2441, all to PN 10, and of the following sizes</t>
  </si>
  <si>
    <t>J322.1</t>
  </si>
  <si>
    <t>J322.2</t>
  </si>
  <si>
    <t>J322.3</t>
  </si>
  <si>
    <t>Flanged adaptors maxi type  or similar to ISO 2441, flanges to ISO 2441, all to PN 10 and of the following sizes</t>
  </si>
  <si>
    <t>J352.1</t>
  </si>
  <si>
    <t xml:space="preserve">250 mm ND </t>
  </si>
  <si>
    <t>J352.2</t>
  </si>
  <si>
    <t xml:space="preserve">300 mm ND </t>
  </si>
  <si>
    <t>Flanged CI gate valves to BS 5150 , flanges to BS 4505 , all to PN 10 for operation by tee-key, with 3m long distance piece of the following sizes</t>
  </si>
  <si>
    <t>J812.1</t>
  </si>
  <si>
    <t>J812.2</t>
  </si>
  <si>
    <t>PIPEWORK-MANHOLES AND PIPEWORK ANCILLARIES</t>
  </si>
  <si>
    <t>Depth 2.5-3m</t>
  </si>
  <si>
    <t>Depth 3-3.5m</t>
  </si>
  <si>
    <t>Depth 3.5-4.0m</t>
  </si>
  <si>
    <t>Other Chambers</t>
  </si>
  <si>
    <t>Outfall structures as shown in standard drawing and to the following depth</t>
  </si>
  <si>
    <t>K231</t>
  </si>
  <si>
    <t>Depth not exceeding 4.5m</t>
  </si>
  <si>
    <t>Valve Surface Boxes</t>
  </si>
  <si>
    <t>K254</t>
  </si>
  <si>
    <t>K255</t>
  </si>
  <si>
    <t>K256</t>
  </si>
  <si>
    <t>Depth 3.5-4m</t>
  </si>
  <si>
    <t>Concrete Stools and Thrust Blocks</t>
  </si>
  <si>
    <t>Fencing</t>
  </si>
  <si>
    <t>X134</t>
  </si>
  <si>
    <t>Gates</t>
  </si>
  <si>
    <t>3m double leaf with 1.0m single leaf , pedestrian gate</t>
  </si>
  <si>
    <t>1.0m single leaf , pedestrian gate</t>
  </si>
  <si>
    <t>Supply alminium push-up ladder in two sections. total extended length 5m</t>
  </si>
  <si>
    <t>Construct 1.2m wide precast  concrete walk way slabs, placed on sand bed on well compacted  ground</t>
  </si>
  <si>
    <t>Construction of drainage system for the above road and parking include excavation, disposal of excess material, provision of concrete culverts 600/ 900mm diameter, inlet and outlet structures to culverts, reinforced concrete aprons, headwalls, wing walls for culverts; etc to the satisfaction of the Engineer</t>
  </si>
  <si>
    <t>Not exceeding 150mm</t>
  </si>
  <si>
    <t>150-300mm</t>
  </si>
  <si>
    <t xml:space="preserve">Placing reinforced concrete, grade C25 for suspended slabs of the following thickness </t>
  </si>
  <si>
    <t>F632</t>
  </si>
  <si>
    <t>300-500mm</t>
  </si>
  <si>
    <t xml:space="preserve">Placing reinforced concrete, grade C25 for walls of the following thickness </t>
  </si>
  <si>
    <t>Fair finish formwork in horizontal plane of the following width</t>
  </si>
  <si>
    <t>G215</t>
  </si>
  <si>
    <t>J311.1</t>
  </si>
  <si>
    <t>150 mm ND</t>
  </si>
  <si>
    <t>J311.2</t>
  </si>
  <si>
    <t>All flanged tees to BS 4346 , flanges  to ISO 2441, all to PN 10 and of the following sizes</t>
  </si>
  <si>
    <t xml:space="preserve">150/150/150mm ND </t>
  </si>
  <si>
    <t>300/300/300 mm ND</t>
  </si>
  <si>
    <t>J351.1</t>
  </si>
  <si>
    <t xml:space="preserve">150 mm ND </t>
  </si>
  <si>
    <t>J351.2</t>
  </si>
  <si>
    <t>Flanged /spigot pipes with puddle flange 100mm from one end, class K9 to BS 4772 or ISO 2531 with cement mortar lining all to PN 10 and of the following sizes and length</t>
  </si>
  <si>
    <t>150 mm ND length not exceeding 1.0m</t>
  </si>
  <si>
    <t>J381.2</t>
  </si>
  <si>
    <t>150 mm ND length not exceeding 1.5m</t>
  </si>
  <si>
    <t>J383.3</t>
  </si>
  <si>
    <t>300 mm ND length not exceeding 1.0m</t>
  </si>
  <si>
    <t>Double flanged pipes, class K9 to BS 4772 or ISO 2531 with cement mortar lining all to PN 10 and of the following sizes and length</t>
  </si>
  <si>
    <t>150 mm ND length not exceeding 3.2m</t>
  </si>
  <si>
    <t>J381.5</t>
  </si>
  <si>
    <t>300 mm ND length not exceeding 1.5m</t>
  </si>
  <si>
    <t>300 mm ND length not exceeding 2.4m</t>
  </si>
  <si>
    <t>All flanged CI gate valves to BS 5150 , flanges to ISO 2441 , all to PN 10 for operation by tee-key,for the following sizes</t>
  </si>
  <si>
    <t>J811.1</t>
  </si>
  <si>
    <t>J811.2</t>
  </si>
  <si>
    <t>J891.1</t>
  </si>
  <si>
    <t>J891.2</t>
  </si>
  <si>
    <t>Depth not exceeding 1.5-2m</t>
  </si>
  <si>
    <t>J891.3</t>
  </si>
  <si>
    <t>Depth not exceeding 2-2.5m</t>
  </si>
  <si>
    <t>K113</t>
  </si>
  <si>
    <t>Screeding to drain structure as per specified slope</t>
  </si>
  <si>
    <t>Provision of 600mm wide x 150mm thick C25/20 suspended reinforced concrete walkway slabs around structure</t>
  </si>
  <si>
    <t>Provision of mild steel handrails to BS 1387 , galvanised to BS 729 , around the walkways, include painting and rawbolting</t>
  </si>
  <si>
    <t>External galvanised mild steel ladder to BS 4211 , galvanised to BS 729 , fixed onto reinforced concrete rising from finshed ground around filter structure and landing on walkway on top of filter, include hand railing</t>
  </si>
  <si>
    <t>F631</t>
  </si>
  <si>
    <t>Not exceeeding 150mm</t>
  </si>
  <si>
    <t>Placing reinforced concrete, grade C20 for columns of the following cross sectional areas</t>
  </si>
  <si>
    <t>F652</t>
  </si>
  <si>
    <t>J311.3</t>
  </si>
  <si>
    <t>J321.1</t>
  </si>
  <si>
    <t>J321.2</t>
  </si>
  <si>
    <t>250/250/250 mm ND</t>
  </si>
  <si>
    <t>J321.3</t>
  </si>
  <si>
    <t>J351.3</t>
  </si>
  <si>
    <t>J381.3</t>
  </si>
  <si>
    <t>250 mm ND length not exceeding 1.0m</t>
  </si>
  <si>
    <t>J381.4</t>
  </si>
  <si>
    <t>150 mm ND length not exceeding 3.0m</t>
  </si>
  <si>
    <t>J381.6</t>
  </si>
  <si>
    <t>250 mm ND length not exceeding 2.5m</t>
  </si>
  <si>
    <t>J381.7</t>
  </si>
  <si>
    <t>250 mm ND length not exceeding 4.0m</t>
  </si>
  <si>
    <t>J381.8</t>
  </si>
  <si>
    <t>300 mm ND length not exceeding 2.5m</t>
  </si>
  <si>
    <t>J811.3</t>
  </si>
  <si>
    <t>Provision of orifices as shown on drawing</t>
  </si>
  <si>
    <t>Tapers</t>
  </si>
  <si>
    <t>All flanged concentric tapers to BS 4346 , flanges  to ISO 2441, all to PN 10 and of the following sizes</t>
  </si>
  <si>
    <t>J331</t>
  </si>
  <si>
    <t xml:space="preserve">250/150 mm ND </t>
  </si>
  <si>
    <t>Blank Flange</t>
  </si>
  <si>
    <t>Blank flange to ISO 2441, all to PN 10 and of the following sizes</t>
  </si>
  <si>
    <t xml:space="preserve">200 mm ND </t>
  </si>
  <si>
    <t>200 mm ND length not exceeding 2.0m</t>
  </si>
  <si>
    <t>150 mm ND length not exceeding 2.5m</t>
  </si>
  <si>
    <t>200 mm ND length not exceeding 2.6m</t>
  </si>
  <si>
    <t>200 mm ND length not exceeding 3.0m</t>
  </si>
  <si>
    <t>250 mm ND length not exceeding 3.0m</t>
  </si>
  <si>
    <t>80mm ND</t>
  </si>
  <si>
    <t>J811.4</t>
  </si>
  <si>
    <t>Supply and install stainless steel hand stocks including lifting handle as shown in the drawing</t>
  </si>
  <si>
    <t>Supply and place filter media of effective size 0.5mm as per the specifications</t>
  </si>
  <si>
    <t>Supply and place sand of effective size 3mm as per the specifications</t>
  </si>
  <si>
    <t>Supply and place aggregate of effective size 10mm as per the specifications</t>
  </si>
  <si>
    <t>Supply and place aggregate of effective size 20 mm as per the specifications</t>
  </si>
  <si>
    <t>Supply and install filter under drain pipe work as shown in the drawing</t>
  </si>
  <si>
    <t>BRICKWORK, BLOCKWORK AND MASONRY</t>
  </si>
  <si>
    <t>U521</t>
  </si>
  <si>
    <t>W153</t>
  </si>
  <si>
    <t xml:space="preserve">150/150/150 mm ND </t>
  </si>
  <si>
    <t>Double flanged pipes class K9 to BS 4772 or ISO 2531 with cement mortar lining all to PN 10 and of the following sizes and length</t>
  </si>
  <si>
    <t>100 mm ND length not exceeding 1.0m</t>
  </si>
  <si>
    <t>150 mm ND length not exceeding 2.3m</t>
  </si>
  <si>
    <t>Strainers</t>
  </si>
  <si>
    <t>Flanged CI strainer to BS 5150, flanges to ISO 2441, all to PN 10 of  the following sizes</t>
  </si>
  <si>
    <t>J991.1</t>
  </si>
  <si>
    <t>100mm ND</t>
  </si>
  <si>
    <t>J992.1</t>
  </si>
  <si>
    <t>Screeding to drain structure and roof cover as per specified by the Engineer</t>
  </si>
  <si>
    <t>Provision of 150mm ND swanneck ventilation pipes in roof slab, including mosquito wire net screen as shown on the drawing</t>
  </si>
  <si>
    <t>Provision of water tight metallic manhole covers including frames and locks for 600x600mm clear openings</t>
  </si>
  <si>
    <t>Provision of galvanised step irons for access into well</t>
  </si>
  <si>
    <t>Provision of float water level indicator as approved by the Engineer</t>
  </si>
  <si>
    <t>Filling below structure in imported approved natural material other than top soil or rock and compacting to 95% MDD AASHTO or as approved</t>
  </si>
  <si>
    <t>Width 0.4 - 1.22m</t>
  </si>
  <si>
    <t>Concrete Pipes</t>
  </si>
  <si>
    <t>Concrete pipes 500 mm ND, placed as sleeves at the following depths</t>
  </si>
  <si>
    <t>I232</t>
  </si>
  <si>
    <t>I233</t>
  </si>
  <si>
    <t>I234</t>
  </si>
  <si>
    <t>Depth 2.0-2.5 m</t>
  </si>
  <si>
    <t>Depth 1.5-2m</t>
  </si>
  <si>
    <t>Depth not exceeding 2.0m</t>
  </si>
  <si>
    <t>Supply and install under drain pipe work as shown in the drawing</t>
  </si>
  <si>
    <t>Depth 0.5-1m</t>
  </si>
  <si>
    <t>E332</t>
  </si>
  <si>
    <t>Depth 0.25-0.5m</t>
  </si>
  <si>
    <t>E535</t>
  </si>
  <si>
    <t>E613</t>
  </si>
  <si>
    <t>Filling to structures in non selected excavated material other than top soil or rock</t>
  </si>
  <si>
    <t xml:space="preserve">Filling to structures in imported natural material other than top soil or rock </t>
  </si>
  <si>
    <t>E617</t>
  </si>
  <si>
    <t>300mm thick bed of approved imported hardcore well spread, leveled, rammed to consolidation on stabilized and compacted ground to Engineer’s satisfaction</t>
  </si>
  <si>
    <t>E724</t>
  </si>
  <si>
    <t>Sand blinding on top of hard core fill</t>
  </si>
  <si>
    <t>F233</t>
  </si>
  <si>
    <t xml:space="preserve">Placing reinforced concrete, grade C20 for bases, footings and ground slabs of the following thickness </t>
  </si>
  <si>
    <t>Placing reinforced concrete, grade C25 for beams and lintels of the following cross sectional areas</t>
  </si>
  <si>
    <t>F662</t>
  </si>
  <si>
    <t>G243</t>
  </si>
  <si>
    <t>Width 0.2-0.4m</t>
  </si>
  <si>
    <t>Plain rounded steel bars to BS4449 and of the following sizes</t>
  </si>
  <si>
    <t>G512</t>
  </si>
  <si>
    <t>Nominal size, 8mm</t>
  </si>
  <si>
    <t>Deformed high yield steel bars to BS4449 and of the following sizes</t>
  </si>
  <si>
    <t>Nominal size, 6mm-12mm</t>
  </si>
  <si>
    <t>G567</t>
  </si>
  <si>
    <t>Steel fabric reinforcement to BS4483 , fabric  A252</t>
  </si>
  <si>
    <t>Concrete Accessories</t>
  </si>
  <si>
    <t>G811</t>
  </si>
  <si>
    <t>Finishing of top surfaces with wood float</t>
  </si>
  <si>
    <t>U511</t>
  </si>
  <si>
    <t>150mm thick walls in approved solid blocks bonded in 1:5  cement sand mortar</t>
  </si>
  <si>
    <t>U512</t>
  </si>
  <si>
    <t>230mm thick walls in approved solid blocks bonded in 1:5  cement sand mortar</t>
  </si>
  <si>
    <t>PAINTING</t>
  </si>
  <si>
    <t>High Gloss Oil Paint</t>
  </si>
  <si>
    <t>V323</t>
  </si>
  <si>
    <t>V333</t>
  </si>
  <si>
    <t>External quality high gloss oil paint, two coats, to smooth concrete surfaces; include surface preparation as specified</t>
  </si>
  <si>
    <t>Emulsion Paint</t>
  </si>
  <si>
    <t>V567.1</t>
  </si>
  <si>
    <t>Internal quality vinyl silk emulsion paint , under coat &amp; two overcoats, to interior block work wall surfaces to the Engineer's satisfaction, include surface preparation as specified</t>
  </si>
  <si>
    <t>V567.2</t>
  </si>
  <si>
    <t>Exterior quality weather guard paint , under coat &amp; two overcoats, to rendered block work wall surfaces to the Engineer's satisfaction, include surface preparation as specified</t>
  </si>
  <si>
    <t>WATER PROOFING</t>
  </si>
  <si>
    <t>Damp Proof</t>
  </si>
  <si>
    <t>Damp proof course of bitumen impregnated fabric to BS 6398 for the following wall thicknesses</t>
  </si>
  <si>
    <t>W116</t>
  </si>
  <si>
    <t>230mm</t>
  </si>
  <si>
    <t>Rendering</t>
  </si>
  <si>
    <t>W153.1</t>
  </si>
  <si>
    <t>1:4 cement sand screed plaster to external walls 25mm thick and finished with wooden float and rough cast to the Engineer's satisfaction</t>
  </si>
  <si>
    <t>W153.2</t>
  </si>
  <si>
    <t>1:4 cement sand screed plaster to internal walls 25mm thick and finished smooth with with white lime, using steel troweling</t>
  </si>
  <si>
    <t>Roofing</t>
  </si>
  <si>
    <t>W321</t>
  </si>
  <si>
    <t>Construct roofings, complete as in the drawings and as specified; with interlocking approved clay tiles, complete with chicken wire mesh, polythene sheet, purlins, rafters, wall plate, ridge tiles, barge boards, eaves boards with wood protection coat, and uPVC rain water guttering and drainage all to the Engineer's satisfaction</t>
  </si>
  <si>
    <t>Protective Layers</t>
  </si>
  <si>
    <t>W421</t>
  </si>
  <si>
    <t>Flexible polyethylene sheeting, gauge 1000, or similar approved, laid to the surface of blinding concrete or sand blinded hardcore fill</t>
  </si>
  <si>
    <t>W441</t>
  </si>
  <si>
    <t>1:3 cement sand 25mm floor screed finished to hard and smooth  surface with a steel float using cement grout</t>
  </si>
  <si>
    <t>W453.1</t>
  </si>
  <si>
    <t xml:space="preserve">Ceramic tiles lining to interior of chemical mixing tanks, jointed with approved corrosion resistant concrete </t>
  </si>
  <si>
    <t>Windows, Doors and Glazing</t>
  </si>
  <si>
    <t>Windows</t>
  </si>
  <si>
    <t>Z311.1</t>
  </si>
  <si>
    <t>Supply and fix wooden frame double leaf glass windows overall size 1.0m x 1.2m complete including, approved non corrosive fasteners. hinges and stays</t>
  </si>
  <si>
    <t>Z321.1</t>
  </si>
  <si>
    <t>Doors</t>
  </si>
  <si>
    <t>Z313.1</t>
  </si>
  <si>
    <t>Z323.1</t>
  </si>
  <si>
    <t>Mild solid steel single leaf door overall size 1200 x 2100mm high primed with redoxide paint before delivery to site complete with all the necessary iron mongery  and accessories.</t>
  </si>
  <si>
    <t xml:space="preserve">Supply and fix ventilation blocks size 1.0m x 0.5m </t>
  </si>
  <si>
    <t>Construct 600mm wide splash apron including screeding</t>
  </si>
  <si>
    <t xml:space="preserve">12mm thick cement/sand plaster as ceiling on expanded metal lathing stretched and nailed on 100 x 50mm ceiling branderings at 600mm centres on150 x 50mm ceiling joists  </t>
  </si>
  <si>
    <t>Cabling</t>
  </si>
  <si>
    <t xml:space="preserve">Cabling from  MCC in backwash pump house to mixers </t>
  </si>
  <si>
    <t>Cabling from  DB in backwash pump house to chemical stores and chemical mixing platforms</t>
  </si>
  <si>
    <t>Lightening protection for  house and mixing/dosing platforms</t>
  </si>
  <si>
    <t>Chemical Mixing</t>
  </si>
  <si>
    <t>Supply and install  solar electric mixers, with stainless steel propellor shaft and mixing blades, including precast reinforced concrete support slabs on top of the mixing tanks</t>
  </si>
  <si>
    <t xml:space="preserve">Chemical Dosing </t>
  </si>
  <si>
    <t>Supply and fix all plastic pipes and fittings, including valves, elbows, adaptors for overflow and draining mixing tanks to treatment plant drainage system</t>
  </si>
  <si>
    <t>Supply and fix all plastic pipe, fittings and accessories for connection of mixing tanks to 4no. gravity dosers</t>
  </si>
  <si>
    <t>Supply and fix OD 25mm plastic pipe and fittings, including valves, elbows, adaptors for dosing at flocculation chambers, maximum length 10m</t>
  </si>
  <si>
    <t>Supply and fix OD 25mm plastic pipe and fittings, including valves, elbows, adaptors for dosing at clear water well, maximum length 10m</t>
  </si>
  <si>
    <t>Carried to Summary</t>
  </si>
  <si>
    <t>80 mm ND</t>
  </si>
  <si>
    <t>J311.4</t>
  </si>
  <si>
    <t xml:space="preserve">80/80/80 mm ND </t>
  </si>
  <si>
    <t>J341.2</t>
  </si>
  <si>
    <t xml:space="preserve">80 mm ND </t>
  </si>
  <si>
    <t>80 mm ND length not exceeding 1.0m</t>
  </si>
  <si>
    <t>J831.1</t>
  </si>
  <si>
    <t>Lightening protection for  house</t>
  </si>
  <si>
    <t>All flanged 90 degree bends to BS 3601 , flanges drilled to BS 4504 , all to PN 10, and of the following sizes</t>
  </si>
  <si>
    <t>J323.1</t>
  </si>
  <si>
    <t>Flange adaptors of Viking Johnson maxi type, to fit plastic pipes,  to ISO 2441, flanges to ISO 2441, all to PN 10, and of the following sizes</t>
  </si>
  <si>
    <t>Bellmouths</t>
  </si>
  <si>
    <t xml:space="preserve">Double flanged bellmouths all to PN 10 and of the following sizes </t>
  </si>
  <si>
    <t>All flanged CI butter fly valves to BS 5150 , flanges to ISO 2441 , all to PN 10 for operation by hand,for the following sizes</t>
  </si>
  <si>
    <t>J841.1</t>
  </si>
  <si>
    <t>Steel Tank</t>
  </si>
  <si>
    <t>Supply and install  galvanised steel tank, galvanised to BS EN 1461:1999 or as approved standard, nominal capacity 55,434litres, complete including manhole with hinged lid, screened roof vents, internal &amp; external ladders, walkway, ball valve, float level indicator, pipe connections (for inlet, outlet, overflow, drain, etc as specified</t>
  </si>
  <si>
    <t>E523</t>
  </si>
  <si>
    <t>Surfaces inclined at an angle not exceeding 45 degrees to the horizontal</t>
  </si>
  <si>
    <t>E522</t>
  </si>
  <si>
    <t>E614</t>
  </si>
  <si>
    <t>U111</t>
  </si>
  <si>
    <t>Z313.2</t>
  </si>
  <si>
    <t>ADMINISTRATION BUILDING</t>
  </si>
  <si>
    <t>PREAMBLE</t>
  </si>
  <si>
    <t>CLASS E: EARTHWORKS</t>
  </si>
  <si>
    <t>Excavation for foundations</t>
  </si>
  <si>
    <t>E323</t>
  </si>
  <si>
    <t>Depth 0 - 1m</t>
  </si>
  <si>
    <t>Depth 1 - 2m</t>
  </si>
  <si>
    <t>Disposal of excavated material off site</t>
  </si>
  <si>
    <t>E532</t>
  </si>
  <si>
    <t>Material other than topsoil, rock, or artificial hard material.</t>
  </si>
  <si>
    <t xml:space="preserve">Double handling of excavated material </t>
  </si>
  <si>
    <t>E542</t>
  </si>
  <si>
    <t>Material other than topsoil, rock or artificial hard material - Return fill and compact selected excavated material in foundations to 95% MDD</t>
  </si>
  <si>
    <t xml:space="preserve">Filling to Structures by methods specified and to depths as shown in the drawings </t>
  </si>
  <si>
    <t>Imported granular material - 50mm sand blinding</t>
  </si>
  <si>
    <t>E647</t>
  </si>
  <si>
    <t>Hardcore filling; 200mm deep</t>
  </si>
  <si>
    <r>
      <t>m</t>
    </r>
    <r>
      <rPr>
        <vertAlign val="superscript"/>
        <sz val="10"/>
        <rFont val="Arial"/>
        <family val="2"/>
      </rPr>
      <t>2</t>
    </r>
  </si>
  <si>
    <t>FILLING ANCILLARIES</t>
  </si>
  <si>
    <t>Preparation of Filled Surfaces</t>
  </si>
  <si>
    <t>E712.1</t>
  </si>
  <si>
    <t>Hardcore materials</t>
  </si>
  <si>
    <t>CLASS F: IN-SITU CONCRETE</t>
  </si>
  <si>
    <t>Ordinary Designed Mix Concrete</t>
  </si>
  <si>
    <t>Designed mix, grade 15/20 concrete, to BS 5328, with ordinary portland cement to BS 12 , aggregate to BS882 , for the following aggregate sizes</t>
  </si>
  <si>
    <t>Designed mix, grade 25/20 concrete, to BS 5328, with ordinary portland cement to BS 12 , aggregate to BS882 , for the following aggregate sizes</t>
  </si>
  <si>
    <t>Placing  Mass Concrete</t>
  </si>
  <si>
    <t>Rate Only</t>
  </si>
  <si>
    <t>Strip foundation</t>
  </si>
  <si>
    <t>Nominal thickness 230mm</t>
  </si>
  <si>
    <t>Placing  Reinforced Concrete</t>
  </si>
  <si>
    <t>CLASS F: IN-SITU CONCRETE  (Cont'd)</t>
  </si>
  <si>
    <t>Placing  Reinforced Concrete (Cont'd)</t>
  </si>
  <si>
    <t>Ring Beams</t>
  </si>
  <si>
    <t>Formwork; Rough Finish</t>
  </si>
  <si>
    <t>Plane horizontal</t>
  </si>
  <si>
    <t>G112</t>
  </si>
  <si>
    <t>Width 0.1 to 0.2m</t>
  </si>
  <si>
    <t>Formwork-Fair Finish</t>
  </si>
  <si>
    <t>Plane Vertical</t>
  </si>
  <si>
    <t>Width 0.1m - 0.2m to edges of slab</t>
  </si>
  <si>
    <t xml:space="preserve">To ring beam 200mm x 200mm; Width 0.2m - 0.4m </t>
  </si>
  <si>
    <t xml:space="preserve">Deformed High Yield Steel </t>
  </si>
  <si>
    <t>Hot rolled high yield ribbed bars of yield strength of 460N/mm2  to BS 4449 or BS EN 10080 and BS EN 1993 and of the following sizes</t>
  </si>
  <si>
    <t>All sizes</t>
  </si>
  <si>
    <t>Steel Fabric</t>
  </si>
  <si>
    <t>Steel fabric to BS4483</t>
  </si>
  <si>
    <t>G522</t>
  </si>
  <si>
    <r>
      <t>Nominal mass: 2 - 3 kg/m</t>
    </r>
    <r>
      <rPr>
        <vertAlign val="superscript"/>
        <sz val="10"/>
        <rFont val="Arial"/>
        <family val="2"/>
      </rPr>
      <t xml:space="preserve">2 </t>
    </r>
    <r>
      <rPr>
        <sz val="10"/>
        <rFont val="Arial"/>
        <family val="2"/>
      </rPr>
      <t>- A142</t>
    </r>
  </si>
  <si>
    <t>CLASS N: MISCELLANEOUS METAL WORK</t>
  </si>
  <si>
    <t>Steel veranda supports: tubular section</t>
  </si>
  <si>
    <t>N164</t>
  </si>
  <si>
    <t>100mm diameter x 4mm thick Round hollow section: size 2700mm long including 500mm length bedded in concrete grade 20: top welded with 4mm thick mild steel plate to receive timber beam (m/s): bottom welded with fixing lugs: bottom  4mm base plate welded to the steel pipe: including Bolts and nuts, painted in accordance with engineers spcification. complete.</t>
  </si>
  <si>
    <t>CLASS U; BRICKWORK, BLOCKWORK AND MASONRY</t>
  </si>
  <si>
    <t>Dense Concrete Blockwork</t>
  </si>
  <si>
    <t>Dense concrete blockwork to BS 7263, jointed with ordinary 1:3 cement mortar, hoop irons every three courses</t>
  </si>
  <si>
    <t>U521.1</t>
  </si>
  <si>
    <t xml:space="preserve">m² </t>
  </si>
  <si>
    <t>U521.2</t>
  </si>
  <si>
    <t>Damp proof course of bitumen impregnated fabric to BS 6398 for the following wall thickness</t>
  </si>
  <si>
    <t>U582</t>
  </si>
  <si>
    <t>Width 150-200mm  wide</t>
  </si>
  <si>
    <t>CLASS V: PAINTING</t>
  </si>
  <si>
    <t>High Gloss</t>
  </si>
  <si>
    <t>Timber Surfaces</t>
  </si>
  <si>
    <t>External quality high gloss oil paint, two coats, to the following timber surfaces; include surface preparation and undercoat</t>
  </si>
  <si>
    <t>V321</t>
  </si>
  <si>
    <t>Upper surfaces of facia board inclined at an angle not exceeding 30 degrees to the horizontal</t>
  </si>
  <si>
    <t>Masonry</t>
  </si>
  <si>
    <t>External quality emulsion paint (weather guard), two coats, to the following smooth masonry surfaces, include surface preparation and undercoat as specified</t>
  </si>
  <si>
    <t>V553</t>
  </si>
  <si>
    <t>Surfaces of walls inclined at an angle exceeding 60  degrees to the horizontal</t>
  </si>
  <si>
    <t>CLASS V: PAINTING (Cont'd)</t>
  </si>
  <si>
    <t>Emulsion Paint (Cont'd)</t>
  </si>
  <si>
    <t>Internal quality emulsion paint, two coats, to plastered blockwork; include surface preparation and undercoat as specified</t>
  </si>
  <si>
    <t>Surfaces of walls; inclined at an angle exceeding 60  degrees to the horizontal</t>
  </si>
  <si>
    <t>Approved Floor Paint</t>
  </si>
  <si>
    <t>Horizontal Surfaces of steel trowelled concrete  floor; applied strictly  in accordance with suppliers recommendations.</t>
  </si>
  <si>
    <t>V639</t>
  </si>
  <si>
    <t>Surfaces of floors;  horizontal - Office, store, Labourer's rest area and veranda</t>
  </si>
  <si>
    <t>CLASS W: WATER PROOFING</t>
  </si>
  <si>
    <t>Surfaces inclined at an angle not exceeding 30 degrees to the horizontal</t>
  </si>
  <si>
    <t>CLASS Z: SIMPLE BUILDING WORKS</t>
  </si>
  <si>
    <t>WINDOWS DOORS &amp; GLAZING</t>
  </si>
  <si>
    <t>Timber Doors</t>
  </si>
  <si>
    <t>Supply and install 45mm thick wrot hardwood timber doors as described to: 45 mm thick framed, ledged and battened size as shown below overall comprising 45 x 125 mm stile and top rail, 25 x 125 mm ledges, 20 x 100 mm battens with V joints, all glued and assembled, including painting general surfaces woodwork and all necessary iron mongery.</t>
  </si>
  <si>
    <t>Size 900mm x 2100mm high</t>
  </si>
  <si>
    <t>Size 800mm x 2100mm high</t>
  </si>
  <si>
    <t>CLASS Z: SIMPLE BUILDING WORKS (Cont'd)</t>
  </si>
  <si>
    <t>WINDOWS DOORS &amp; GLAZING (Cont'd)</t>
  </si>
  <si>
    <t>Metal Doors</t>
  </si>
  <si>
    <t>Supply and install steel door fabricated from standard steel sections not less than 3mm thick and comprising 300mm high vent filled in with 4no 2mm thick x 75mm wide steel louvre blades, 2no 6mm thick clear glass and glazing panels complete with all iron mongery, steel burglar proof grilles, heavy duty stainless steel door lock to as union or equal approved and including painting to Engineer's satisfaction.</t>
  </si>
  <si>
    <t>Z323.2</t>
  </si>
  <si>
    <t>Door size 900mm x 2100mm high</t>
  </si>
  <si>
    <t xml:space="preserve">Metal  Windows </t>
  </si>
  <si>
    <t>Supply and install steel casement window with frames and sashes in standard sections as described: timber including timber sub-frames;  including glazing, complete with all ironmongery, burglar proof and including painting to Engineer's specification.</t>
  </si>
  <si>
    <t>Z321.2</t>
  </si>
  <si>
    <t>Window Size 1000mm x 1200mm high, with 1000mm x 250mm vent on top; casement</t>
  </si>
  <si>
    <t>Z321.3</t>
  </si>
  <si>
    <t>Precast concrete</t>
  </si>
  <si>
    <t>Window Cills</t>
  </si>
  <si>
    <t>Supply and install 265 x 68mm weathered and throated window sill finished fair on exposed surfaces and bedded in cement mortar (1:4) including gloss oil painting applied in three coats</t>
  </si>
  <si>
    <t>Z350</t>
  </si>
  <si>
    <t>Cross-sectional area not exceeding 0.1 m2</t>
  </si>
  <si>
    <t>SURFACE FINISHINGS, LININGS AND PARTITIONS</t>
  </si>
  <si>
    <t>In situ finishes, beds and backings</t>
  </si>
  <si>
    <t>Floors</t>
  </si>
  <si>
    <t>Sand and Cement Screed</t>
  </si>
  <si>
    <t>Sand and cement screed of 1:4 cement sand mortar, applied to concrete floors, 50 mm thick, prepared and applied as specified, and finished with a steel float</t>
  </si>
  <si>
    <t>Surfaces of floors inclined at an angle not exceeding 30 degrees to the horizontal</t>
  </si>
  <si>
    <t>Wall Finishes</t>
  </si>
  <si>
    <t>Z413.1</t>
  </si>
  <si>
    <t>External: 20 mm thick plaster (1:5) in two coats to walls, trowelled hard and smooth</t>
  </si>
  <si>
    <t>Z413.2</t>
  </si>
  <si>
    <t>Internal: 15 mm plaster in two coats, steel trowelled to hard and smooth finish to walls internally</t>
  </si>
  <si>
    <t>Tiles</t>
  </si>
  <si>
    <t>Z421.1</t>
  </si>
  <si>
    <t>300x 300 x 8mm thick approved non-slip ceramic floor tiles on 42mm thick screed - toilets, pantry and laboratory.</t>
  </si>
  <si>
    <t>Z421.2</t>
  </si>
  <si>
    <t>8x100mm high skirting</t>
  </si>
  <si>
    <t>Z423</t>
  </si>
  <si>
    <t>300x 150 x 8mm thick approved ceramic wall tiles on 25mm thick cement and sand mortar backing - 1.8m high.</t>
  </si>
  <si>
    <t>Ceiling Finishes</t>
  </si>
  <si>
    <t>Soffits</t>
  </si>
  <si>
    <t>Z414</t>
  </si>
  <si>
    <t>In situ finishes, beds and backings: plastered ceiling with applied finish to provide a smooth surface: complete with timber backing &amp; expanded metal as required.</t>
  </si>
  <si>
    <t>FIXTURES &amp; FITTINGS</t>
  </si>
  <si>
    <t>Laboratory fittings</t>
  </si>
  <si>
    <t>Factory manufactured laboratory fittings</t>
  </si>
  <si>
    <t>Z371.1</t>
  </si>
  <si>
    <t xml:space="preserve">Cupboard units and bench tops as specified; to make up units 7000mm x 550mm wide </t>
  </si>
  <si>
    <t>Item</t>
  </si>
  <si>
    <t>Pantry fittings</t>
  </si>
  <si>
    <t>Factory manufactured pantry fittings</t>
  </si>
  <si>
    <t>Z371.2</t>
  </si>
  <si>
    <t>Cupboard units and bench tops as specified; to make up units 2050mm &amp;  950mm long - width 550mm</t>
  </si>
  <si>
    <t xml:space="preserve">Office Furniture </t>
  </si>
  <si>
    <t>Z371.3</t>
  </si>
  <si>
    <t>sum</t>
  </si>
  <si>
    <t>Roof</t>
  </si>
  <si>
    <t>Z800</t>
  </si>
  <si>
    <t>Piped building services</t>
  </si>
  <si>
    <t>Pipework</t>
  </si>
  <si>
    <t>Supply and install complete cold water distribution system for the building from the main water supply line to laboratories, ladies &amp; gents washrooms as shown in Drawings in PE or PPR plastic pipes, including all bends, elbows, tees, tapers, ball valves and accessories</t>
  </si>
  <si>
    <t>Z511-1</t>
  </si>
  <si>
    <t>Administration  Building cold water distribution system</t>
  </si>
  <si>
    <t>Supply and install complete internal sewage collection system to laboratories, pantry, ladies &amp; gents washrooms and  as shown in Drawings  in PVC DN 40 mm to DN 110 mm pipes with flexible rubber joints, including all bends, elbows, tees, tapers and accessories</t>
  </si>
  <si>
    <t>Z511-3</t>
  </si>
  <si>
    <t>Administration building internal sewage drainage system</t>
  </si>
  <si>
    <t>Piped building services (Cont'd)</t>
  </si>
  <si>
    <t>Sanitary appliances and fittings</t>
  </si>
  <si>
    <t>Z701</t>
  </si>
  <si>
    <t>Supply and Install Vitreous China WC as Twyford Classic bowl with P outlet 9 litre cistern with valve fittings and seat and cover, complete with valve cistern fittings, including outlet and inlet valves, internal overflow, connecting fitments from cistern to bowl and all accessories.</t>
  </si>
  <si>
    <t>Z702</t>
  </si>
  <si>
    <t>Wash hand basin in Vitreous China approximately 560 x 405mm with one tap hole and chain-stay hole, complete with Amazon mixer pillar tap, Chrome plated chain waste, plastic bottle trap, pedestal and all accessories as TWYFORDS CLASSIC 560 or equal approve</t>
  </si>
  <si>
    <t>Z703</t>
  </si>
  <si>
    <t>Stainless steel kitchen sink: single bowl/ single drainer</t>
  </si>
  <si>
    <t>Concrete Splash Apron</t>
  </si>
  <si>
    <t xml:space="preserve">Concrete Grade 25/20 100mm thick laid on  150mm thick blinded hardcore sub-base; include for wood float surface finish to falls; formwork to external edge and movement/ construction joints as required. </t>
  </si>
  <si>
    <t>m2</t>
  </si>
  <si>
    <t>RAINWATER DISPOSAL</t>
  </si>
  <si>
    <t>Z5.04</t>
  </si>
  <si>
    <t>160mm uPVC rainwater gutters; fixed to eaves beam with and including brackets, outlets and ends.</t>
  </si>
  <si>
    <t>Z505</t>
  </si>
  <si>
    <t>110mm diameter uPVC pipes; including hopperheads, bends and outlet shoes; to convey rainwater to the water tank</t>
  </si>
  <si>
    <t>5000 litre plastic water tank with all the necesssary valves and outflow pipes  including masonry base</t>
  </si>
  <si>
    <t>Carried to Grand Summary</t>
  </si>
  <si>
    <t>hardcore materials</t>
  </si>
  <si>
    <r>
      <rPr>
        <sz val="10"/>
        <rFont val="Arial"/>
        <family val="2"/>
      </rPr>
      <t>m</t>
    </r>
    <r>
      <rPr>
        <vertAlign val="superscript"/>
        <sz val="10"/>
        <rFont val="Arial"/>
        <family val="2"/>
      </rPr>
      <t>2</t>
    </r>
  </si>
  <si>
    <t>100mm diameter x 4mm thick Round hollow section: size 2700mm long including 250mm length bedded in concrete grade 20: top welded with 4mm thick mild steel plate to receive timber beam (m/s): bottom welded with fixing lugs: bottom  4mm base plate welded to the steel pipe: including Bolts and nuts, painted in accordance with engineers spcification. complete.</t>
  </si>
  <si>
    <t>150mm thick solid block wall</t>
  </si>
  <si>
    <t>200mm thick solid block walling</t>
  </si>
  <si>
    <t>V553.1</t>
  </si>
  <si>
    <t>V553.2</t>
  </si>
  <si>
    <t>Supply and install casement door fabricated from standard steel sections not less than 3mm thick and comprising 300mm high vent filled in with 4no 2mm thick x 75mm wide steel louvre blades, 2no 6mm thick clear glass and glazing panels complete with all iron mongery, steel burglar proof grilles, heavy duty stainless steel door lock to as union or equal approved and including painting to Engineer's satisfaction.</t>
  </si>
  <si>
    <t>Door size 1000mm x 2100mm high</t>
  </si>
  <si>
    <t>Window  Size 1200mm x 1500mm high, with 1200mm x 300mm vent on top; casement</t>
  </si>
  <si>
    <t>Window Size 600mm x 600mm high, with 600mm x 300mm vent on top; top hung</t>
  </si>
  <si>
    <r>
      <t>Cross-sectional area not exceeding 0.1 m</t>
    </r>
    <r>
      <rPr>
        <vertAlign val="superscript"/>
        <sz val="10"/>
        <rFont val="Arial"/>
        <family val="2"/>
      </rPr>
      <t>2</t>
    </r>
  </si>
  <si>
    <t>X900.1</t>
  </si>
  <si>
    <t>Chimney stack as per Drawing.</t>
  </si>
  <si>
    <r>
      <t>15m</t>
    </r>
    <r>
      <rPr>
        <vertAlign val="superscript"/>
        <sz val="10"/>
        <rFont val="Arial"/>
        <family val="2"/>
      </rPr>
      <t>3</t>
    </r>
    <r>
      <rPr>
        <sz val="10"/>
        <rFont val="Arial"/>
        <family val="2"/>
      </rPr>
      <t xml:space="preserve"> Septic tank to detail</t>
    </r>
  </si>
  <si>
    <t xml:space="preserve">300x 300 x 8mm thick approved non-slip ceramic floor tiles on 42mm thick screed - toilets, pantry and Kitchen </t>
  </si>
  <si>
    <t>Cupboard units and bench tops as specified; to make up units 6000mm &amp;  950mm long - width 550mm</t>
  </si>
  <si>
    <t>Supply and install complete cold water distribution system for the building from the main water supply line to laboratories, ladies &amp; gents washrooms as shown in Drawings,  in PE or PPR plastic pipes, including all bends, elbows, tees, tapers, ball valves and accessories</t>
  </si>
  <si>
    <t>House cold water distribution system</t>
  </si>
  <si>
    <t>Supply and install complete internal sewage collection system to laboratories, pantry, ladies &amp; gents washrooms and  as shown in Drawings,  in PVC DN 40 mm to DN 110 mm pipes with flexible rubber joints, including all bends, elbows, tees, tapers and accessories</t>
  </si>
  <si>
    <t>Building internal sewage drainage system</t>
  </si>
  <si>
    <t>Stainless steel sink: Single bowl  as "ASL" or equal approved  (2000 x 500mm): 615/041 40mm chain waste: Bricon 365/50 tap: 40mm S.P. bottle trap: 75mm seal: including fixing with necessary screws and brackets.</t>
  </si>
  <si>
    <t>F132</t>
  </si>
  <si>
    <t>F142</t>
  </si>
  <si>
    <t>F611</t>
  </si>
  <si>
    <t>Nominal thickness 200mm</t>
  </si>
  <si>
    <t>Ring Beams &amp; Columns</t>
  </si>
  <si>
    <t>F762</t>
  </si>
  <si>
    <t>F752</t>
  </si>
  <si>
    <t>G143</t>
  </si>
  <si>
    <t>U121.1</t>
  </si>
  <si>
    <t>V531</t>
  </si>
  <si>
    <t>Upper surfaces inclined at an angle not exceeding 30 degrees to the horizontal</t>
  </si>
  <si>
    <t>Surfaces of floors;  horizontal -  veranda</t>
  </si>
  <si>
    <t>Size 900mm x 2100mm high, with 900 mm x 300mm vent on top</t>
  </si>
  <si>
    <t>Size 800mm x 2100mm high, with 900 mm x 300mm vent on top</t>
  </si>
  <si>
    <t>Door size 1000mm x 2100mm high, with 900 mm x 300mm vent on top</t>
  </si>
  <si>
    <t>Door size 900mm x 2100mm high, with 900 mm x 300mm vent on top</t>
  </si>
  <si>
    <t>Window  Size 1500mm x 1500mm high, with 1500mm x 300mm vent on top; casement</t>
  </si>
  <si>
    <t>Window sills</t>
  </si>
  <si>
    <t xml:space="preserve">300x 300 x 8mm thick approved non-slip ceramic floor tiles on 42mm thick screed </t>
  </si>
  <si>
    <t>Attendant's House cold water distribution system</t>
  </si>
  <si>
    <t>Attendant's house internal sewage drainage system</t>
  </si>
  <si>
    <t>Window Size 1000mm x 1200mm high, with 1000mm x 300mm vent on top; casement and buglar proofing</t>
  </si>
  <si>
    <t>Item Nr.</t>
  </si>
  <si>
    <t>Description</t>
  </si>
  <si>
    <t>Unit</t>
  </si>
  <si>
    <t>Quantity</t>
  </si>
  <si>
    <t>Rate (USh)</t>
  </si>
  <si>
    <t>Amount (USh)</t>
  </si>
  <si>
    <t>The works under this bill cover rehabilitation of the existing access road and construction of a new road into the Works. ALL WORK UNDER THIS BILL IS PROVISIONAL</t>
  </si>
  <si>
    <t xml:space="preserve">  </t>
  </si>
  <si>
    <t xml:space="preserve">General clearance along road alignment to 9-m width </t>
  </si>
  <si>
    <t>Diameter 150 - 500mm</t>
  </si>
  <si>
    <t>Diameter 500mm - 1m</t>
  </si>
  <si>
    <t>Excavation for cuttings</t>
  </si>
  <si>
    <t>E222</t>
  </si>
  <si>
    <t>Depth 0.25 - 0.5m</t>
  </si>
  <si>
    <t>E232</t>
  </si>
  <si>
    <t>Rock; depth not exceeding 0.25m; commencing surface top of exposed rock</t>
  </si>
  <si>
    <t>Excavation Ancillaries</t>
  </si>
  <si>
    <t>Preparation of road formation</t>
  </si>
  <si>
    <t>E522.1</t>
  </si>
  <si>
    <t>Reshaping of existing road formation</t>
  </si>
  <si>
    <t>E522.2</t>
  </si>
  <si>
    <t>Disposal of excavated material</t>
  </si>
  <si>
    <t>E569</t>
  </si>
  <si>
    <t xml:space="preserve">Excavation of unsuitable material below formation level as directed by the Project Manager and replacement with improved subgrade murram as specified  </t>
  </si>
  <si>
    <t>PIPEWORK - PIPES</t>
  </si>
  <si>
    <t>Concrete pipe culverts including concrete headwalls</t>
  </si>
  <si>
    <t>I243</t>
  </si>
  <si>
    <t xml:space="preserve">DN600 mm </t>
  </si>
  <si>
    <t>I244</t>
  </si>
  <si>
    <t xml:space="preserve">DN900 mm </t>
  </si>
  <si>
    <t>PIPEWORK - MANHOLES AND PIPEWORK ANCILLARIES</t>
  </si>
  <si>
    <t>In-situ concrete catch-pits</t>
  </si>
  <si>
    <t>K232</t>
  </si>
  <si>
    <t>Depth 1.5 - 2 m</t>
  </si>
  <si>
    <t>Drainage ditches</t>
  </si>
  <si>
    <r>
      <t>Cross-sectional area 0.25 - 0.5 m</t>
    </r>
    <r>
      <rPr>
        <vertAlign val="superscript"/>
        <sz val="10"/>
        <rFont val="Arial"/>
        <family val="2"/>
      </rPr>
      <t>2</t>
    </r>
  </si>
  <si>
    <r>
      <t>Cross-sectional area 0.5 -0.75 m</t>
    </r>
    <r>
      <rPr>
        <vertAlign val="superscript"/>
        <sz val="10"/>
        <rFont val="Arial"/>
        <family val="2"/>
      </rPr>
      <t>2</t>
    </r>
  </si>
  <si>
    <t>Stone-pitched lined trapezoidal ditches as follows</t>
  </si>
  <si>
    <t>K492</t>
  </si>
  <si>
    <t>K493</t>
  </si>
  <si>
    <r>
      <t>Cross-sectional area 0.75 - 1 m</t>
    </r>
    <r>
      <rPr>
        <vertAlign val="superscript"/>
        <sz val="10"/>
        <rFont val="Arial"/>
        <family val="2"/>
      </rPr>
      <t>2</t>
    </r>
  </si>
  <si>
    <t>Scour check walls</t>
  </si>
  <si>
    <t>K999</t>
  </si>
  <si>
    <t xml:space="preserve">Scour check walls in stone masonry </t>
  </si>
  <si>
    <t>ROADS AND PAVING</t>
  </si>
  <si>
    <t>Gravel Sub-base</t>
  </si>
  <si>
    <t>R195.1</t>
  </si>
  <si>
    <t>Gravel wearing course</t>
  </si>
  <si>
    <t>R195.2</t>
  </si>
  <si>
    <t xml:space="preserve">Imported gravel wearing course material to approval of Project Manager compacted to 95% maximum dry density; compacted depth 100 mm </t>
  </si>
  <si>
    <t xml:space="preserve">BILL NO. 6   -  ACCESS ROAD TO WATER TREATMENT PLANT </t>
  </si>
  <si>
    <t>Summary Page</t>
  </si>
  <si>
    <t>Page 1 of 2</t>
  </si>
  <si>
    <t>Page 2 of 2</t>
  </si>
  <si>
    <t>General site clearance for pipe trench</t>
  </si>
  <si>
    <t>ha</t>
  </si>
  <si>
    <t>Not in trenches</t>
  </si>
  <si>
    <t>I411</t>
  </si>
  <si>
    <t xml:space="preserve">DN150 </t>
  </si>
  <si>
    <t>I431</t>
  </si>
  <si>
    <t>In trenches depths as follows:</t>
  </si>
  <si>
    <t>DN300 depth not exceeding 1.5m</t>
  </si>
  <si>
    <t>DN300; depth 1.5 - 2m</t>
  </si>
  <si>
    <t>uPVC pressure pipes to UNBS US 264: 2000 and DIN 8062 with integral rubber ring socket joints laid in trenches depth not exceeding 1.5m</t>
  </si>
  <si>
    <t>I512</t>
  </si>
  <si>
    <t>I522.1</t>
  </si>
  <si>
    <t>I522.2</t>
  </si>
  <si>
    <t>Socketed bends</t>
  </si>
  <si>
    <r>
      <t>DN300 x 11.25</t>
    </r>
    <r>
      <rPr>
        <vertAlign val="superscript"/>
        <sz val="10"/>
        <rFont val="Arial"/>
        <family val="2"/>
      </rPr>
      <t>o</t>
    </r>
    <r>
      <rPr>
        <sz val="10"/>
        <rFont val="Arial"/>
        <family val="2"/>
      </rPr>
      <t xml:space="preserve"> </t>
    </r>
  </si>
  <si>
    <r>
      <t>DN300 x 22.5</t>
    </r>
    <r>
      <rPr>
        <vertAlign val="superscript"/>
        <sz val="10"/>
        <rFont val="Arial"/>
        <family val="2"/>
      </rPr>
      <t>o</t>
    </r>
  </si>
  <si>
    <r>
      <t>DN300 x 45</t>
    </r>
    <r>
      <rPr>
        <vertAlign val="superscript"/>
        <sz val="10"/>
        <rFont val="Arial"/>
        <family val="2"/>
      </rPr>
      <t>o</t>
    </r>
  </si>
  <si>
    <t xml:space="preserve">nr </t>
  </si>
  <si>
    <t>All flanged tees; flanges to PN16</t>
  </si>
  <si>
    <t>J321</t>
  </si>
  <si>
    <t>Double socket tees with flanged branches; flanges to PN16</t>
  </si>
  <si>
    <t>DN200 x 80</t>
  </si>
  <si>
    <t>J332</t>
  </si>
  <si>
    <t>DN200</t>
  </si>
  <si>
    <t>DN300</t>
  </si>
  <si>
    <t xml:space="preserve">Cast Iron gate valves to BS 5150 with PN 16 flanges to BS 4505; with T-key length not exceeding 1.5 m </t>
  </si>
  <si>
    <t>DN100</t>
  </si>
  <si>
    <t>Cast iron butterfly valve to BS EN 593 with actuator and PN16 flanges to BS EN 1092; T-key operated</t>
  </si>
  <si>
    <t>J861</t>
  </si>
  <si>
    <r>
      <t xml:space="preserve">DN50 x 3-stage anti-surge anti-shock air valve as manufactured by </t>
    </r>
    <r>
      <rPr>
        <i/>
        <sz val="10"/>
        <rFont val="Arial"/>
        <family val="2"/>
      </rPr>
      <t>Vent-o-Mat®</t>
    </r>
    <r>
      <rPr>
        <sz val="10"/>
        <rFont val="Arial"/>
        <family val="2"/>
      </rPr>
      <t xml:space="preserve"> complete with DN50 isolating valve</t>
    </r>
  </si>
  <si>
    <t>J891</t>
  </si>
  <si>
    <t>DN100 Circular Flap Valve at washouts; PN16 flanges</t>
  </si>
  <si>
    <t>Concrete Chambers; depth not exceeding 1.5m</t>
  </si>
  <si>
    <t>Washout chamber and cover complete</t>
  </si>
  <si>
    <t>K231.4</t>
  </si>
  <si>
    <t>Airvalve chamber and cover complete</t>
  </si>
  <si>
    <t>Stone-pitch lined trapezoidal ditches;</t>
  </si>
  <si>
    <r>
      <t>Cross-sectional area 1.5-2m</t>
    </r>
    <r>
      <rPr>
        <vertAlign val="superscript"/>
        <sz val="10"/>
        <rFont val="Arial"/>
        <family val="2"/>
      </rPr>
      <t>2</t>
    </r>
  </si>
  <si>
    <r>
      <t>Cross-sectional area 2-3m</t>
    </r>
    <r>
      <rPr>
        <vertAlign val="superscript"/>
        <sz val="10"/>
        <rFont val="Arial"/>
        <family val="2"/>
      </rPr>
      <t>2</t>
    </r>
  </si>
  <si>
    <t>K652</t>
  </si>
  <si>
    <t>Brick and blockwork walls</t>
  </si>
  <si>
    <t>K662</t>
  </si>
  <si>
    <t>Fences; barbed wire and chainlink</t>
  </si>
  <si>
    <t>Breaking up, temporary and permanent reinstatement inclusive of processing the necessary approvals from the relevant authorities</t>
  </si>
  <si>
    <t>K731.1</t>
  </si>
  <si>
    <t>K731.2</t>
  </si>
  <si>
    <t>K742</t>
  </si>
  <si>
    <t>Concrete paving slab walkways including kerbstones</t>
  </si>
  <si>
    <t>Reinstatement of land as directed by the Project Manager</t>
  </si>
  <si>
    <t>K752.1</t>
  </si>
  <si>
    <t>Re-grassing</t>
  </si>
  <si>
    <t>K752.2</t>
  </si>
  <si>
    <t xml:space="preserve">Planting trees </t>
  </si>
  <si>
    <t>Stone-pitched lined drains</t>
  </si>
  <si>
    <t>K799</t>
  </si>
  <si>
    <t>Concrete-lined drains</t>
  </si>
  <si>
    <t>K820.1</t>
  </si>
  <si>
    <t>Marker posts</t>
  </si>
  <si>
    <t>K820.2</t>
  </si>
  <si>
    <t>Pipe markers</t>
  </si>
  <si>
    <t>K899.1</t>
  </si>
  <si>
    <t>PIPEWORK - SUPPORTS AND PROTECTION, ANCILLARIES TO LAYING AND EXCAVATION</t>
  </si>
  <si>
    <t>Extras to excavation and backfilling; excavation of rock</t>
  </si>
  <si>
    <t>In pipe trenches</t>
  </si>
  <si>
    <r>
      <t>m</t>
    </r>
    <r>
      <rPr>
        <vertAlign val="superscript"/>
        <sz val="10"/>
        <rFont val="Arial"/>
        <family val="2"/>
      </rPr>
      <t>3</t>
    </r>
  </si>
  <si>
    <t>L121</t>
  </si>
  <si>
    <t>In chambers</t>
  </si>
  <si>
    <t>L 5 3 4</t>
  </si>
  <si>
    <t xml:space="preserve">Imported granular material </t>
  </si>
  <si>
    <t>Class 20/20 mass concrete thrust blocks</t>
  </si>
  <si>
    <t>L731</t>
  </si>
  <si>
    <r>
      <t>Volume 0.2-0.5m</t>
    </r>
    <r>
      <rPr>
        <vertAlign val="superscript"/>
        <sz val="10"/>
        <rFont val="Arial"/>
        <family val="2"/>
      </rPr>
      <t>3</t>
    </r>
  </si>
  <si>
    <t>L741</t>
  </si>
  <si>
    <r>
      <t>Volume 0.5-1m</t>
    </r>
    <r>
      <rPr>
        <vertAlign val="superscript"/>
        <sz val="10"/>
        <rFont val="Arial"/>
        <family val="2"/>
      </rPr>
      <t>3</t>
    </r>
  </si>
  <si>
    <t>L753.1</t>
  </si>
  <si>
    <r>
      <t>Volume 1 - 2m</t>
    </r>
    <r>
      <rPr>
        <vertAlign val="superscript"/>
        <sz val="10"/>
        <rFont val="Arial"/>
        <family val="2"/>
      </rPr>
      <t>3</t>
    </r>
  </si>
  <si>
    <t>Page 1 of 3</t>
  </si>
  <si>
    <t>Page 2 of 3</t>
  </si>
  <si>
    <t>GRAND SUMMARY</t>
  </si>
  <si>
    <t>BILL NO.</t>
  </si>
  <si>
    <t>TOTAL AMOUNT(Ushs)</t>
  </si>
  <si>
    <t>GENERAL</t>
  </si>
  <si>
    <t>General Items</t>
  </si>
  <si>
    <t>Dayworks</t>
  </si>
  <si>
    <t>WORKS ITEMS</t>
  </si>
  <si>
    <t>Raw Water Main</t>
  </si>
  <si>
    <t>Treatment Plant Site Works</t>
  </si>
  <si>
    <t>Flocculators</t>
  </si>
  <si>
    <t>Clarifiers</t>
  </si>
  <si>
    <t>Rapid Sand Filters</t>
  </si>
  <si>
    <t>Clear Water Well</t>
  </si>
  <si>
    <t>Sludge Drying Beds</t>
  </si>
  <si>
    <t>Backwash Pumping House</t>
  </si>
  <si>
    <t>Backwash Tank</t>
  </si>
  <si>
    <t>A110</t>
  </si>
  <si>
    <t xml:space="preserve">Performance security </t>
  </si>
  <si>
    <t>A120.1</t>
  </si>
  <si>
    <t xml:space="preserve">Insurance of the Works </t>
  </si>
  <si>
    <t>A120.2</t>
  </si>
  <si>
    <t>A120.3</t>
  </si>
  <si>
    <t xml:space="preserve">Insurance of Contractors Equipment </t>
  </si>
  <si>
    <t>A120.4</t>
  </si>
  <si>
    <t>Workmen's Compensation</t>
  </si>
  <si>
    <t>Accommodation for the Project Manager's staff</t>
  </si>
  <si>
    <t xml:space="preserve">Provision of offices </t>
  </si>
  <si>
    <t>Services for the Project Manager's staff</t>
  </si>
  <si>
    <t>Transport vehicles as specified</t>
  </si>
  <si>
    <t>A221.4</t>
  </si>
  <si>
    <t xml:space="preserve">Communication System </t>
  </si>
  <si>
    <t>A222.1</t>
  </si>
  <si>
    <t>Establish communication system</t>
  </si>
  <si>
    <t>A222.2</t>
  </si>
  <si>
    <t>Maintenance of the communication system</t>
  </si>
  <si>
    <t>Equipment for use by the Project Manager's staff</t>
  </si>
  <si>
    <t>Office Equipment</t>
  </si>
  <si>
    <t>A231.1</t>
  </si>
  <si>
    <t xml:space="preserve">Provision of office furniture &amp; equipment </t>
  </si>
  <si>
    <t>A231.2</t>
  </si>
  <si>
    <t>Maintenance of office furniture &amp; equipment</t>
  </si>
  <si>
    <t>A231.3</t>
  </si>
  <si>
    <t>Provision of office stationary and consummables</t>
  </si>
  <si>
    <t>Surveying Equipment</t>
  </si>
  <si>
    <t xml:space="preserve">Provision of surveying equipment </t>
  </si>
  <si>
    <t>Attendance upon the Project Manager's staff</t>
  </si>
  <si>
    <t>A241</t>
  </si>
  <si>
    <t xml:space="preserve">Provide services of drivers </t>
  </si>
  <si>
    <t>A242</t>
  </si>
  <si>
    <t>Provide services of chainmen</t>
  </si>
  <si>
    <t>Testing of Materials</t>
  </si>
  <si>
    <t>Pipes at Uganda Bureau of Standards</t>
  </si>
  <si>
    <t>Testing of the Works</t>
  </si>
  <si>
    <t>Pipeline pressure testing</t>
  </si>
  <si>
    <t>A260.3</t>
  </si>
  <si>
    <t>Water Tightness testing  of tanks</t>
  </si>
  <si>
    <t>A260.4</t>
  </si>
  <si>
    <t>Testing and certification of mechanical and electrical systems</t>
  </si>
  <si>
    <t>Temporary Works</t>
  </si>
  <si>
    <t>A275</t>
  </si>
  <si>
    <t>A277</t>
  </si>
  <si>
    <t xml:space="preserve">De-watering; Allow for work in water affected areas, including all temporary works, pumping, protection, access, etc to ensure the works are completed as specified; include removal of facilities. </t>
  </si>
  <si>
    <t>Site Sign Boards as follows</t>
  </si>
  <si>
    <t xml:space="preserve">Establishment </t>
  </si>
  <si>
    <t>wk</t>
  </si>
  <si>
    <t>A279.3</t>
  </si>
  <si>
    <t>Removal on completion</t>
  </si>
  <si>
    <t>Surveys of Pipeline Routes as specified</t>
  </si>
  <si>
    <t>A299.1</t>
  </si>
  <si>
    <t>Weather Records as specified</t>
  </si>
  <si>
    <t>A299.2</t>
  </si>
  <si>
    <t>Weather Records</t>
  </si>
  <si>
    <t>Record Drawings</t>
  </si>
  <si>
    <t>Production of As-Built Record drawings to Project Manager's approval</t>
  </si>
  <si>
    <t>A299.4</t>
  </si>
  <si>
    <t>Production of Operating Manuals to Project Manager's approval</t>
  </si>
  <si>
    <t>Raw Water Quality Testing</t>
  </si>
  <si>
    <t>A299.5</t>
  </si>
  <si>
    <t>A299.6</t>
  </si>
  <si>
    <t>Train appointed staff in operation and maintenance procedures of all plant and equipment supplied for period not exceeding 60 days and to the Project Manager's approval</t>
  </si>
  <si>
    <t>Tests on Completion of the Water Treatment Plant</t>
  </si>
  <si>
    <t>A299.7</t>
  </si>
  <si>
    <t>A299.8</t>
  </si>
  <si>
    <t>A420.1</t>
  </si>
  <si>
    <t>A999</t>
  </si>
  <si>
    <t>%</t>
  </si>
  <si>
    <t>Method-Related Charges</t>
  </si>
  <si>
    <t>Method-related charges, if any, may be inserted by the Tenderer in accordance with Section 7 of CESMM4.</t>
  </si>
  <si>
    <t>Fixed</t>
  </si>
  <si>
    <t>A310</t>
  </si>
  <si>
    <t>Mobilisation on site</t>
  </si>
  <si>
    <t>A311</t>
  </si>
  <si>
    <t>Demobilise on completion of the Works</t>
  </si>
  <si>
    <t>A312</t>
  </si>
  <si>
    <t>Supply and/or erect Contractor's site offices, stores and workshop</t>
  </si>
  <si>
    <t>A314</t>
  </si>
  <si>
    <t>Remove Contractor's site facilities on completion of the Works</t>
  </si>
  <si>
    <t>Variable</t>
  </si>
  <si>
    <t>A329</t>
  </si>
  <si>
    <t>Maintain Contractor's site offices, including all services</t>
  </si>
  <si>
    <t>A371</t>
  </si>
  <si>
    <t>Contractors Superintendance of Works</t>
  </si>
  <si>
    <t xml:space="preserve"> </t>
  </si>
  <si>
    <t>BILL NO. 1   -  GENERAL ITEMS</t>
  </si>
  <si>
    <t>Page 1 of 4</t>
  </si>
  <si>
    <t>Page 2 of 4</t>
  </si>
  <si>
    <t>Page 3 of 4</t>
  </si>
  <si>
    <t>Page 4 of 4</t>
  </si>
  <si>
    <t>Road vehicles:Pick-up,1.5t.</t>
  </si>
  <si>
    <t xml:space="preserve">The works under this bill are covered under the Particular Specifications. </t>
  </si>
  <si>
    <t>D110</t>
  </si>
  <si>
    <t>General site clearance for office premises</t>
  </si>
  <si>
    <r>
      <t>m</t>
    </r>
    <r>
      <rPr>
        <vertAlign val="superscript"/>
        <sz val="11"/>
        <color indexed="8"/>
        <rFont val="Arial"/>
        <family val="2"/>
      </rPr>
      <t>2</t>
    </r>
  </si>
  <si>
    <t>Cut and dispose of trees of the following girths; include removal of stump and backfilling the hole left with top soil</t>
  </si>
  <si>
    <t>E310</t>
  </si>
  <si>
    <t>Strip top soil, depth not exceeding 0.15 m for site</t>
  </si>
  <si>
    <t>Ordinary Soil</t>
  </si>
  <si>
    <t>Excavation for foundations in material other than topsoil,rock or artificial hard material,commencing surface is the formation level</t>
  </si>
  <si>
    <t>E322</t>
  </si>
  <si>
    <t>Depth  0.25-0.5m</t>
  </si>
  <si>
    <t>Depth  0.5-1m</t>
  </si>
  <si>
    <t>Rock</t>
  </si>
  <si>
    <t>Excavation for foundations in rock,commencing surface is the exposed surface of the rock</t>
  </si>
  <si>
    <t>E333</t>
  </si>
  <si>
    <t>Depth  0.5 - 1.0 m</t>
  </si>
  <si>
    <t>Preparation</t>
  </si>
  <si>
    <t>Preparation of excavated surfaces for whole structure in the following materials</t>
  </si>
  <si>
    <t>Material other than topsoil,rock,or artificial hard material inclined at an angle not exceeding 45 degrees to the horizontal</t>
  </si>
  <si>
    <t>Rock surfaces inclined at an angle not exceeding 45 degrees to the horizontal</t>
  </si>
  <si>
    <t>Disposal of excavated material to fill sites as specified and as directed by the Engineer</t>
  </si>
  <si>
    <t>Material other than topsoil,rock,or artificial hard material</t>
  </si>
  <si>
    <t>E533</t>
  </si>
  <si>
    <t>Anti-termite Treatment</t>
  </si>
  <si>
    <t>E597</t>
  </si>
  <si>
    <t>Apply approved anti-termite treatment to surfaces of hardcore blinding, sides and bottoms of foundation excavations to the manufacturer's instructions</t>
  </si>
  <si>
    <t>Filling to structures by methods specified and to depths as shown in the drawings with the following materials</t>
  </si>
  <si>
    <t>Selected imported granular material other than topsoil, rock or artificial hard material to office area and compacted to 98% MOD AASHTO</t>
  </si>
  <si>
    <t>E645</t>
  </si>
  <si>
    <t xml:space="preserve">50mm thick bed of approved imported sand blinding on top of hardcore fill well spread, levelled, rammed and consolidated  to the Engineer's satisfaction </t>
  </si>
  <si>
    <t>Trimming</t>
  </si>
  <si>
    <t>Trimming of surfaces filled with material other than topsoil, rock or artificial hard material, for the following types of work surfaces</t>
  </si>
  <si>
    <t>E712</t>
  </si>
  <si>
    <t>Trimming of surfaces filled with rock for the following types of work surfaces</t>
  </si>
  <si>
    <t>E713</t>
  </si>
  <si>
    <t>Landscaping</t>
  </si>
  <si>
    <t>Turfing for lawns inside fenced off compound; include filling with excavated topsoil, levelling and the preparation of the surfaces. Include the planting of water friendly trees as recommended by the Engineer</t>
  </si>
  <si>
    <t>IN SITU CONCRETE</t>
  </si>
  <si>
    <t>Designed mix, grade C20 concrete, to BS 5328, with ordinary portland cement to BS 12, aggregate to BS882, for the following aggregate sizes</t>
  </si>
  <si>
    <t>Designed mix, grade C25 concrete, to BS 5328, with ordinary portland cement to BS 12, aggregate to BS882, for the following aggregate sizes</t>
  </si>
  <si>
    <t>Placing mass concrete, for strip foundations, grade C20, of the following thickness</t>
  </si>
  <si>
    <t>Thickness 150-300mm</t>
  </si>
  <si>
    <t>Beams</t>
  </si>
  <si>
    <t>Placing reinforced concrete, grade C25, for ring beam of the following cross-sectional area</t>
  </si>
  <si>
    <r>
      <t>Cross-sectional area 0.03 - 0.1 m</t>
    </r>
    <r>
      <rPr>
        <vertAlign val="superscript"/>
        <sz val="11"/>
        <color indexed="8"/>
        <rFont val="Arial"/>
        <family val="2"/>
      </rPr>
      <t>2</t>
    </r>
  </si>
  <si>
    <t>Fair Finish Plane Horizontal</t>
  </si>
  <si>
    <t>Plane fair finish horizontal formwork to office block of the following width</t>
  </si>
  <si>
    <t>G213</t>
  </si>
  <si>
    <t>Width 0.2 - 0.4m</t>
  </si>
  <si>
    <t>G214</t>
  </si>
  <si>
    <t>Fair Finish Plane Vertical</t>
  </si>
  <si>
    <t>Plane fair finish vertical formwork of the following width</t>
  </si>
  <si>
    <t>G241</t>
  </si>
  <si>
    <t>Width not exceeding 0.15m</t>
  </si>
  <si>
    <t>Deformed High Yield Steel Bars</t>
  </si>
  <si>
    <t>High yield square twisted or ribbed bars to BS4449  and of the following sizes</t>
  </si>
  <si>
    <t>G525</t>
  </si>
  <si>
    <t>Nominal size, 6 - 16mm</t>
  </si>
  <si>
    <t>High tensile steel fabric reinforcement to BS 4483, fabric reference A252, cast in concrete slab with minimum 200mm end side laps, and of the following mass</t>
  </si>
  <si>
    <t>G564</t>
  </si>
  <si>
    <t>Nominal mass 4-5 kg/m²</t>
  </si>
  <si>
    <t>Finishing of Top Surfaces</t>
  </si>
  <si>
    <t>Finishing of top surfaces by the following methods</t>
  </si>
  <si>
    <t>Class U2 wood float finish to top of floor of office block</t>
  </si>
  <si>
    <t>G812</t>
  </si>
  <si>
    <t>Steel float finish</t>
  </si>
  <si>
    <t>ROADS AND PAVINGS</t>
  </si>
  <si>
    <t>Road Base and Wearing Course</t>
  </si>
  <si>
    <t>Shape road surface and parking area by medium grading to camber and crossfall with a motor grader</t>
  </si>
  <si>
    <t>R111</t>
  </si>
  <si>
    <t>Depth not exceeding 200 mm</t>
  </si>
  <si>
    <t>Provide, transport up to site, spread, shape, stabilise and compact to atleast 95% MDD AASHTO approved gravel material for flexible base and wearing course, of the following thickness</t>
  </si>
  <si>
    <t>R112</t>
  </si>
  <si>
    <t>Depth 150-300 mm</t>
  </si>
  <si>
    <r>
      <t>m</t>
    </r>
    <r>
      <rPr>
        <vertAlign val="superscript"/>
        <sz val="11"/>
        <color indexed="8"/>
        <rFont val="Arial"/>
        <family val="2"/>
      </rPr>
      <t>3</t>
    </r>
  </si>
  <si>
    <t>Kerbs</t>
  </si>
  <si>
    <t>Construct Kerbs of pre-cast concrete to BS 7263 of cross section area 0.05-0.1 m² to the following alignment</t>
  </si>
  <si>
    <t>R711</t>
  </si>
  <si>
    <t>Straight or curved to a radius exceeding 12 m</t>
  </si>
  <si>
    <t>R712</t>
  </si>
  <si>
    <t>To a radius not exceeding 12 m</t>
  </si>
  <si>
    <t>Walkways</t>
  </si>
  <si>
    <t>R911</t>
  </si>
  <si>
    <t>Concrete (C20) paved walkway in 600 x 600 x 50mm thick sections; include sand bedding, earthworks, jointing and concrete edge protection</t>
  </si>
  <si>
    <t>BRICKWORK &amp; MASONRY</t>
  </si>
  <si>
    <t>Dense concrete blockwork to BS 7263, jointed with ordinary 1:5 cement mortar, hoop irons every three courses, including 1:4 cement plaster to both faces complete, as detailed in the drawings, for walls of the following thickness</t>
  </si>
  <si>
    <t>150 mm thick</t>
  </si>
  <si>
    <t>230 mm thick</t>
  </si>
  <si>
    <t>Permanent Vents</t>
  </si>
  <si>
    <t>U589</t>
  </si>
  <si>
    <t>150 - 230 mm thick</t>
  </si>
  <si>
    <t>External quality weather guard paint, two coats, to the following timber surfaces; include surface preparation and undercoat</t>
  </si>
  <si>
    <t>Upper surfaces of fascia board inclined at an angle not exceeding 30 degrees to the horizontal</t>
  </si>
  <si>
    <t>External quality weather guard paint, two coats, to the following smooth concrete surfaces; include surface preparation and under coat as specified</t>
  </si>
  <si>
    <t>V363</t>
  </si>
  <si>
    <t>Surfaces of walls inclined at an angle exceeding 60 degrees to the horizontal</t>
  </si>
  <si>
    <t>Internal quality vinyl silk paint, two coats, to the following smooth concrete surfaces; include surface preparation as specified</t>
  </si>
  <si>
    <t>V563</t>
  </si>
  <si>
    <t>Surfaces to walls inclined at an angle exceeding 60 degrees to the horizontal in ordinary cement mortar</t>
  </si>
  <si>
    <t>W322</t>
  </si>
  <si>
    <t>Construct roofing, complete as in the drawings and as specified; include tie beams, purlins, rafters, struts, wall plate, fascia board and all roofing timber, Kiln fired clay roofing tiles; including ridge caps for pitched trussed roof. and 112mm uPVC rain water guttering and DN 80 drainage pipes to the Engineer's satisfaction.</t>
  </si>
  <si>
    <t>Flexible Sheeting</t>
  </si>
  <si>
    <t>Flexible polyethylene sheeting, gauge 1000, or similar approved, laid with 300mm overlaps at joints, to the surface of sand blinded hardcore fill</t>
  </si>
  <si>
    <t>W421.1</t>
  </si>
  <si>
    <t>Surfaces of blinding hardcore inclined at an angle not exceeding 30 degrees to the horizontal</t>
  </si>
  <si>
    <t>Damp proof course of Hessian based bitumen impregnated fabric to BS 6398 bedded on 1:4 cement and sand mortar with 150mm overlaps at joints; for the following wall</t>
  </si>
  <si>
    <t>W421.2</t>
  </si>
  <si>
    <t>Sand and cement screed of 1:3 cement sand mortar, applied to concrete floors, 25 mm thick, prepared and applied as specified, and finished with a steel float</t>
  </si>
  <si>
    <t>Fences</t>
  </si>
  <si>
    <t>X135</t>
  </si>
  <si>
    <t>Concrete post and chainlink wire fence complete as shown on drawings; height  2 - 2.5 m</t>
  </si>
  <si>
    <t>X235</t>
  </si>
  <si>
    <t>Metal field gate; width 3 - 4 m double leaf with personnel-access gate 1.0m wide</t>
  </si>
  <si>
    <t>X399</t>
  </si>
  <si>
    <t>Drain to splash apron around building as specified and shown on drawings</t>
  </si>
  <si>
    <t>Site Works</t>
  </si>
  <si>
    <t>X999.1</t>
  </si>
  <si>
    <t>X999.2</t>
  </si>
  <si>
    <t xml:space="preserve">Sanitary drainage system comprising in situ concrete manholes, OD160 PVC drain pipes, in situ concrete septic tank including manhole covers together with rock-filled soak-pit all as detailed on the drawings </t>
  </si>
  <si>
    <t>SIMPLE BUILDING WORKS INCIDENTAL TO CIVIL ENGINEERING WORKS</t>
  </si>
  <si>
    <t>Z119</t>
  </si>
  <si>
    <t>Supply and install expanded metal and plastered ceiling nailed to brandering made from sawn treated Cyprus or other similar grade and approved timber in roof structure; complete including 3 coats of matt emulsion paint and 600 x 600mm hardwood access trap door</t>
  </si>
  <si>
    <t>Windows, doors and glazing</t>
  </si>
  <si>
    <t>Timber solid panel hardwood doors include frame, all ironmongery, varnishing and locking arrangements with a permanent vent of 200mm</t>
  </si>
  <si>
    <t xml:space="preserve">Single leaf  size 2.4 x 0.9m </t>
  </si>
  <si>
    <t xml:space="preserve">Double leaf size 2.4 x 0.8m wide </t>
  </si>
  <si>
    <t>Steel frame glazed window include frame, burglar proofing, glazing and all iron mongery with louvered permanent vent of 200mm as follows</t>
  </si>
  <si>
    <t xml:space="preserve">Casement window 0.6 x 0.8m clear opening </t>
  </si>
  <si>
    <t>Mild steel permanent vent overall size 800mm x 300mm high comprising 50 x 50 x 2mm angle section steel framing and 75 x 2mm thick mild steel louvres welded to frame</t>
  </si>
  <si>
    <t>Single leaf steel casement door including frame, burglar proofing, glazing and all iron mongery and locks with louvered permanent vent of 200mm</t>
  </si>
  <si>
    <t xml:space="preserve">Door 2.4 x 0.9m wide; half steel plate and half glazed </t>
  </si>
  <si>
    <t>Surface finishes</t>
  </si>
  <si>
    <t xml:space="preserve">Cement plaster </t>
  </si>
  <si>
    <t>Z413</t>
  </si>
  <si>
    <t xml:space="preserve">To walls </t>
  </si>
  <si>
    <t>To ceiling and eaves soffit on expanded metal and timber frame including cornices</t>
  </si>
  <si>
    <r>
      <t>m</t>
    </r>
    <r>
      <rPr>
        <vertAlign val="superscript"/>
        <sz val="11"/>
        <rFont val="Arial"/>
        <family val="2"/>
      </rPr>
      <t>2</t>
    </r>
  </si>
  <si>
    <t>Supply of Office Furniture and Equipment</t>
  </si>
  <si>
    <t>Z999</t>
  </si>
  <si>
    <t>Collection, Page 1/9</t>
  </si>
  <si>
    <t>Collection, Page 2/9</t>
  </si>
  <si>
    <t>Collection, Page 3/9</t>
  </si>
  <si>
    <t>Collection, Page 4/9</t>
  </si>
  <si>
    <t>Collection, Page 5/9</t>
  </si>
  <si>
    <t>Collection, Page 6/9</t>
  </si>
  <si>
    <t>Collection, Page 7/9</t>
  </si>
  <si>
    <t>Collection, Page 8/9</t>
  </si>
  <si>
    <t>General site clearance for toilet</t>
  </si>
  <si>
    <t>Strip top soil, depth not exceeding 0.15 for toilet foundation</t>
  </si>
  <si>
    <t>Excavation for foundations in material other than topsoil,rock or artificial hard material, commencing surface is the formation level</t>
  </si>
  <si>
    <t>Depth not exceeding 0.5m</t>
  </si>
  <si>
    <t>Depth  0.5 - 1 m</t>
  </si>
  <si>
    <t>Depth  1 - 2 m</t>
  </si>
  <si>
    <t>E325</t>
  </si>
  <si>
    <t>Depth  2 - 5 m</t>
  </si>
  <si>
    <t>E335</t>
  </si>
  <si>
    <t>Trimming of excavated surfaces for whole structure in the following materials</t>
  </si>
  <si>
    <t>E512</t>
  </si>
  <si>
    <t>E513</t>
  </si>
  <si>
    <t>Disposal of excavated material to approved sites as directed by the Engineer</t>
  </si>
  <si>
    <t xml:space="preserve">Filling </t>
  </si>
  <si>
    <t>Structures</t>
  </si>
  <si>
    <t>Filling to Structures by methods specified and to depths as shown in the drawings with the following materials</t>
  </si>
  <si>
    <t>Selected excavated material other than topsoil, rock or artificial hard material</t>
  </si>
  <si>
    <t>Imported rock of size and grading as specified; include sand blinding on top</t>
  </si>
  <si>
    <t>E830</t>
  </si>
  <si>
    <t>Turfing for lawns around toilet block; include filling with excavated topsoil and the preparation of the surfaces</t>
  </si>
  <si>
    <t>Designed mix, grade C15 concrete, to BS 5328, with ordinary portland cement to BS 12, aggregate to BS882, for the following aggregate sizes</t>
  </si>
  <si>
    <t>F241</t>
  </si>
  <si>
    <t>Placing blinding concrete, for footings, grade C15, of the following thickness</t>
  </si>
  <si>
    <t>F522.1</t>
  </si>
  <si>
    <t>Placing mass concrete C25, for ground slab and ramp base of the following thickness</t>
  </si>
  <si>
    <t>F522.2</t>
  </si>
  <si>
    <t>Placing reinforced concrete C25, for footings of the following thickness</t>
  </si>
  <si>
    <t>Placing reinforced concrete, grade C25, for beams of the following cross-sectional area</t>
  </si>
  <si>
    <r>
      <t>Cross-sectional area 0.03 - 0.1 m</t>
    </r>
    <r>
      <rPr>
        <vertAlign val="superscript"/>
        <sz val="10"/>
        <rFont val="Arial"/>
        <family val="2"/>
      </rPr>
      <t>2</t>
    </r>
  </si>
  <si>
    <t>Plane fair finish horizontal formwork of the following width</t>
  </si>
  <si>
    <t>High yield ribbed bars to BS 4449  and of the following sizes</t>
  </si>
  <si>
    <t>Nominal size, 6-16mm</t>
  </si>
  <si>
    <t>Steel fabric reinforcement to BS4483, fabric reference A142, in concrete floor slab with minimum 200mm end side laps, and of the following mass</t>
  </si>
  <si>
    <t>G563</t>
  </si>
  <si>
    <t>Nominal mass 2-3 kg/m²</t>
  </si>
  <si>
    <t>Finishing of top surfaces</t>
  </si>
  <si>
    <t>Class U3 steel trowel finish</t>
  </si>
  <si>
    <t>Burnt Clay Brickwork</t>
  </si>
  <si>
    <t>Solid burnt clay brickwork to BS 3921, jointed with ordinary 1:4 cement mortar, hoop irons every three courses, and of the following thicknesses</t>
  </si>
  <si>
    <t>U511.1</t>
  </si>
  <si>
    <t>200 mm thick</t>
  </si>
  <si>
    <t>U511.2</t>
  </si>
  <si>
    <t>Burnt clay pompei grill brickwork vents, jointed with ordinary 1:4 cement mortar, hoop irons every three courses, as detailed in the drawings of the following sizes</t>
  </si>
  <si>
    <t>U511.3</t>
  </si>
  <si>
    <t>100 mm thick</t>
  </si>
  <si>
    <t>External quality weather guard paint, two coats, to the following timber surfaces; include surface preparation and undercoat as specified</t>
  </si>
  <si>
    <t>External quality weather guard paint, two coats, to the following smooth concrete surfaces; include surface preparation and undercoat as specified</t>
  </si>
  <si>
    <t>Internal quality vinyl silk paint, two coats, to the following smooth concrete surfaces; include surface preparation and undercoat as specified</t>
  </si>
  <si>
    <t>Damp Proofing</t>
  </si>
  <si>
    <t>Rendering of wall surfaces to walls inclined at an angle exceeding 60 degrees to the horizontal in 1:3 ordinary cement mortar finished with a wood float</t>
  </si>
  <si>
    <t>Ceramic Tiles</t>
  </si>
  <si>
    <t>W173</t>
  </si>
  <si>
    <t>White ceramic wall tiles to internal faces of walls</t>
  </si>
  <si>
    <t>Flexible polyethylene sheeting, gauge 1000, or similar approved, laid to the surface of sand blinded hardcore fill</t>
  </si>
  <si>
    <t>Structural</t>
  </si>
  <si>
    <t>Supply and fix approved solid hardwood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</si>
  <si>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Single leaf door overall size 800mm x 2100mm (W x H)</t>
  </si>
  <si>
    <t>Supply and fix the following mild steel grill doors to the Engineers' details constructed from 75 x 50 x 2mm hollow steel sections primed with red oxide paint, painted with three coats of high gloss paint; complete with all necessary iron mongery and accessories</t>
  </si>
  <si>
    <t>Single leaf door overall size 1000 x 2100mm high</t>
  </si>
  <si>
    <t>Vault Access Slabs</t>
  </si>
  <si>
    <t>Supply and Install pre-fabricated concrete slabs 120mm thick, inclusive of the squat pit and leg placements and of the following dimensions</t>
  </si>
  <si>
    <t>1200mm x 1400mm (W x L)</t>
  </si>
  <si>
    <t>Supply and complete installation of corrosion proof manhole access covers 500mm x 650mm complete as specified including lifting hooks</t>
  </si>
  <si>
    <t>Construct roofing, complete as in the drawings and as specified; include tie beams, purlins, rafters, struts, wall plate, facia board, all roofing timber, gauge 28 blue prepainted GCI sheeting and ridges to the Engineer's satisfaction.</t>
  </si>
  <si>
    <t>Building Finishes</t>
  </si>
  <si>
    <t>Supply and fix a 450 x 800mm granite "Project Label Plate" to detail</t>
  </si>
  <si>
    <t>Supply ND 25mm GI pipe toilet grab rail for the disabled toilet complete with all fittings and ancillaries including anchoring into the floor and wall to the Engineers approval and details</t>
  </si>
  <si>
    <t>Supply and Install OD 110 mm uPVC PN 6 vent pipe, complete with Tee, wire gauze fly screens and all ancillaries</t>
  </si>
  <si>
    <t>Building finishes including; constructing 20x100mm high 1:3 cement-sand skirting,  700mm wide C20 concrete splash apron; supply and installation of 5no. toilet paper holders, complete to the specifications and as directed by the Engineer</t>
  </si>
  <si>
    <t xml:space="preserve">Supply and fix squating satopans in all stances </t>
  </si>
  <si>
    <t xml:space="preserve">Supply and fix seating satopan in the disabled </t>
  </si>
  <si>
    <t>Water and Drainage</t>
  </si>
  <si>
    <t>Construct Urinal facility complete with floor trap, domical removable cast iron grating, gulley trap and including OD 110 uPVC PN 6 drainage pipework to soak away pit</t>
  </si>
  <si>
    <r>
      <t>SUPPLY AND FIX Washalots comprising 3m long x 110mm diameter BLUE HDPE pipe; 3No. 110 x 170 x 6mm PE plate; 10No. stainless steel outlet with strainer at 300mm centers; 3No. 50mm diameter GI stand pipe with metal lugs cast into mass concrete C20 (20mm aggregate) including soap holder; 3No. 150mm dia x 5mm stainless steel flexible clamps; allow for all the neccessary fixing accessories</t>
    </r>
    <r>
      <rPr>
        <b/>
        <i/>
        <sz val="10"/>
        <rFont val="Arial"/>
        <family val="2"/>
      </rPr>
      <t xml:space="preserve"> (Prices should include connection to the water supply system with 20mm HDPE pipe complete with all accessories)</t>
    </r>
  </si>
  <si>
    <t>Excavate and construct 1500mm top/bottom diameter x 2.0m deep soak pit complete including filling with hardcore, covering with 2 layers of gauge 1000 polyethylene sheet</t>
  </si>
  <si>
    <t>Supply and place pre-painted smooth wooden squat covers complete with lifting handles to the approval of the engineer</t>
  </si>
  <si>
    <t>PROVISIONAL SUMS</t>
  </si>
  <si>
    <t>Electrical Installation</t>
  </si>
  <si>
    <t xml:space="preserve">Allow for electric power connection to the toilet block including processing a customer account with UMEME </t>
  </si>
  <si>
    <t>Supply and Install 3No. security lights with all respective electricals; i.e. MCB, copper cables, earthing protection,etc, complete with all accessories as specified and directed by the Engineer</t>
  </si>
  <si>
    <t>Allow for construction of an incinerator attached to the toilet, complete with a Chimney, access doors, steel grating, all as shown in the drawings and as directed by the Engineer. Include appropriate fireproofing and insulation to protect combustible elements of the building</t>
  </si>
  <si>
    <t>Class U2 wood float finish to top of floor of toilet</t>
  </si>
  <si>
    <t>Terrazzo floor finish</t>
  </si>
  <si>
    <t>'Surfaces of floors, skirtings and splash aprons</t>
  </si>
  <si>
    <t>800mm x 2100mm (W x H) split into equal bottom and top leafs each leaf with respective iron mongery, locking and wall stay arrangements</t>
  </si>
  <si>
    <t>Double leaf door overall size 1750mm x 2100mm (W x H)</t>
  </si>
  <si>
    <t>Construct roofing, complete as in the drawings and as specified; include tie beams, purlins, rafters, struts, wall plate, facia board, metal lathe ceiling and eaves, and all roofing timber, gauge 28 blue prepainted GCI sheeting and ridges to the Engineer's satisfaction.</t>
  </si>
  <si>
    <t>Supply and fix a 450 x 800mm granite "Project Label Plate" to detail as directed by the Engineer</t>
  </si>
  <si>
    <t>Building finishes including; constructing 20x100mm high 1:3 cement-sand skirting, 700mm wide C20 concrete splash apron; supply and installation of 10no. toilet paper holders, installation of floor drains with associated pipework and fitting s connected to soak pit, complete to the specifications and as directed by the Engineer</t>
  </si>
  <si>
    <t>Supply and install 1 no. wooden worktop 1800x400x20mm thick and 3 no. wooden shelves 4000x600x20mm thick made from solid hard wood timber and finished with formica or medium density fibre boards (MDF), include beading, brackets, support structures; complete to the specifications and as directed by the Engineer</t>
  </si>
  <si>
    <r>
      <t>Supply and erect 2000 litre (2m</t>
    </r>
    <r>
      <rPr>
        <vertAlign val="superscript"/>
        <sz val="10"/>
        <rFont val="Arial"/>
        <family val="2"/>
      </rPr>
      <t>3</t>
    </r>
    <r>
      <rPr>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r>
  </si>
  <si>
    <t>Supply materials  and install service line connection including all all PN 10 GI/PPR/HDPE plumbing pipe work, fittings and ancillaries from the distribution main to the overhead water tank</t>
  </si>
  <si>
    <t>Construct Urinal facility with perforated DN 20 PPR/GI water pipework, valves, fittings, floor trap, domical removable cast iron grating, gulley trap</t>
  </si>
  <si>
    <t>Provide materials and construct a hand washing facility complete with wash hand basins, DN 13/20 GI/PPR plumbing pipework, uPVC drainage pipework, all fittings, gulley and bottle traps, valves, 13mm diameter chromium plated pillar taps, waste outlet gratings, all accessories, including single low level wash hand basin for disabled person's usage; as per specifications and drawings and to the Engineer's approval</t>
  </si>
  <si>
    <t>Excavate and construct standard manholes in 200mm thick blockwork, internal depth not exceeding 1.0m, bonded in concrete mortar(1:5) and rendered internally with concrete mortar (1:4), concrete benching, complete with and including CI frame and cover, and interconnecting OD 110mm pvc drain pipes to toilet block</t>
  </si>
  <si>
    <t>Supply and Install OD 110 mm uPVC PN 6 drainage pipework to BS 4660, complete with spigot and socket joints, all fittings; from toilet block to Septic Tank and Soak Pit</t>
  </si>
  <si>
    <r>
      <t>Excavate and construct Septic Tank of effective capacity 18m</t>
    </r>
    <r>
      <rPr>
        <vertAlign val="superscript"/>
        <sz val="10"/>
        <rFont val="Arial"/>
        <family val="2"/>
      </rPr>
      <t>3</t>
    </r>
    <r>
      <rPr>
        <sz val="10"/>
        <rFont val="Arial"/>
        <family val="2"/>
      </rPr>
      <t xml:space="preserve"> in blockwork and reinforced concrete, rendered smooth inside complete with inlet and outlet manholes benching, heavy duty cast iron manhole covers</t>
    </r>
  </si>
  <si>
    <t>Supply and install squatting type low level water closet suite complete with WC pan, heavy duty cistern complete with anti-vandal cage, flush pipe, connected to nearest manhole; all to the Engineer's satisfaction</t>
  </si>
  <si>
    <t>Supply and install seat type low level water closet suite complete with WC pan, heavy duty cistern, flush pipe complete with anti-vandal cage, connected to nearest manhole; all to the Engineer's satisfaction</t>
  </si>
  <si>
    <t>Supritendant House</t>
  </si>
  <si>
    <t>Attendants House</t>
  </si>
  <si>
    <t xml:space="preserve">Guard House </t>
  </si>
  <si>
    <r>
      <t>0.25 m</t>
    </r>
    <r>
      <rPr>
        <vertAlign val="superscript"/>
        <sz val="10"/>
        <rFont val="Arial"/>
        <family val="2"/>
      </rPr>
      <t>3</t>
    </r>
    <r>
      <rPr>
        <sz val="10"/>
        <rFont val="Arial"/>
        <family val="2"/>
      </rPr>
      <t xml:space="preserve"> bucket.</t>
    </r>
  </si>
  <si>
    <r>
      <t>0.5m</t>
    </r>
    <r>
      <rPr>
        <vertAlign val="superscript"/>
        <sz val="10"/>
        <rFont val="Arial"/>
        <family val="2"/>
      </rPr>
      <t>3</t>
    </r>
    <r>
      <rPr>
        <sz val="10"/>
        <rFont val="Arial"/>
        <family val="2"/>
      </rPr>
      <t xml:space="preserve"> bucket.</t>
    </r>
  </si>
  <si>
    <r>
      <t>1.0m</t>
    </r>
    <r>
      <rPr>
        <vertAlign val="superscript"/>
        <sz val="10"/>
        <rFont val="Arial"/>
        <family val="2"/>
      </rPr>
      <t xml:space="preserve">3 </t>
    </r>
    <r>
      <rPr>
        <sz val="10"/>
        <rFont val="Arial"/>
        <family val="2"/>
      </rPr>
      <t>bucket.</t>
    </r>
  </si>
  <si>
    <t>Depth  1-2m</t>
  </si>
  <si>
    <t>Disposal as specified and approved by the Project Manager</t>
  </si>
  <si>
    <t>Filling to structures with approved  imported natural material other than rock gravel compacted in layers not exceeding 200mm</t>
  </si>
  <si>
    <t>Planting paspalum grass; include filling with excavated topsoil and the preparation of the surfaces</t>
  </si>
  <si>
    <t xml:space="preserve">250/250/250 mm ND </t>
  </si>
  <si>
    <t>X999.3</t>
  </si>
  <si>
    <t>X999.4</t>
  </si>
  <si>
    <t>X999.5</t>
  </si>
  <si>
    <t>X999.6</t>
  </si>
  <si>
    <t>X999.7</t>
  </si>
  <si>
    <t>J383.1</t>
  </si>
  <si>
    <t>J383.2</t>
  </si>
  <si>
    <r>
      <t>0.03-0.1m</t>
    </r>
    <r>
      <rPr>
        <vertAlign val="superscript"/>
        <sz val="10"/>
        <rFont val="Arial"/>
        <family val="2"/>
      </rPr>
      <t>2</t>
    </r>
  </si>
  <si>
    <r>
      <t>0.1-0.25m</t>
    </r>
    <r>
      <rPr>
        <vertAlign val="superscript"/>
        <sz val="10"/>
        <rFont val="Arial"/>
        <family val="2"/>
      </rPr>
      <t>2</t>
    </r>
  </si>
  <si>
    <t>200/200/200 mm ND</t>
  </si>
  <si>
    <r>
      <t xml:space="preserve">Double flanged pipes, class K9 to BS 4772 or ISO 2531 with cement mortar lining all to PN 10 and of the following sizes and length </t>
    </r>
    <r>
      <rPr>
        <i/>
        <sz val="10"/>
        <rFont val="Arial"/>
        <family val="2"/>
      </rPr>
      <t>(Contractor to confirm lengths before placing orders)</t>
    </r>
  </si>
  <si>
    <r>
      <t>Not exceeeding 0.03m</t>
    </r>
    <r>
      <rPr>
        <vertAlign val="superscript"/>
        <sz val="10"/>
        <rFont val="Arial"/>
        <family val="2"/>
      </rPr>
      <t>2</t>
    </r>
  </si>
  <si>
    <r>
      <t>Provison of single gang metal clad 13A, socket outlet complete with wiring by 2.5 mm</t>
    </r>
    <r>
      <rPr>
        <vertAlign val="superscript"/>
        <sz val="10"/>
        <rFont val="Arial"/>
        <family val="2"/>
      </rPr>
      <t>2</t>
    </r>
    <r>
      <rPr>
        <sz val="10"/>
        <rFont val="Arial"/>
        <family val="2"/>
      </rPr>
      <t xml:space="preserve"> SC PVC cable in concealed conduit</t>
    </r>
  </si>
  <si>
    <r>
      <t>Provision of chlorine corrosion proof  lighting points, complete with wiring by 1.5mm</t>
    </r>
    <r>
      <rPr>
        <vertAlign val="superscript"/>
        <sz val="10"/>
        <rFont val="Arial"/>
        <family val="2"/>
      </rPr>
      <t>2</t>
    </r>
    <r>
      <rPr>
        <sz val="10"/>
        <rFont val="Arial"/>
        <family val="2"/>
      </rPr>
      <t xml:space="preserve"> SC PVC cable in concealed conduit</t>
    </r>
  </si>
  <si>
    <t>Depth  not exceeding 1m</t>
  </si>
  <si>
    <t>Maintenance of site sign-boards until the issue of the Taking-Over of the Whole of the Works</t>
  </si>
  <si>
    <t>Contractor's charges and profits associated with administration of items A420.1 thru A420.10 (NOT TO EXCEED 10%)</t>
  </si>
  <si>
    <t xml:space="preserve">Hydrated lime for building </t>
  </si>
  <si>
    <t>Steel reinforcement fabric reference:A193</t>
  </si>
  <si>
    <t>Steel reinforcement fabric reference:A252</t>
  </si>
  <si>
    <t>Concrete blocks for building, 225 mm thick</t>
  </si>
  <si>
    <t>Selected burnt clay bricks for building; size 230 x 115 x 115mm</t>
  </si>
  <si>
    <t>Flat - 5t capacity</t>
  </si>
  <si>
    <t>Flat - 10t capacity</t>
  </si>
  <si>
    <t>Excavator, face shovel or dragline:</t>
  </si>
  <si>
    <t>300 litre capacity.</t>
  </si>
  <si>
    <t>400 litre capacity.</t>
  </si>
  <si>
    <t>2,500  litre capacity.</t>
  </si>
  <si>
    <t>5,000 litre capacity.</t>
  </si>
  <si>
    <t>Air compressor, mobile with 5m hose and steels with:</t>
  </si>
  <si>
    <t>2 breakers.</t>
  </si>
  <si>
    <t>1 breker.</t>
  </si>
  <si>
    <t>DW 1.1</t>
  </si>
  <si>
    <t>DW 1.2</t>
  </si>
  <si>
    <t>DW 1.3</t>
  </si>
  <si>
    <t>DW 1.4</t>
  </si>
  <si>
    <t>DW 1.5</t>
  </si>
  <si>
    <t>DW 1.6</t>
  </si>
  <si>
    <t>DW 1.7</t>
  </si>
  <si>
    <t>DW 2.1</t>
  </si>
  <si>
    <t>DW 2.2</t>
  </si>
  <si>
    <t>DW 2.3</t>
  </si>
  <si>
    <t>DW 2.4</t>
  </si>
  <si>
    <t>DW 2.5</t>
  </si>
  <si>
    <t>DW 2.6</t>
  </si>
  <si>
    <t>DW 2.7</t>
  </si>
  <si>
    <t>DW 2.8</t>
  </si>
  <si>
    <t>DW 2.9</t>
  </si>
  <si>
    <t>DW 2.10</t>
  </si>
  <si>
    <t>DW 2.11</t>
  </si>
  <si>
    <t>DW 2.12</t>
  </si>
  <si>
    <t>DW 2.13</t>
  </si>
  <si>
    <t>DW 2.14</t>
  </si>
  <si>
    <t>DW 2.15</t>
  </si>
  <si>
    <t>DW 2.16</t>
  </si>
  <si>
    <t>DW 2.17</t>
  </si>
  <si>
    <t>DW 2.18</t>
  </si>
  <si>
    <t>DW 2.19</t>
  </si>
  <si>
    <t>DW 3.1</t>
  </si>
  <si>
    <t>DW 3.2</t>
  </si>
  <si>
    <t>DW 3.3</t>
  </si>
  <si>
    <t>DW 3.4</t>
  </si>
  <si>
    <t>DW 3.5</t>
  </si>
  <si>
    <t>DW 3.6</t>
  </si>
  <si>
    <t>DW 3.7</t>
  </si>
  <si>
    <t>DW 3.8</t>
  </si>
  <si>
    <t>DW 3.9</t>
  </si>
  <si>
    <t>DW 3.10</t>
  </si>
  <si>
    <t>DW 3.11</t>
  </si>
  <si>
    <t>DW 3.12</t>
  </si>
  <si>
    <t>DW 3.13</t>
  </si>
  <si>
    <t>DW 3.14</t>
  </si>
  <si>
    <t>DW 3.15</t>
  </si>
  <si>
    <t>DW 3.16</t>
  </si>
  <si>
    <t>DW 3.17</t>
  </si>
  <si>
    <t>DW 3.18</t>
  </si>
  <si>
    <t>DW 3.20</t>
  </si>
  <si>
    <t>DW 3.21</t>
  </si>
  <si>
    <t>DW 3.22</t>
  </si>
  <si>
    <t>DW 3.23</t>
  </si>
  <si>
    <t>DEMOLITION AND SITE CLEARENCE</t>
  </si>
  <si>
    <t>General site clearence for the work site.</t>
  </si>
  <si>
    <t>Cut and dispose of trees of the following girths; include removal of stump and backfilling the hole left with selected excavated material.</t>
  </si>
  <si>
    <t>Girth 500mm - 2 m</t>
  </si>
  <si>
    <t>Girth exceeding 2 m</t>
  </si>
  <si>
    <t>nr.</t>
  </si>
  <si>
    <t>Remove and dispose of stamps of the following diameter; include for grabing up the roots and backfilling backfilling the hole left with selected excavated material.</t>
  </si>
  <si>
    <t>Diameter 150 -500mm</t>
  </si>
  <si>
    <t>Grade C30</t>
  </si>
  <si>
    <t xml:space="preserve">Placing reinforced concrete, grade C30 for bases of the following thickness </t>
  </si>
  <si>
    <t>Preparation of excavated surfaces in the following materials</t>
  </si>
  <si>
    <t>Material other than topsoil, rock or artificial hard material inclined at an angle not exceeding 45 degrees to the horizontal</t>
  </si>
  <si>
    <t>Triming</t>
  </si>
  <si>
    <t>Triming of excavated surfaces for whole structure in the following materials</t>
  </si>
  <si>
    <r>
      <t>Material other than topsoil, rock or artificial hard material inclined at an angle not exceeding 45</t>
    </r>
    <r>
      <rPr>
        <vertAlign val="superscript"/>
        <sz val="10"/>
        <rFont val="Arial"/>
        <family val="2"/>
      </rPr>
      <t>o</t>
    </r>
    <r>
      <rPr>
        <sz val="10"/>
        <rFont val="Arial"/>
        <family val="2"/>
      </rPr>
      <t xml:space="preserve"> to the horizontal.</t>
    </r>
  </si>
  <si>
    <t>Material other than topsoil, rock or artificial hard material</t>
  </si>
  <si>
    <t>E616</t>
  </si>
  <si>
    <t>Excavated rockfill to intake structure stabilisation</t>
  </si>
  <si>
    <t>General filling - shoreline</t>
  </si>
  <si>
    <t>Filling to stabilise shoreline by methods specified and to depths as shown in the drawings with the following materials</t>
  </si>
  <si>
    <t>E636</t>
  </si>
  <si>
    <t>E637</t>
  </si>
  <si>
    <t>Imported rock.</t>
  </si>
  <si>
    <t>Excavated rock.</t>
  </si>
  <si>
    <r>
      <t>Rock surfaces inclined at an angle not exceeding 45</t>
    </r>
    <r>
      <rPr>
        <vertAlign val="superscript"/>
        <sz val="10"/>
        <rFont val="Arial"/>
        <family val="2"/>
      </rPr>
      <t>o</t>
    </r>
    <r>
      <rPr>
        <sz val="10"/>
        <rFont val="Arial"/>
        <family val="2"/>
      </rPr>
      <t xml:space="preserve"> to the horizontal.</t>
    </r>
  </si>
  <si>
    <t>Marker posts for gate valves</t>
  </si>
  <si>
    <t>K820.3</t>
  </si>
  <si>
    <t>K820.4</t>
  </si>
  <si>
    <t>Marker posts for air valves</t>
  </si>
  <si>
    <t>Marker posts for washouts</t>
  </si>
  <si>
    <t>Marker posts for pipes</t>
  </si>
  <si>
    <t>L810</t>
  </si>
  <si>
    <t>Height not exceeding 1 m</t>
  </si>
  <si>
    <t>L820</t>
  </si>
  <si>
    <t>L830</t>
  </si>
  <si>
    <t>Height 1- 1.5m</t>
  </si>
  <si>
    <t>Height 1.5 - 2m</t>
  </si>
  <si>
    <t>excavator with a hydraulic hammer</t>
  </si>
  <si>
    <t>DW 3.19</t>
  </si>
  <si>
    <t>DW 3.24</t>
  </si>
  <si>
    <t>Designed mix, grade C30 concrete, to BS 5328, with ordinary portland cement to BS 12, aggregate to BS 882, for the following aggregate sizes</t>
  </si>
  <si>
    <t xml:space="preserve">Placing reinforced concrete, grade C30 for ground slabs of the following thickness </t>
  </si>
  <si>
    <t>K231.2</t>
  </si>
  <si>
    <t>Concrete acccessories</t>
  </si>
  <si>
    <t>Steel float finish (Class U3) internally  to slabs and sump</t>
  </si>
  <si>
    <t>Finishing to top surfaces</t>
  </si>
  <si>
    <t xml:space="preserve">Placing reinforced concrete, grade C30 for suspended slabs of the following thickness </t>
  </si>
  <si>
    <t xml:space="preserve">Placing reinforced concrete, grade C30 for walls of the following thickness </t>
  </si>
  <si>
    <t>Placing reinforced concrete, grade C30 for columns of the following cross sectional areas</t>
  </si>
  <si>
    <t>Placing reinforced concrete, grade C30 for beams of the following cross sectional areas</t>
  </si>
  <si>
    <t xml:space="preserve">Placing reinforced concrete, grade C30 for bases, footings and ground slabs of the following thickness </t>
  </si>
  <si>
    <t>Supply and fix the following mild steel windows toetails constructed from standard steel sections primed with red oxide paint, painted with three coats of high gloss paint; complete with all necessary iron mongery, stays, plugging and fixing to wall</t>
  </si>
  <si>
    <t>Top hung double leaf hinged windows overall size 2000 x 1000mm high comprising of 3mm thick mild steel panes welded on a 25x25x3mm thick angle frame painted colour blue</t>
  </si>
  <si>
    <t>Fired clay vent bricks to BS 7263, jointed with ordinary 1:5 cement mortar above door and window openings, including plastic gauze mosquito mesh sandwiched on a GI coffee tray mesh, for walls of the following thickness</t>
  </si>
  <si>
    <t>Total Cost of Office Blocks Carried to Summary</t>
  </si>
  <si>
    <t>Compaction of road formation to at least 98% of maximum dry density to BS 1377: Part 4: 1990 (BS - Heavy).</t>
  </si>
  <si>
    <t>Grade 15</t>
  </si>
  <si>
    <t>Grade 25</t>
  </si>
  <si>
    <t>Designed mix, grade 15 concrete, to BS 5328, with ordinary portland cement to BS 12 , aggregate to BS882 , for the following aggregate sizes</t>
  </si>
  <si>
    <t>Designed mix, grade 25 concrete, to BS 5328, with ordinary portland cement to BS 12 , aggregate to BS882 , for the following aggregate sizes</t>
  </si>
  <si>
    <t>Placing blinding concrete, for ground slab, grade 15, of the following thickness</t>
  </si>
  <si>
    <t>Grade 20</t>
  </si>
  <si>
    <t>Designed mix, grade 20 concrete, to BS 5328, with ordinary portland cement to BS 12 , aggregate to BS882 , for the following aggregate sizes</t>
  </si>
  <si>
    <t>Placing strip foundation concrete, grade 20</t>
  </si>
  <si>
    <t>Placing concrete, grade 25, for ground slab of the following thickness</t>
  </si>
  <si>
    <t>Placing reinforced concrete, grade 25, for ring beam</t>
  </si>
  <si>
    <t>U111.1</t>
  </si>
  <si>
    <t>U111.2</t>
  </si>
  <si>
    <t>U111.3</t>
  </si>
  <si>
    <t>W113</t>
  </si>
  <si>
    <t>200 mm wide</t>
  </si>
  <si>
    <t>U113</t>
  </si>
  <si>
    <t>Placing concrete, grade 20, for ground slab of the following thickness</t>
  </si>
  <si>
    <t>110mm uPVC rainwater gutters; fixed to eaves beam with and including brackets, outlets and ends.</t>
  </si>
  <si>
    <t>Placing reinforced concrete, grade 20, for ground slab of the following thickness</t>
  </si>
  <si>
    <t>F122</t>
  </si>
  <si>
    <t>F723</t>
  </si>
  <si>
    <t>200 x 200mm x 2400m column</t>
  </si>
  <si>
    <t xml:space="preserve"> 200 x 250mm beam</t>
  </si>
  <si>
    <t>200 x 250mm beam</t>
  </si>
  <si>
    <t>200 x 200mm x 2400m high column</t>
  </si>
  <si>
    <t>Placing mass concrete C20, for ground slab and ramp base of the following thickness</t>
  </si>
  <si>
    <t>F722</t>
  </si>
  <si>
    <t>F121</t>
  </si>
  <si>
    <t>F152</t>
  </si>
  <si>
    <t>F732</t>
  </si>
  <si>
    <t>F742</t>
  </si>
  <si>
    <t>Inserts</t>
  </si>
  <si>
    <t>Pipe inserts projecting from one faces of the concrete and of the following sizes, excluding supply of pipe</t>
  </si>
  <si>
    <t>G831.2</t>
  </si>
  <si>
    <t>F763</t>
  </si>
  <si>
    <t>F731</t>
  </si>
  <si>
    <t>Pipe inserts projecting from two faces of the concrete and of the following sizes, excluding supply of pipe</t>
  </si>
  <si>
    <t>F761</t>
  </si>
  <si>
    <t>G831.1</t>
  </si>
  <si>
    <t>G831.3</t>
  </si>
  <si>
    <t>G831.4</t>
  </si>
  <si>
    <t>J812</t>
  </si>
  <si>
    <t>K251</t>
  </si>
  <si>
    <t>I712.1</t>
  </si>
  <si>
    <t>I712.2</t>
  </si>
  <si>
    <t>I712.3</t>
  </si>
  <si>
    <t>J351.4</t>
  </si>
  <si>
    <t>L541</t>
  </si>
  <si>
    <t>I512.3</t>
  </si>
  <si>
    <t>I513.3</t>
  </si>
  <si>
    <t>K472</t>
  </si>
  <si>
    <t>K473</t>
  </si>
  <si>
    <t>K474</t>
  </si>
  <si>
    <t>Washout outfall structures complete as Dwg. ALA-ORA_SD_005</t>
  </si>
  <si>
    <t>Surrounds as Dwg ALA-ORA_SD_010</t>
  </si>
  <si>
    <t>General site clearance for works</t>
  </si>
  <si>
    <t>Excavation for foundations;  commencing surface is the stripped ground level</t>
  </si>
  <si>
    <t>Excavation of rock; commencing surface is the stripped ground level</t>
  </si>
  <si>
    <t>Disposal to satisfaction of Project Manager</t>
  </si>
  <si>
    <t>Excavated Material</t>
  </si>
  <si>
    <t>To structures; selected excavated material</t>
  </si>
  <si>
    <t>E631</t>
  </si>
  <si>
    <t>General; excavated topsoil</t>
  </si>
  <si>
    <t>Preparation of the surfaces and planting of approved lawn grass</t>
  </si>
  <si>
    <t>Designed mix to BS EN 1992, with ordinary Portland cement to UNBS US 310:2002, aggregate to BS 882, for the following mixes</t>
  </si>
  <si>
    <t xml:space="preserve">Strength C12/15, 20mm aggregate </t>
  </si>
  <si>
    <t>F141</t>
  </si>
  <si>
    <t>Strength C20/25, 10mm aggregate</t>
  </si>
  <si>
    <t>F172</t>
  </si>
  <si>
    <t>Strength C30/37, 10mm aggregate</t>
  </si>
  <si>
    <t>Thickness 75mm</t>
  </si>
  <si>
    <t>Bases</t>
  </si>
  <si>
    <t>Concrete tank base; thickness 300mm</t>
  </si>
  <si>
    <t>F724</t>
  </si>
  <si>
    <t>Steel tank bases; thickness 500-750 mm</t>
  </si>
  <si>
    <t>Walls</t>
  </si>
  <si>
    <t>F743</t>
  </si>
  <si>
    <t>Concrete tank wall; thickness 350mm</t>
  </si>
  <si>
    <t>Columns and piers</t>
  </si>
  <si>
    <t>Concrete columns 0.09m2 cross-sectional area</t>
  </si>
  <si>
    <t>F754</t>
  </si>
  <si>
    <t>Tank support piers; 0.56m2 cross-section area</t>
  </si>
  <si>
    <t>G315</t>
  </si>
  <si>
    <t>Class S3; plane horizontal width exceeding 1.2m</t>
  </si>
  <si>
    <t>G343</t>
  </si>
  <si>
    <t>Class S2 finish; Plane vertical width 0.3 m</t>
  </si>
  <si>
    <t>For components of constant cross-section</t>
  </si>
  <si>
    <t>Class S3 finish</t>
  </si>
  <si>
    <t>G381</t>
  </si>
  <si>
    <t>G382.1</t>
  </si>
  <si>
    <t>G383.1</t>
  </si>
  <si>
    <t>Class S2 finish</t>
  </si>
  <si>
    <t>G382.2</t>
  </si>
  <si>
    <t>Stub walls; 1.5m height; 200mm thick</t>
  </si>
  <si>
    <t>G529</t>
  </si>
  <si>
    <t>High yield ribbed cold formed bars to BS EN 1992 and EN 10080; characteristic strength 500 MPa;  nominal size 8 -16mm</t>
  </si>
  <si>
    <t>G621</t>
  </si>
  <si>
    <t>Sliding joint between wall and roof; width 0.35 m</t>
  </si>
  <si>
    <t xml:space="preserve">Plastic waterstops of PVC to BS 903; width 300 mm </t>
  </si>
  <si>
    <t>G813</t>
  </si>
  <si>
    <t>Class U3 to concrete tank floor, stub columns and stub walls</t>
  </si>
  <si>
    <t>Ductile iron pipe fittings to BS EN 545; PN16 flanges to BS 4504; cement mortar lined and epoxy coated</t>
  </si>
  <si>
    <t>Not in trench</t>
  </si>
  <si>
    <t>I321.1</t>
  </si>
  <si>
    <t>DN250</t>
  </si>
  <si>
    <t>In trench depth not exceeding 1.5m</t>
  </si>
  <si>
    <t>uPVC pressure pipes to BS 3505, with flexible joints to BS 4346 all to PN16,  laid in trench to depth not exceeding 1.5m for the following pipe sizes</t>
  </si>
  <si>
    <t>OD160 mm</t>
  </si>
  <si>
    <t>I522</t>
  </si>
  <si>
    <t>PIPEWORK - FITTINGS AND VALVES</t>
  </si>
  <si>
    <r>
      <t>Flanged 90</t>
    </r>
    <r>
      <rPr>
        <i/>
        <vertAlign val="superscript"/>
        <sz val="10"/>
        <rFont val="Arial"/>
        <family val="2"/>
      </rPr>
      <t>o</t>
    </r>
    <r>
      <rPr>
        <i/>
        <sz val="10"/>
        <rFont val="Arial"/>
        <family val="2"/>
      </rPr>
      <t xml:space="preserve"> bends</t>
    </r>
  </si>
  <si>
    <t>DN200 duckfoot</t>
  </si>
  <si>
    <t>Flanged tees</t>
  </si>
  <si>
    <t>DN250 x 200</t>
  </si>
  <si>
    <t>Stepped couplings; DI to PVC</t>
  </si>
  <si>
    <t>DN100/ OD110</t>
  </si>
  <si>
    <t>DN200/ OD225</t>
  </si>
  <si>
    <t>DN250/ OD250</t>
  </si>
  <si>
    <t>Flange Adaptors; maxi type</t>
  </si>
  <si>
    <t>DN150</t>
  </si>
  <si>
    <t>Straight specials; double flanged pipe - pipe lengths to be confirmed BEFORE placing of orders</t>
  </si>
  <si>
    <t>Cast Iron gate valves to BS 5150 with PN 16 flanges to BS 4505; hand operated</t>
  </si>
  <si>
    <t>DN80</t>
  </si>
  <si>
    <t>Bulk Flow Meter complete with strainers</t>
  </si>
  <si>
    <t xml:space="preserve">Woltman-type dry dial water meter as specified including pipe fittings, strainer and  valves and  as shown in drawings </t>
  </si>
  <si>
    <t>J991.2</t>
  </si>
  <si>
    <t>In-situ Concrete chambers</t>
  </si>
  <si>
    <t>Bulk meter chamber  including cover and access</t>
  </si>
  <si>
    <t xml:space="preserve">2 x 2 x 1.5m deep </t>
  </si>
  <si>
    <t>K231.3</t>
  </si>
  <si>
    <t>Washout Outfall structure as shown on drawings</t>
  </si>
  <si>
    <t>Valve surface box for DN 100 - DN 300 valves,  with lockable cover; depth not exceeding 1.5m</t>
  </si>
  <si>
    <t>K453</t>
  </si>
  <si>
    <r>
      <t>Grouted stone pitched lined rectangular section drain; cross section area 0.5-0.75m</t>
    </r>
    <r>
      <rPr>
        <vertAlign val="superscript"/>
        <sz val="10"/>
        <rFont val="Arial"/>
        <family val="2"/>
      </rPr>
      <t>2</t>
    </r>
  </si>
  <si>
    <t>MISCELLANEOUS METAL WORK</t>
  </si>
  <si>
    <t>Cold Pressed Sectional Steel tanks of 1.22m plates to BS 1564 Type 2 complete with external flanges, cover and raised inlet, all as specified and as shown on drawings including internal pipe fittings. Support tower measured separately.</t>
  </si>
  <si>
    <t>Road Base and wearing course</t>
  </si>
  <si>
    <t>Shape road surface and parking area by grading to camber and crossfall with a motor grader</t>
  </si>
  <si>
    <t>Depth 250-300 mm</t>
  </si>
  <si>
    <t>100x100mm Concrete post of C25 concrete and wire galvanised wire chain link fence of gauge 10 to BS 1722, with triple row of barbed wire on top, anchored into blockwork dwarf wall as per drawings, height 2-2.5 m</t>
  </si>
  <si>
    <t>Metal vehicular access gate 3m wide complete with 1m side pedestrain entry gate all anchored in C25 reinforced concrete columns and pad foundations, painted to Project Manager's approval</t>
  </si>
  <si>
    <t>General site clearance for pipe route</t>
  </si>
  <si>
    <t>J451.1</t>
  </si>
  <si>
    <t>J451.2</t>
  </si>
  <si>
    <t>DN125</t>
  </si>
  <si>
    <t>J451.4</t>
  </si>
  <si>
    <t>Steel pipe fittings; flanges to PN 16; in trenches not exceeding 1.5 m</t>
  </si>
  <si>
    <t>Viking Johnson Flanged adaptors as Aquafast to PN10</t>
  </si>
  <si>
    <t>OD63</t>
  </si>
  <si>
    <t>OD75</t>
  </si>
  <si>
    <t>OD90</t>
  </si>
  <si>
    <t>OD110</t>
  </si>
  <si>
    <t>OD125</t>
  </si>
  <si>
    <t>OD160</t>
  </si>
  <si>
    <t>OD200</t>
  </si>
  <si>
    <t>OD50</t>
  </si>
  <si>
    <t xml:space="preserve">Cast Iron gate valves to BS EN 1171 with PN 16 flanges to BS 4505; with T-key length not exceeding 1.5 m </t>
  </si>
  <si>
    <t>Circular Flap Valve to washouts; PN 10 flanges</t>
  </si>
  <si>
    <t>Fire hydrants to BS 750 Type 2</t>
  </si>
  <si>
    <t>In situ Concrete Chambers; depth not exceeding 1.5 m</t>
  </si>
  <si>
    <t>Washout chamber as shown on drawings</t>
  </si>
  <si>
    <t>Washout outfall structure as shown on drawings</t>
  </si>
  <si>
    <t xml:space="preserve">Valve surface box as shown on drawings, complete </t>
  </si>
  <si>
    <t>Stone-pitched trapezoidal ditches</t>
  </si>
  <si>
    <r>
      <t>Cross-sectional area 0.5 - 0.75 m</t>
    </r>
    <r>
      <rPr>
        <vertAlign val="superscript"/>
        <sz val="10"/>
        <rFont val="Arial"/>
        <family val="2"/>
      </rPr>
      <t>2</t>
    </r>
  </si>
  <si>
    <t>Crossings; pipe not exceeding 300 mm</t>
  </si>
  <si>
    <t>K611</t>
  </si>
  <si>
    <t>Streams; width 1 - 3 m</t>
  </si>
  <si>
    <t>K641</t>
  </si>
  <si>
    <t>Hedges</t>
  </si>
  <si>
    <t>K661</t>
  </si>
  <si>
    <t>Breaking up, temporary and permanent reinstatement; pipe not exceeding 300 mm</t>
  </si>
  <si>
    <t>Gravel roads</t>
  </si>
  <si>
    <t>Double seal bitumen surfaced roads</t>
  </si>
  <si>
    <t>K799.1</t>
  </si>
  <si>
    <t xml:space="preserve">Mass concrete </t>
  </si>
  <si>
    <t>K799.2</t>
  </si>
  <si>
    <t>Marker Posts to Washouts</t>
  </si>
  <si>
    <t>Pipe Marker Posts</t>
  </si>
  <si>
    <t>PIPEWORK-SUPPORTS AND PROTECTION, ANCILLARIES TO LAYING AND EXCAVATION</t>
  </si>
  <si>
    <t>Extras to excavation and backfilling</t>
  </si>
  <si>
    <t>Excavation of rock in pipe trenches</t>
  </si>
  <si>
    <t>L118</t>
  </si>
  <si>
    <t>Excavation of natural material below Final Surface and backfilling with imported granular material in pipe trenches</t>
  </si>
  <si>
    <t>Surrounds; pipe not exceeding 200 mm</t>
  </si>
  <si>
    <t>L531</t>
  </si>
  <si>
    <t>Imported granular material</t>
  </si>
  <si>
    <t>Mass concrete</t>
  </si>
  <si>
    <t>Mass Concrete C15 Thrust Blocks; pipe bore not exceeding 200mm</t>
  </si>
  <si>
    <t>L721</t>
  </si>
  <si>
    <t xml:space="preserve">Volume  0.1 - 0.2 m³ </t>
  </si>
  <si>
    <t>Steel pipe sleeves to PVC/HPDE pipes</t>
  </si>
  <si>
    <t>L991.1</t>
  </si>
  <si>
    <t>L991.2</t>
  </si>
  <si>
    <t>High density polyethylene pipes to UNBS US 482: 2003 and DIN 8074 laid in trench; depth not exceeding 1.5 m; rate to include selected excavated backfill</t>
  </si>
  <si>
    <t xml:space="preserve">Service connections </t>
  </si>
  <si>
    <t>K861.1</t>
  </si>
  <si>
    <t>K861.3</t>
  </si>
  <si>
    <t>K861.4</t>
  </si>
  <si>
    <t>K861.5</t>
  </si>
  <si>
    <t>K861.6</t>
  </si>
  <si>
    <t>K861.7</t>
  </si>
  <si>
    <t>K861.8</t>
  </si>
  <si>
    <t>DN25 (¾") connection to the following mains comprising saddle clamp and screwdown swivel ferrule with compression outlet for HDPE complete [PROVISIONAL ITEMS]</t>
  </si>
  <si>
    <t>K861.10</t>
  </si>
  <si>
    <t>K861.12</t>
  </si>
  <si>
    <t>K861.13</t>
  </si>
  <si>
    <t>K861.14</t>
  </si>
  <si>
    <t>K861.15</t>
  </si>
  <si>
    <t>K861.16</t>
  </si>
  <si>
    <t>Water supply installations as detailed on drawings</t>
  </si>
  <si>
    <t>K899.2</t>
  </si>
  <si>
    <r>
      <t xml:space="preserve">Double tap Stand Post complete as drawing </t>
    </r>
    <r>
      <rPr>
        <sz val="10"/>
        <rFont val="Arial"/>
        <family val="2"/>
      </rPr>
      <t xml:space="preserve">including galvanized iron pipe and fittings, brass stop cock, lockable steel meter protection box, taps and domestic water meter, concrete headwall and slab with rock-filled soak-pit </t>
    </r>
  </si>
  <si>
    <t>The works under this bill are covered under the Particular Specifications. The relevant drawings are the DRAWING ALA-ORA_SAN_001, series (including references made there-in to other drawings)</t>
  </si>
  <si>
    <t>Placing blinding concrete, for slab footings, grade C15, of the following thickness</t>
  </si>
  <si>
    <t>Allow for electric power connection to the toilet block limited to MK boxes and bulb holders</t>
  </si>
  <si>
    <t>Placing mass concrete C20, for vault and ground slab of the following thickness</t>
  </si>
  <si>
    <t>Bases, Footings and  Slabs</t>
  </si>
  <si>
    <t>Placing reinforced concrete C25, for suspended slab and footings of the following thickness</t>
  </si>
  <si>
    <t>The works under this bill are covered under the Particular Specifications. The relevant drawings are the DRAWING ALA-ORA_SAN_002, series (including references made there-in to other drawings)</t>
  </si>
  <si>
    <t>The works under this bill are covered under the Particular Specifications. The relevant drawings are the DRAWING ALA-ORA_SAN_003, series (including references made there-in to other drawings)</t>
  </si>
  <si>
    <t>DN300 support above ground</t>
  </si>
  <si>
    <t>Steel pipe fittings to BS EN 545; in trenches depth not exceeding 1.5 m</t>
  </si>
  <si>
    <r>
      <t>DN100 x 90</t>
    </r>
    <r>
      <rPr>
        <vertAlign val="superscript"/>
        <sz val="10"/>
        <rFont val="Arial"/>
        <family val="2"/>
      </rPr>
      <t>o</t>
    </r>
    <r>
      <rPr>
        <sz val="10"/>
        <rFont val="Arial"/>
        <family val="2"/>
      </rPr>
      <t xml:space="preserve"> Duckfoot</t>
    </r>
  </si>
  <si>
    <r>
      <t>DN300 x 90</t>
    </r>
    <r>
      <rPr>
        <vertAlign val="superscript"/>
        <sz val="10"/>
        <rFont val="Arial"/>
        <family val="2"/>
      </rPr>
      <t>o</t>
    </r>
  </si>
  <si>
    <t>J843</t>
  </si>
  <si>
    <t>Gravel roads; maximum pipe size DN300</t>
  </si>
  <si>
    <t>Bitumen surfaced roads; maximum pipe size DN300</t>
  </si>
  <si>
    <t>Marker posts as Dwg. ALA-ORA_SD_015</t>
  </si>
  <si>
    <t>J451.3</t>
  </si>
  <si>
    <t>J452</t>
  </si>
  <si>
    <t>DN200 pipe sleeve</t>
  </si>
  <si>
    <t>Steel Pipes</t>
  </si>
  <si>
    <t>J423</t>
  </si>
  <si>
    <t>J451</t>
  </si>
  <si>
    <t>Stated Chambers</t>
  </si>
  <si>
    <t>J883</t>
  </si>
  <si>
    <t>Valve surface boxes, complete as shown in drawing ALA-ORA_SD_004 and to the following depths</t>
  </si>
  <si>
    <t xml:space="preserve">Metal field gate to BS 3470 as shown in drawing ALA-ORA_SD_012, of the following widths </t>
  </si>
  <si>
    <t xml:space="preserve">Flow meter, DN 80, inclusive of all fittings and chamber, complete as shown in drawing ALA-ORA_SD_002 for connection on DN 300mm transmission main </t>
  </si>
  <si>
    <t>X999.8</t>
  </si>
  <si>
    <t xml:space="preserve">DN300mm pipe </t>
  </si>
  <si>
    <t>Valve surface boxes, complete as shown in drawing ALA-ORA_SD_008 and to the following depths</t>
  </si>
  <si>
    <t>Manholes constructed in blockwork, complete  as shown in drawing ALA-ORA_SD_008 for valves and of the following depth</t>
  </si>
  <si>
    <t>X599.1</t>
  </si>
  <si>
    <t>X599.2</t>
  </si>
  <si>
    <t>X599.3</t>
  </si>
  <si>
    <t>X599.4</t>
  </si>
  <si>
    <t xml:space="preserve">DN150mm pipe </t>
  </si>
  <si>
    <t>X599.5</t>
  </si>
  <si>
    <t xml:space="preserve">DN250mm pipe </t>
  </si>
  <si>
    <t xml:space="preserve">DN100mm pipe </t>
  </si>
  <si>
    <t xml:space="preserve">DN200mm pipe </t>
  </si>
  <si>
    <t>Manholes constructed in blockwork, complete  as shown in drawing  ALA-ORA_SD_008 for valves and of the following depth</t>
  </si>
  <si>
    <t>X599.6</t>
  </si>
  <si>
    <t>X599.7</t>
  </si>
  <si>
    <t>X599.8</t>
  </si>
  <si>
    <t>X599.9</t>
  </si>
  <si>
    <t>Valve surface boxes, complete as shown in drawing ALA-ORA_SD_5 and to the following depths</t>
  </si>
  <si>
    <t>G831</t>
  </si>
  <si>
    <t>Manholes constructed in block work to the following depth as shown in drawing ALA-ORA_SD_008</t>
  </si>
  <si>
    <t>Internal quality high gloss oil paint, two coats, to facia board include surface preparation and undercoat</t>
  </si>
  <si>
    <t>Placing mass concrete C20, for suspended slab and ramp base of the following thickness</t>
  </si>
  <si>
    <t>X599.10</t>
  </si>
  <si>
    <t>X599.11</t>
  </si>
  <si>
    <t>X599.12</t>
  </si>
  <si>
    <t>X599.13</t>
  </si>
  <si>
    <t>X599.14</t>
  </si>
  <si>
    <t>X599.15</t>
  </si>
  <si>
    <t>X599.16</t>
  </si>
  <si>
    <t>X599.17</t>
  </si>
  <si>
    <t>X599.18</t>
  </si>
  <si>
    <t>X599.19</t>
  </si>
  <si>
    <t>230 mm wide</t>
  </si>
  <si>
    <t>ND 300mm</t>
  </si>
  <si>
    <t>J342</t>
  </si>
  <si>
    <t>J383</t>
  </si>
  <si>
    <t>300 mm ND length not exceeding 2.0m</t>
  </si>
  <si>
    <t>Collection, Page 1 of 3</t>
  </si>
  <si>
    <t>Collection, Page 2 of 3</t>
  </si>
  <si>
    <t>Steel pipes with spigot and socket type flexible joints all  to BS 4772 class K 9 and to PN 16, 300 mm ND,  laid in trenches to the following depths</t>
  </si>
  <si>
    <t>Collection, Page 1 of 7</t>
  </si>
  <si>
    <t>Collection, Page 2 of 7</t>
  </si>
  <si>
    <t>Collection, Page 3 of 7</t>
  </si>
  <si>
    <t>Collection, Page 4 of 7</t>
  </si>
  <si>
    <t>Collection, Page 5 of 7</t>
  </si>
  <si>
    <t>Collection, Page 6 of 7</t>
  </si>
  <si>
    <t>Collection, Page 1 of 4</t>
  </si>
  <si>
    <t>Collection, Page 2 of 4</t>
  </si>
  <si>
    <t>Collection, Page 3 of 4</t>
  </si>
  <si>
    <t>F132.1</t>
  </si>
  <si>
    <t>F132.2</t>
  </si>
  <si>
    <t>The relevant drawings are NYA_RWM_001 including references made there- in to other drawings</t>
  </si>
  <si>
    <t>I422.1</t>
  </si>
  <si>
    <t>I423.1</t>
  </si>
  <si>
    <t>I422.2</t>
  </si>
  <si>
    <t>I423.2</t>
  </si>
  <si>
    <t>250/100/250 mm ND</t>
  </si>
  <si>
    <t>J862.1</t>
  </si>
  <si>
    <t>J862.2</t>
  </si>
  <si>
    <t xml:space="preserve">Reinforced concrete pipe supports, class 25, as in drawing ALA-ORA_SD_011, complete including foudation bases, bolts and nuts, murram backfill, pipe diameter not exceeding 500mm  and of the following heights above ground:-      </t>
  </si>
  <si>
    <t xml:space="preserve">            Carried to Summary</t>
  </si>
  <si>
    <t>The relevant drawing is NYA_WTP_ 00 series  including references made there- in to other drawings</t>
  </si>
  <si>
    <t xml:space="preserve">250/200/250 mm ND </t>
  </si>
  <si>
    <t>The relevant drawing is NYA-WTP-011 including references made there- in to other drawings</t>
  </si>
  <si>
    <t>Internal  quality high gloss oil paint, two coats, to facia board include surface preparation and undercoat</t>
  </si>
  <si>
    <t>DN200 depth not exceeding 1.5m</t>
  </si>
  <si>
    <t>DN150 depth not exceeding 1.5m</t>
  </si>
  <si>
    <t>DN100 depth not exceeding 1.5m</t>
  </si>
  <si>
    <t>OD90 PN20</t>
  </si>
  <si>
    <t>OD90 PN10</t>
  </si>
  <si>
    <t>J313.2</t>
  </si>
  <si>
    <r>
      <t>DN200 x 22.5</t>
    </r>
    <r>
      <rPr>
        <vertAlign val="superscript"/>
        <sz val="10"/>
        <rFont val="Arial"/>
        <family val="2"/>
      </rPr>
      <t>o</t>
    </r>
    <r>
      <rPr>
        <sz val="10"/>
        <rFont val="Arial"/>
        <family val="2"/>
      </rPr>
      <t xml:space="preserve"> </t>
    </r>
  </si>
  <si>
    <r>
      <t>DN200 x 45</t>
    </r>
    <r>
      <rPr>
        <vertAlign val="superscript"/>
        <sz val="10"/>
        <rFont val="Arial"/>
        <family val="2"/>
      </rPr>
      <t>o</t>
    </r>
    <r>
      <rPr>
        <sz val="10"/>
        <rFont val="Arial"/>
        <family val="2"/>
      </rPr>
      <t xml:space="preserve"> </t>
    </r>
  </si>
  <si>
    <r>
      <t>DN200 x 90</t>
    </r>
    <r>
      <rPr>
        <vertAlign val="superscript"/>
        <sz val="10"/>
        <rFont val="Arial"/>
        <family val="2"/>
      </rPr>
      <t>o</t>
    </r>
    <r>
      <rPr>
        <sz val="10"/>
        <rFont val="Arial"/>
        <family val="2"/>
      </rPr>
      <t xml:space="preserve"> </t>
    </r>
  </si>
  <si>
    <t>J311.5</t>
  </si>
  <si>
    <t>J311.6</t>
  </si>
  <si>
    <t>J311.7</t>
  </si>
  <si>
    <t>DN300 x 200</t>
  </si>
  <si>
    <t>DN300 x 150</t>
  </si>
  <si>
    <t>DN300 x 90</t>
  </si>
  <si>
    <t>J322.4</t>
  </si>
  <si>
    <t>J322.5</t>
  </si>
  <si>
    <t>DN200 x 150</t>
  </si>
  <si>
    <t>J322.6</t>
  </si>
  <si>
    <t>DN180 x 125</t>
  </si>
  <si>
    <t>J322.7</t>
  </si>
  <si>
    <t>DN150 x 100</t>
  </si>
  <si>
    <t>DN150 x 90</t>
  </si>
  <si>
    <t>J842</t>
  </si>
  <si>
    <t>Class U1 to steel tank bases</t>
  </si>
  <si>
    <r>
      <t>Ndiriba tank capacity 296m</t>
    </r>
    <r>
      <rPr>
        <vertAlign val="superscript"/>
        <sz val="10"/>
        <rFont val="Arial"/>
        <family val="2"/>
      </rPr>
      <t>3</t>
    </r>
    <r>
      <rPr>
        <sz val="10"/>
        <rFont val="Arial"/>
        <family val="2"/>
      </rPr>
      <t xml:space="preserve"> (8 x 7 x 3 plates high) installed on 1m stub wall</t>
    </r>
  </si>
  <si>
    <t>J451.5</t>
  </si>
  <si>
    <t>J451.6</t>
  </si>
  <si>
    <t>DN75</t>
  </si>
  <si>
    <t>DN90</t>
  </si>
  <si>
    <t>J811.5</t>
  </si>
  <si>
    <t>J811.6</t>
  </si>
  <si>
    <t>The relevant drawing is NYA-WTP-008 including references made there- in to other drawings</t>
  </si>
  <si>
    <t>The relevant drawing is NYA-WTP-009 including references made there- in to other drawings</t>
  </si>
  <si>
    <t>The relevant drawing is NYA-WTP-010 including references made there- in to other drawings</t>
  </si>
  <si>
    <t xml:space="preserve">Administration Building </t>
  </si>
  <si>
    <t>Pressure testing of pipelines at joints per manufacturers specifications; ductile iron pipes, size not exceeding DN300mm; maximum test pressure not exceeding 32 bars.</t>
  </si>
  <si>
    <t>Earth cofferdam or similar structure to enable the Intake Chamber and River Weir construction</t>
  </si>
  <si>
    <t>Training of Operations Staff as Specification Clause 2.1.28</t>
  </si>
  <si>
    <t>Dewatering Pumps with motor and 5m suction, 3m delivery hose</t>
  </si>
  <si>
    <t>DW 3.25</t>
  </si>
  <si>
    <t>Norminal size 50mm.</t>
  </si>
  <si>
    <t>DW 3.26</t>
  </si>
  <si>
    <t>Nominal size 100mm.</t>
  </si>
  <si>
    <t>Mobile electricity generating sets, 240v, 1 ph, 50 Hz:</t>
  </si>
  <si>
    <t>DW 3.27</t>
  </si>
  <si>
    <t>5 kvA</t>
  </si>
  <si>
    <t>DW 3.28</t>
  </si>
  <si>
    <t>10 kvA</t>
  </si>
  <si>
    <t xml:space="preserve">Placing reinforced concrete, grade C30 for walls, bases and river weir of the following thickness </t>
  </si>
  <si>
    <t>Inserts; DN300 galvanized steel pipe projecting from one surface</t>
  </si>
  <si>
    <t>Rockfilled gabions in hot dip galvanized and PVC coated double twisted 4mm wire</t>
  </si>
  <si>
    <t>X410</t>
  </si>
  <si>
    <t>Box gabions 1.5m x 1m x 1m; galvanized steel fabric 50 x 50 mm opening; rock fill size 150 - 300mm</t>
  </si>
  <si>
    <t>X420</t>
  </si>
  <si>
    <t>Gabion mattress 2m x 1m x 0.3m thick; galvanized steel fabric 50 x 50mm opening; rock fill size 50 -150mm</t>
  </si>
  <si>
    <t>Provision of 300mm diameter silt flush steel pipe in weir</t>
  </si>
  <si>
    <t>Supply and install DN300 stainless steel hand stocks including lifting handle as shown in the drawing</t>
  </si>
  <si>
    <t>Steel pipes with spigot and socket type flexible joints all  to BS 4772 class K 9 and to PN 16, 250 mm ND,  laid in trenches to the following depths</t>
  </si>
  <si>
    <t>STRUCTURAL METALWORK</t>
  </si>
  <si>
    <t>Fabrication and erection of rolled steel section pipe bridge  including all earthworks, reinforced concrete abuttments and anchoraging complete as shown on drawings to the following spans.</t>
  </si>
  <si>
    <t>M999.1</t>
  </si>
  <si>
    <t>Span not exceeding 10m</t>
  </si>
  <si>
    <t>M999.2</t>
  </si>
  <si>
    <t>Span 10 -15m</t>
  </si>
  <si>
    <t xml:space="preserve">Rate Only </t>
  </si>
  <si>
    <t>M999.3</t>
  </si>
  <si>
    <t>Span 15 - 20m</t>
  </si>
  <si>
    <t>M999.4</t>
  </si>
  <si>
    <t>Span 20 - 25m</t>
  </si>
  <si>
    <t>M999.5</t>
  </si>
  <si>
    <t>Span 25 -30m</t>
  </si>
  <si>
    <t>M999.6</t>
  </si>
  <si>
    <t>Span 30 - 35m</t>
  </si>
  <si>
    <t>M999.7</t>
  </si>
  <si>
    <t>Span 35 - 40m</t>
  </si>
  <si>
    <t>M999.8</t>
  </si>
  <si>
    <t>Span 40 - 50m</t>
  </si>
  <si>
    <t>Construct 80mm thick precast  concrete paver blocks for internal road and parking, placed on sand bed on well compacted  ground all to specification and detailed in drawings.</t>
  </si>
  <si>
    <t>Provision of stand-alone auxilliary security lighting for treatment plant site, include concrete foundations, erection of 4m high galvanised steel poles, galvanised bolts and nuts, 70W high pressure sodium lantern as thorn beta 79, 20A DP switch for lights and all accessories</t>
  </si>
  <si>
    <t>OD63 PN10</t>
  </si>
  <si>
    <t>Depth 1.5-2 m</t>
  </si>
  <si>
    <t>Manholes constructed in insitu concrete to the following depth as shown in drawing ALA-ORA_SD_011</t>
  </si>
  <si>
    <t>K134</t>
  </si>
  <si>
    <t>K135</t>
  </si>
  <si>
    <t>K136</t>
  </si>
  <si>
    <t>Set</t>
  </si>
  <si>
    <t>A249.1</t>
  </si>
  <si>
    <t>Provide services of Secretary</t>
  </si>
  <si>
    <t>A249.2</t>
  </si>
  <si>
    <t>Provide services of Security Gaurd</t>
  </si>
  <si>
    <t>A219.1</t>
  </si>
  <si>
    <t>A219.2</t>
  </si>
  <si>
    <t>Maintenance of  residential  accommodations</t>
  </si>
  <si>
    <t>Allow for relocation of existing services including repair of damage caused to all existing services (e.g. pipes, cables, drains, e.t.c)</t>
  </si>
  <si>
    <t>A221.5</t>
  </si>
  <si>
    <t>A221.6</t>
  </si>
  <si>
    <t>A221.7</t>
  </si>
  <si>
    <t>A231.4</t>
  </si>
  <si>
    <t xml:space="preserve">Provision of redential furniture &amp; equipment </t>
  </si>
  <si>
    <t>Maintenance of resdential furniture &amp; equipment</t>
  </si>
  <si>
    <t>A231.5</t>
  </si>
  <si>
    <t>L231</t>
  </si>
  <si>
    <t>Norminal bore  DN300mm; for 1Nr. Road crossing.</t>
  </si>
  <si>
    <t xml:space="preserve">Special pipe laying methods; pipe jacking/ horizontal directional drilling </t>
  </si>
  <si>
    <t>Vehicle-month</t>
  </si>
  <si>
    <t>Maintenance of vehicles; Station Wagon upto 1000 km/month</t>
  </si>
  <si>
    <t>Provision of vehicles; 125CC off-road/ dirt mortor cycle (Clause 2.1.31)</t>
  </si>
  <si>
    <t>Maintenance of vehicles; 125CC off-road/ dirt mortor cycle upto 1000 km/month x 3Nr.</t>
  </si>
  <si>
    <t>Maintenance of vehicles; 125CC off-road/ dirt mortor cycle over 1000 km/month x 3Nr.</t>
  </si>
  <si>
    <t>A221.8</t>
  </si>
  <si>
    <t>A221.9</t>
  </si>
  <si>
    <t>Maintenance of vehicles; Station Wagon over 1000 km/month</t>
  </si>
  <si>
    <t>Maintenance of vehicles; Double Cabing Pickup over 1000 km/month</t>
  </si>
  <si>
    <t>Maintenance of vehicles; Double Cabing Pickup upto 1000 km/month</t>
  </si>
  <si>
    <t>X599.20</t>
  </si>
  <si>
    <t>Chemical House</t>
  </si>
  <si>
    <t xml:space="preserve">Placing reinforced concrete, grade C20 for ground slabs of the following thickness </t>
  </si>
  <si>
    <t>100-150mm</t>
  </si>
  <si>
    <t xml:space="preserve">Placing reinforced concrete, grade C25 for beam of the following thickness </t>
  </si>
  <si>
    <t xml:space="preserve">To ring beam 230mm x 230mm; Width 0.2m - 0.4m </t>
  </si>
  <si>
    <t>External quality high gloss oil paint, two coats, to facia board include surface preparation and undercoat</t>
  </si>
  <si>
    <t xml:space="preserve">Supply and fix mild steel casement windows size 1.5m x 1.5m complete including steel frames, glazing to steel frames, fasteners and stays, painting steel frames, welded mild steel burglar proof grills </t>
  </si>
  <si>
    <t>Supply and fix 8mm thick panelled hardwood double leaf door overall size 1500 x 2400m complete with all the necessary approved non corriosive iron mongery and accessories.</t>
  </si>
  <si>
    <t>Construct an Inlet structure to the Flocculator as indicated in the Drawings NYA-WTP-002</t>
  </si>
  <si>
    <t>Placing strip foundation concrete, grade 15</t>
  </si>
  <si>
    <t>Placing blinding concrete, for ground slab, sand, of the following thickness</t>
  </si>
  <si>
    <t>Ring Beams and columns</t>
  </si>
  <si>
    <t>Thickness 230 x 230mm beam</t>
  </si>
  <si>
    <t>Ground Slab</t>
  </si>
  <si>
    <t xml:space="preserve">ton </t>
  </si>
  <si>
    <t>Dense clay bricks to BS 7263, jointed with ordinary 1:3 cement mortar, hoop irons every three courses</t>
  </si>
  <si>
    <t>Dense clay bricks  to BS 7263, jointed with ordinary 1:4 cement mortar, hoop irons every three courses</t>
  </si>
  <si>
    <t>150mm thick clay brick wall</t>
  </si>
  <si>
    <t>230mm thick clay brick wall in plinth wall</t>
  </si>
  <si>
    <t>230mm thick clay brick wall</t>
  </si>
  <si>
    <t>Door size 1500mm x 2100mm high</t>
  </si>
  <si>
    <t>Window  Size 1500mm x 1500mm high, with 1500mm x 250mm vent on top; casement</t>
  </si>
  <si>
    <t>Window Size 1500mm x 1200mm high, with 1000mm x 250mm vent on top; casement</t>
  </si>
  <si>
    <t>Window Size 900mm x 600mm high, with 600mm x 250mm vent on top; top hung</t>
  </si>
  <si>
    <t>Stainless steel sink: Single bowl as "ASL" or equal approved  (2500 x 500mm): 615/041 40mm chain waste: Bricon 365/50 tap: 40mm S.P. bottle trap: 75mm seal: including fixing with necessary screws and brackets.</t>
  </si>
  <si>
    <t>200mm thick bed of approved imported hardcore well spread, leveled, rammed to consolidation on stabilized and compacted ground to Engineer’s satisfaction</t>
  </si>
  <si>
    <t>F721.1</t>
  </si>
  <si>
    <t xml:space="preserve"> Cable trench base thickness not exceeding 150mm</t>
  </si>
  <si>
    <t>F721.2</t>
  </si>
  <si>
    <t xml:space="preserve"> Equpment plinth; thickness 200mm </t>
  </si>
  <si>
    <t>F721.3</t>
  </si>
  <si>
    <t xml:space="preserve"> Equipment plinth; 550mm high</t>
  </si>
  <si>
    <t>F741</t>
  </si>
  <si>
    <t>Cable trench wall; thickness not exceeding 150mm</t>
  </si>
  <si>
    <r>
      <t>Ring beam: Cross sectional area 0.03-0.1m</t>
    </r>
    <r>
      <rPr>
        <vertAlign val="superscript"/>
        <sz val="10"/>
        <rFont val="Arial"/>
        <family val="2"/>
      </rPr>
      <t>2</t>
    </r>
  </si>
  <si>
    <t>Finishes</t>
  </si>
  <si>
    <t>Finishing of top surfaces with steel float</t>
  </si>
  <si>
    <t>Equipment - pump and blower anchor bolts to equipment manufacturers details</t>
  </si>
  <si>
    <t>50 mm ND</t>
  </si>
  <si>
    <t xml:space="preserve">50/50/25 mm ND </t>
  </si>
  <si>
    <t xml:space="preserve">50/50/50 mm ND </t>
  </si>
  <si>
    <t xml:space="preserve">80/80/32 mm ND </t>
  </si>
  <si>
    <t>J321.4</t>
  </si>
  <si>
    <t>All flanged concentric taper to BS4772, flanges to BS EN 1092-1:2002 all to PN10, cement mortar lined, and of the following sizes</t>
  </si>
  <si>
    <t>J331.1</t>
  </si>
  <si>
    <t>50/25 mm ND</t>
  </si>
  <si>
    <t>J331.2</t>
  </si>
  <si>
    <t>80/32 mm ND</t>
  </si>
  <si>
    <t>180 mm ND</t>
  </si>
  <si>
    <t xml:space="preserve">50 mm ND </t>
  </si>
  <si>
    <t>Flanged /spigot pipes, class K9 to BS 4772 or ISO 2531 with cement mortar lining all to PN 10 and of the following sizes and length</t>
  </si>
  <si>
    <t>50 mm ND length not exceeding 3.5m</t>
  </si>
  <si>
    <t>50 mm ND length not exceeding 1.0m</t>
  </si>
  <si>
    <t>50 mm ND length 1-1.5m</t>
  </si>
  <si>
    <t>80 mm ND length 1.5-2.0m</t>
  </si>
  <si>
    <t>50 mm ND length not elength not exceeding 6.0m</t>
  </si>
  <si>
    <t>80 mm ND length not elength not exceeding 6.0m</t>
  </si>
  <si>
    <t>Dismantling Joints</t>
  </si>
  <si>
    <t>Wide adjustment, self restrained dismantling joints to BS 5150, all to PN10, for the following pipe sizes</t>
  </si>
  <si>
    <t>J393.1</t>
  </si>
  <si>
    <t>J393.2</t>
  </si>
  <si>
    <t>50mm ND</t>
  </si>
  <si>
    <t>Flanged CI non-return valves to BS 5150 , flanges to ISO 2441 , all to PN 10 for the following sizes</t>
  </si>
  <si>
    <t>J831.2</t>
  </si>
  <si>
    <t>Flanged CI double orifice air relief valve, 50 mm ND, as specified ,flanges to ISO 2441, complete with isolating gate valve to ISO 7259, flange adaptors, distance pieces, and all fittings necessary to  make the installation on pipes of the following sizes</t>
  </si>
  <si>
    <t>J861.1</t>
  </si>
  <si>
    <t xml:space="preserve">ND50 </t>
  </si>
  <si>
    <t>J861.2</t>
  </si>
  <si>
    <t xml:space="preserve">ND80 </t>
  </si>
  <si>
    <t>Pressure Gauge</t>
  </si>
  <si>
    <t>J871</t>
  </si>
  <si>
    <t>Pressure gauge 25mm ND to PN10</t>
  </si>
  <si>
    <t>DN50</t>
  </si>
  <si>
    <t>U512.1</t>
  </si>
  <si>
    <t>150mm thick dense concrete solid block walls in approved solid blocks bonded in 1:5  cement sand mortar</t>
  </si>
  <si>
    <t>U512.2</t>
  </si>
  <si>
    <t>200mm thick dense concrete solid block walls in approved solid blocks bonded in 1:5  cement sand mortar</t>
  </si>
  <si>
    <t>U512.3</t>
  </si>
  <si>
    <t>200mm thick dense concrete louvre block in approved solid blocks bonded in 1:5  cement sand mortar</t>
  </si>
  <si>
    <t>U512.4</t>
  </si>
  <si>
    <t>115mm thick fired clay ventillation brickwork in approved solid blocks bonded in 1:5  cement sand mortar</t>
  </si>
  <si>
    <t>Internal quality vinyl silk emulsion paint , under coat &amp; two overcoats, to interior plastered block work wall surfaces to the Engineer's satisfaction, include surface preparation as specified.</t>
  </si>
  <si>
    <t>Exterior quality weather guard paint , under coat &amp; two overcoats, to rendered block work wall surfaces to the Engineer's satisfaction, include surface preparation as specified.</t>
  </si>
  <si>
    <t>1:4 cement sand render to external walls 25mm thick and finished with wooden float and rough cast to the Engineer's satisfaction</t>
  </si>
  <si>
    <t>1:4 cement sand plaster to internal walls 25mm thick and finished smooth with with white lime slurry, using steel trowel.</t>
  </si>
  <si>
    <t>Construct roofing, complete as in the drawing and as specified; with interlocking approved clay tiles, complete with chicken wire mesh, gauge 1000 polythene sheet, pressure treated battens/ purlins/ rafters/ struts  ties and wall plate, ridge tiles, plastic barge/ eaves boards, and uPVC rain water roof drainage all to the Engineer's satisfaction.</t>
  </si>
  <si>
    <t>Mild steel grille cladding  high primed with redoxide paint before delivery to site complete with all the necessary anchoring and fixing accessories.</t>
  </si>
  <si>
    <t xml:space="preserve">Mild steel chequer plate covers to BS 4592, galvanised to BS 729 , 3mm thick, in 400 x 1000mm minumum panels to detail. </t>
  </si>
  <si>
    <t xml:space="preserve">Supply and fix mild steel casement windows size 1800 x 1200mm complete including steel frames, glazing to steel frames, fasteners and stays, painting steel frames, welded mild steel burglar proof grills. </t>
  </si>
  <si>
    <t>Mild solid steel plate double leaf door overall size 1800 x 2100mm high primed with redoxide paint before delivery to site complete with all the necessary iron mongery  and accessories.</t>
  </si>
  <si>
    <t>Mild steel grille double leaf door overall size 1800 x 2100mm high primed with redoxide paint before delivery to site complete with all the necessary iron mongery  and accessories.</t>
  </si>
  <si>
    <t>Excavation for cutting</t>
  </si>
  <si>
    <t>Depth  0.25 - 0.5m</t>
  </si>
  <si>
    <t>Depth not exceeding 0.25m: commencing surface - top of exposed rock.</t>
  </si>
  <si>
    <t>E522.3</t>
  </si>
  <si>
    <t xml:space="preserve">Imported gravel sub-base material to approval of Project Manager compacted to 95% maximum dry density; compacted depth n.e 1.0m layers in 200 mm. </t>
  </si>
  <si>
    <t xml:space="preserve">DN150 Pressure reducing Valve ; PN16 </t>
  </si>
  <si>
    <t>Treatment Works Sampling Points</t>
  </si>
  <si>
    <t xml:space="preserve">DN20 galvanized iron standpipe complete including all pipework, fittings and connections to mains </t>
  </si>
  <si>
    <t>Surveys and drawing production of pipeline routes; pipe diameter greater than 110mm</t>
  </si>
  <si>
    <t>Concrete cubes at accepted Laboratories</t>
  </si>
  <si>
    <t>R912</t>
  </si>
  <si>
    <t>Concrete paved walkway; include sand bedding, earthworks and edge protection</t>
  </si>
  <si>
    <t>`</t>
  </si>
  <si>
    <t>Flanged Reducers</t>
  </si>
  <si>
    <t>DN300 x 200 concentric reducers</t>
  </si>
  <si>
    <t>J531</t>
  </si>
  <si>
    <t>Spigot and socket type  joints  11.25 degree bends to BS 4772 ,all to PN 16, and of the following sizes</t>
  </si>
  <si>
    <t>Spigot and socket type  joints  22.5 degree bends to BS 4772  ,all to PN 16, and of the following sizes</t>
  </si>
  <si>
    <t>Spigot and socket type  joints  45 degree bends to BS 4772 ,all to PN 16, and of the following sizes</t>
  </si>
  <si>
    <t>Spigot and socket type  joints  90 degree bends to BS 4772  ,all to PN 16, and of the following sizes</t>
  </si>
  <si>
    <t>J413.1</t>
  </si>
  <si>
    <t>J413.2</t>
  </si>
  <si>
    <t>J413.3</t>
  </si>
  <si>
    <t>J413.4</t>
  </si>
  <si>
    <t>J413.5</t>
  </si>
  <si>
    <t>J413.6</t>
  </si>
  <si>
    <r>
      <t>Construct 150m by 2.8m wide internal road and 100m</t>
    </r>
    <r>
      <rPr>
        <vertAlign val="superscript"/>
        <sz val="10"/>
        <rFont val="Arial"/>
        <family val="2"/>
      </rPr>
      <t>2</t>
    </r>
    <r>
      <rPr>
        <sz val="10"/>
        <rFont val="Arial"/>
        <family val="2"/>
      </rPr>
      <t xml:space="preserve"> parking complete including upto 0.5m deep fill material atleast 93% compacted Mod AASTHO subgrade, 150mm thick atleast 95% compacted Mod AASTHO subbase, 150mm thick atleast 98% compacted Mod AASTHO gravel base, provision of road lime for stabilisation of natural gravel, excavation and disposal of un wanted material to the satisfaction of the Engineer</t>
    </r>
  </si>
  <si>
    <t>Strip top soil, depth not exceeding 0.5 m and set aside for re-use</t>
  </si>
  <si>
    <t>E312</t>
  </si>
  <si>
    <t>Tank stub walls; thickness 250mm</t>
  </si>
  <si>
    <t>Beams; 300 x 200mm wide</t>
  </si>
  <si>
    <t>Walls;  300mm thick</t>
  </si>
  <si>
    <t>Stub Columns; 500 x 500mm square</t>
  </si>
  <si>
    <t>Stub walls; 1.5m height; 250mm thick</t>
  </si>
  <si>
    <t>OD200 mm</t>
  </si>
  <si>
    <t>DN150 duckfoot</t>
  </si>
  <si>
    <r>
      <t>Anyiribu   capacity 84m</t>
    </r>
    <r>
      <rPr>
        <vertAlign val="superscript"/>
        <sz val="10"/>
        <rFont val="Arial"/>
        <family val="2"/>
      </rPr>
      <t>3</t>
    </r>
    <r>
      <rPr>
        <sz val="10"/>
        <rFont val="Arial"/>
        <family val="2"/>
      </rPr>
      <t xml:space="preserve"> (4 x 4 x 3 plates high) installed on 15m tower above ground</t>
    </r>
  </si>
  <si>
    <t>N199</t>
  </si>
  <si>
    <t>N287</t>
  </si>
  <si>
    <r>
      <t>15m structural steel support tower to match 84m</t>
    </r>
    <r>
      <rPr>
        <vertAlign val="superscript"/>
        <sz val="10"/>
        <rFont val="Arial"/>
        <family val="2"/>
      </rPr>
      <t>3</t>
    </r>
    <r>
      <rPr>
        <sz val="10"/>
        <rFont val="Arial"/>
        <family val="2"/>
      </rPr>
      <t xml:space="preserve"> tank supplied in Item N287</t>
    </r>
  </si>
  <si>
    <t>Page 1 of 5</t>
  </si>
  <si>
    <t>Page 2 of 5</t>
  </si>
  <si>
    <t>Page 3 of 5</t>
  </si>
  <si>
    <t>Page 4 of 5</t>
  </si>
  <si>
    <t>I322</t>
  </si>
  <si>
    <t>J991</t>
  </si>
  <si>
    <r>
      <t>Nyagak tank  capacity 84m</t>
    </r>
    <r>
      <rPr>
        <vertAlign val="superscript"/>
        <sz val="10"/>
        <rFont val="Arial"/>
        <family val="2"/>
      </rPr>
      <t>3</t>
    </r>
    <r>
      <rPr>
        <sz val="10"/>
        <rFont val="Arial"/>
        <family val="2"/>
      </rPr>
      <t xml:space="preserve"> (4 x 4 x 3 plates high) installed on 15m tower above ground</t>
    </r>
  </si>
  <si>
    <t>DN125 pipe sleeve</t>
  </si>
  <si>
    <t>DN20 (½") connection to the following mains comprising saddle clamp and screwdown swivel ferrule with compression outlet for HDPE complete [PROVISIONAL ITEMS]</t>
  </si>
  <si>
    <t>K861.17</t>
  </si>
  <si>
    <t>Yard Tap complete as drawing including galvanized iron pipe and fittings, brass stop cock, lockable tap and domestic water meter [PROVISIONAL ITEM]</t>
  </si>
  <si>
    <t>Steel pipes PN10 to BS EN 525; spigot and socket joints</t>
  </si>
  <si>
    <t>DN250 depth not exceeding 1.5m</t>
  </si>
  <si>
    <t>I423</t>
  </si>
  <si>
    <t>I422.3</t>
  </si>
  <si>
    <t>I422.4</t>
  </si>
  <si>
    <t>I422.5</t>
  </si>
  <si>
    <t>DN90 depth not exceeding 1.5m</t>
  </si>
  <si>
    <t>I522.3</t>
  </si>
  <si>
    <t>OD225 PN16</t>
  </si>
  <si>
    <t>OD200 PN10</t>
  </si>
  <si>
    <t>OD200 PN16</t>
  </si>
  <si>
    <t>OD225 PN10</t>
  </si>
  <si>
    <t>I522.4</t>
  </si>
  <si>
    <r>
      <t>DN250 x 11.25</t>
    </r>
    <r>
      <rPr>
        <vertAlign val="superscript"/>
        <sz val="10"/>
        <rFont val="Arial"/>
        <family val="2"/>
      </rPr>
      <t>o</t>
    </r>
  </si>
  <si>
    <r>
      <t>DN250 x 22.5</t>
    </r>
    <r>
      <rPr>
        <vertAlign val="superscript"/>
        <sz val="10"/>
        <rFont val="Arial"/>
        <family val="2"/>
      </rPr>
      <t>o</t>
    </r>
    <r>
      <rPr>
        <sz val="10"/>
        <rFont val="Arial"/>
        <family val="2"/>
      </rPr>
      <t xml:space="preserve"> </t>
    </r>
  </si>
  <si>
    <r>
      <t>DN250 x 45</t>
    </r>
    <r>
      <rPr>
        <vertAlign val="superscript"/>
        <sz val="10"/>
        <rFont val="Arial"/>
        <family val="2"/>
      </rPr>
      <t>o</t>
    </r>
    <r>
      <rPr>
        <sz val="10"/>
        <rFont val="Arial"/>
        <family val="2"/>
      </rPr>
      <t xml:space="preserve"> </t>
    </r>
  </si>
  <si>
    <r>
      <t>DN250 x 90</t>
    </r>
    <r>
      <rPr>
        <vertAlign val="superscript"/>
        <sz val="10"/>
        <rFont val="Arial"/>
        <family val="2"/>
      </rPr>
      <t>o</t>
    </r>
    <r>
      <rPr>
        <sz val="10"/>
        <rFont val="Arial"/>
        <family val="2"/>
      </rPr>
      <t xml:space="preserve"> </t>
    </r>
  </si>
  <si>
    <r>
      <t>DN225 x 22.5</t>
    </r>
    <r>
      <rPr>
        <vertAlign val="superscript"/>
        <sz val="10"/>
        <rFont val="Arial"/>
        <family val="2"/>
      </rPr>
      <t>o</t>
    </r>
    <r>
      <rPr>
        <sz val="10"/>
        <rFont val="Arial"/>
        <family val="2"/>
      </rPr>
      <t xml:space="preserve"> </t>
    </r>
  </si>
  <si>
    <r>
      <t>DN225 x 45</t>
    </r>
    <r>
      <rPr>
        <vertAlign val="superscript"/>
        <sz val="10"/>
        <rFont val="Arial"/>
        <family val="2"/>
      </rPr>
      <t>o</t>
    </r>
    <r>
      <rPr>
        <sz val="10"/>
        <rFont val="Arial"/>
        <family val="2"/>
      </rPr>
      <t xml:space="preserve"> </t>
    </r>
  </si>
  <si>
    <r>
      <t>DN225 x 90</t>
    </r>
    <r>
      <rPr>
        <vertAlign val="superscript"/>
        <sz val="10"/>
        <rFont val="Arial"/>
        <family val="2"/>
      </rPr>
      <t>o</t>
    </r>
    <r>
      <rPr>
        <sz val="10"/>
        <rFont val="Arial"/>
        <family val="2"/>
      </rPr>
      <t xml:space="preserve"> </t>
    </r>
  </si>
  <si>
    <t>DN225 x 150</t>
  </si>
  <si>
    <t>DN225</t>
  </si>
  <si>
    <t>Marker posts as Dwg. ALA-ORA_SD_011</t>
  </si>
  <si>
    <t xml:space="preserve">Standard pipe supports in C25/20 reinforced concrete </t>
  </si>
  <si>
    <t xml:space="preserve">Crossings; pipe less than DN300   </t>
  </si>
  <si>
    <t>OD110 PN10</t>
  </si>
  <si>
    <t>OD110 PN16</t>
  </si>
  <si>
    <t>DN110 x 90</t>
  </si>
  <si>
    <t>Pumping Main Trans 8: WTP to Nyagak Community Tank</t>
  </si>
  <si>
    <t>84m³ Nyagak Tank</t>
  </si>
  <si>
    <t xml:space="preserve">Anyaribu Community Distribution </t>
  </si>
  <si>
    <t xml:space="preserve">Ndiriba Community Distribution </t>
  </si>
  <si>
    <t>CONTRACT No. MWE/WRKS/ …....</t>
  </si>
  <si>
    <t xml:space="preserve"> BILL NO. 1.0 :  GENERAL ITEMS</t>
  </si>
  <si>
    <t>BILL NO. 2.0: DAY WORKS</t>
  </si>
  <si>
    <t>BILL NO. 4.0: Raw Water Main</t>
  </si>
  <si>
    <t>Transmission 2: Offaka Junction to Ndiriba Tank</t>
  </si>
  <si>
    <t>296m³ Ndiriba Tank</t>
  </si>
  <si>
    <t>Offaka Supply Area</t>
  </si>
  <si>
    <t>Nyagak WTP Supply Area</t>
  </si>
  <si>
    <t>Anyaribu Supply Area</t>
  </si>
  <si>
    <t>Nyagak WTP Community Distribution</t>
  </si>
  <si>
    <t>Water Office Type 1</t>
  </si>
  <si>
    <t xml:space="preserve">Other Structures </t>
  </si>
  <si>
    <t>Placing reinforced concrete grade C25, for floor slab of the following thickness</t>
  </si>
  <si>
    <t>Page 1 of 6</t>
  </si>
  <si>
    <t>Page 2 of 6</t>
  </si>
  <si>
    <t>Page 3 of 6</t>
  </si>
  <si>
    <t>Page 4 of 6</t>
  </si>
  <si>
    <t>Page 5 of 6</t>
  </si>
  <si>
    <t>No.</t>
  </si>
  <si>
    <t>Rate</t>
  </si>
  <si>
    <t>Collection</t>
  </si>
  <si>
    <t>BILL No. 11.2: INSTITUTIONAL VIP FOR TOILET- GIRLS</t>
  </si>
  <si>
    <t>BILL No. 11.1: 4 -STANCE LINED VIP INSTITUTIONAL TOILET- BOYS</t>
  </si>
  <si>
    <t>CONTRACT No. MWE/ WRKS/ …......</t>
  </si>
  <si>
    <t xml:space="preserve">BILL No. 14.1: Pumping Main TRANS 8: WTP to Nyagak Community Tank </t>
  </si>
  <si>
    <t>BILL No. 6: ACCESS ROAD TO WATER TREATMENT PLANT</t>
  </si>
  <si>
    <t>BILL No. 5.15: DESCRIPTION: Chemicals Store</t>
  </si>
  <si>
    <t>BILL No. 5.14: GUARD HOUSE</t>
  </si>
  <si>
    <t>BILL No. 5.13: ATTENDANT'S HOUSE</t>
  </si>
  <si>
    <t>BILL No. 5.12: SUPERITENDANT'S HOUSE</t>
  </si>
  <si>
    <t>BILL No. 5.11: SITE ADMINISTRATION BUILDING</t>
  </si>
  <si>
    <t>BILL No. 5.10: Backwash Tank 50m3 on 1m Dwarf Wall</t>
  </si>
  <si>
    <t>BILL No. 5.6: Sludge Drying Beds</t>
  </si>
  <si>
    <t>BILL No. 5.5: Clear Water Well</t>
  </si>
  <si>
    <t>BILL No. 5.4: Rapid Sand Filters</t>
  </si>
  <si>
    <t>BILL No. 5.3: Sedimentation Tank</t>
  </si>
  <si>
    <t>BILL No. 5.2: Flocculators</t>
  </si>
  <si>
    <t>BILL No. 5.1:  Treatment Plant Site Works</t>
  </si>
  <si>
    <t xml:space="preserve">Institutional VIP for Gents </t>
  </si>
  <si>
    <t xml:space="preserve">Institutional VIP for Ladies </t>
  </si>
  <si>
    <t xml:space="preserve">Public Waterborne Toilet </t>
  </si>
  <si>
    <t>BILL No. 7.3</t>
  </si>
  <si>
    <t xml:space="preserve">The quantities in this bill are mostly PROVISIONAL to be determined by the Project Manager on the basis of consumer demand </t>
  </si>
  <si>
    <t>uPVC/HDPE pressure pipes to UNBS US 264: 2000 and DIN 8062 with integral rubber ring socket joints laid in trenches</t>
  </si>
  <si>
    <t>OD 110 PN 10</t>
  </si>
  <si>
    <t>OD 125 PN 10</t>
  </si>
  <si>
    <t>OD 160 PN 10</t>
  </si>
  <si>
    <t>OD 200 PN 10</t>
  </si>
  <si>
    <t>I523</t>
  </si>
  <si>
    <t>OD90, PN 16</t>
  </si>
  <si>
    <t>OD90, PN 10</t>
  </si>
  <si>
    <t>OD75, PN 10</t>
  </si>
  <si>
    <t>I712.4</t>
  </si>
  <si>
    <t>OD63, PN 10</t>
  </si>
  <si>
    <t>I712.5</t>
  </si>
  <si>
    <t>OD50, PN 10</t>
  </si>
  <si>
    <t>I712.6</t>
  </si>
  <si>
    <t>OD40, PN 10</t>
  </si>
  <si>
    <t>I712.7</t>
  </si>
  <si>
    <t>OD32, PN 10</t>
  </si>
  <si>
    <t>I712.8</t>
  </si>
  <si>
    <t>OD25, PN 16, service pipes</t>
  </si>
  <si>
    <t>I712.9</t>
  </si>
  <si>
    <t>OD20, PN 16, service pipes</t>
  </si>
  <si>
    <t>Viking Johnson stepped couplings as Maxistep</t>
  </si>
  <si>
    <t>J441.3</t>
  </si>
  <si>
    <t>DN100 x OD63</t>
  </si>
  <si>
    <t>J441.4</t>
  </si>
  <si>
    <t>DN100 x OD 75</t>
  </si>
  <si>
    <t>J441.5</t>
  </si>
  <si>
    <t>DN100 x OD100</t>
  </si>
  <si>
    <t>J441.6</t>
  </si>
  <si>
    <t>DN150 x OD100</t>
  </si>
  <si>
    <t>J441.7</t>
  </si>
  <si>
    <t>OD125 x OD 90</t>
  </si>
  <si>
    <t>End caps</t>
  </si>
  <si>
    <t>J491.1</t>
  </si>
  <si>
    <t>J491.2</t>
  </si>
  <si>
    <t>OD150</t>
  </si>
  <si>
    <t>PN 16 HDPE compression pipe fittings to DIN 8074/ BS 5114</t>
  </si>
  <si>
    <t>Equal elbows</t>
  </si>
  <si>
    <t>J611.1</t>
  </si>
  <si>
    <t>J611.2</t>
  </si>
  <si>
    <t>J611.3</t>
  </si>
  <si>
    <t>OD40</t>
  </si>
  <si>
    <t>J611.4</t>
  </si>
  <si>
    <t>OD32</t>
  </si>
  <si>
    <t>Equal tees</t>
  </si>
  <si>
    <t>J621.1</t>
  </si>
  <si>
    <t>J621.2</t>
  </si>
  <si>
    <t>J621.3</t>
  </si>
  <si>
    <t>J621.4</t>
  </si>
  <si>
    <t>Reducing coupler</t>
  </si>
  <si>
    <t>J631.1</t>
  </si>
  <si>
    <t>OD63 x 50</t>
  </si>
  <si>
    <t>J631.2</t>
  </si>
  <si>
    <t>OD50 x 40</t>
  </si>
  <si>
    <t>J631.3</t>
  </si>
  <si>
    <t>OD40 x 32</t>
  </si>
  <si>
    <t>J631.4</t>
  </si>
  <si>
    <t>OD32 x 25</t>
  </si>
  <si>
    <t>J691.1</t>
  </si>
  <si>
    <t>J691.2</t>
  </si>
  <si>
    <t>J691.3</t>
  </si>
  <si>
    <t>J691.4</t>
  </si>
  <si>
    <t>J691.5</t>
  </si>
  <si>
    <t>J691.6</t>
  </si>
  <si>
    <t>DESCRIPTION:  Anyaribu Distribution Network &amp; Service Connections</t>
  </si>
  <si>
    <t>BILL No. 9.3</t>
  </si>
  <si>
    <t>BILL No. 8.3</t>
  </si>
  <si>
    <t>DESCRIPTION:  Ndiriba Distribution Network &amp; Service Connections</t>
  </si>
  <si>
    <t>DESCRIPTION:  Nyagak Distribution Network &amp; Service Connections</t>
  </si>
  <si>
    <t>Pressure testing of pipelines; uPVC and HDPE; OD63 to OD280; maximum test pressure 20 bars</t>
  </si>
  <si>
    <t>E311</t>
  </si>
  <si>
    <t xml:space="preserve">Concrete chamber structures, complete including, all fittings and pipework necessary to complete installation, pipework and fittings as shown in drawings ALA-ORA_SD_004 and ALA-ORA_SD_005 </t>
  </si>
  <si>
    <t>Total for Intake Works Carried to Collection</t>
  </si>
  <si>
    <t xml:space="preserve">Access Road to Water Treatment Plant </t>
  </si>
  <si>
    <t>Treatment Plant Works</t>
  </si>
  <si>
    <t>Total for Treatment Works Carried to Collection</t>
  </si>
  <si>
    <t xml:space="preserve">200mm thick bed of approved imported hardcore well spread, levelled, rammed and consolidated on stabilized ground to the Engineer's satisfaction </t>
  </si>
  <si>
    <t>U522.3</t>
  </si>
  <si>
    <t>230 mm thick louvred walling</t>
  </si>
  <si>
    <t>Water supply connection House</t>
  </si>
  <si>
    <t>Casement window 1.5m x 1.5m clear opening</t>
  </si>
  <si>
    <t>Home Furniture and Equipment   (items to be handed over at Taking-Over of the Completed Works)</t>
  </si>
  <si>
    <t>Provisional Sum for furniture in the Manager's, Laboratory and offices including cupboards, and shelves in accordance to details to be provided by the project manager</t>
  </si>
  <si>
    <t>Construct roofings, complete as in the drawings and as specified; with interlocking approved clay tiles, complete with chicken wire mesh, polythene sheet, purlins, rafters, wall plate, ridge tiles, barge boards, eaves boards with wood protection coat,  to the Engineer's satisfaction</t>
  </si>
  <si>
    <t>Collection, Page 1 of 10</t>
  </si>
  <si>
    <t>Collection, Page 2 of 10</t>
  </si>
  <si>
    <t>Collection, Page 3 of 10</t>
  </si>
  <si>
    <t>Collection, Page 4 of 10</t>
  </si>
  <si>
    <t>Collection, Page 5 of 10</t>
  </si>
  <si>
    <t>Collection, Page 6 of 10</t>
  </si>
  <si>
    <t>Collection, Page 7 of 10</t>
  </si>
  <si>
    <t>Collection, Page 8 of 10</t>
  </si>
  <si>
    <t>Collection, Page 9 of 10</t>
  </si>
  <si>
    <t>Collection, Page 1 of 9</t>
  </si>
  <si>
    <t>Collection, Page 2 of 9</t>
  </si>
  <si>
    <t>Collection, Page 3 of 9</t>
  </si>
  <si>
    <t>Collection, Page 4 of 9</t>
  </si>
  <si>
    <t>Collection, Page 5 of 9</t>
  </si>
  <si>
    <t>Collection, Page 6 of 9</t>
  </si>
  <si>
    <t>Collection, Page 7 of 9</t>
  </si>
  <si>
    <t>Collection, Page 8 of 9</t>
  </si>
  <si>
    <t>Construct roofings, complete as in the drawings and as specified; with interlocking approved clay tiles, complete with chicken wire mesh, polythene sheet, purlins, rafters, wall plate, ridge tiles, barge boards, eaves boards with wood protection coat, all to the Engineer's satisfaction</t>
  </si>
  <si>
    <t>Total for Offaka Supply Area Carried to Collection</t>
  </si>
  <si>
    <t>Total for Anyaribu Supply Area Carried to Collection</t>
  </si>
  <si>
    <t>Total for Inde Supply Area Carried to Collection</t>
  </si>
  <si>
    <t>Total for Sanitation Infrastructure Carried to Collection</t>
  </si>
  <si>
    <t>Subtotal 1</t>
  </si>
  <si>
    <t>ADD, 10% Contingencies</t>
  </si>
  <si>
    <t>Subtotal 2</t>
  </si>
  <si>
    <t>ADD, 18% VAT</t>
  </si>
  <si>
    <t xml:space="preserve"> GRAND TOTAL INCLUDING TAXES CARRIED  TO BID FORM</t>
  </si>
  <si>
    <t>X224</t>
  </si>
  <si>
    <t>X221</t>
  </si>
  <si>
    <t>Construct an intermediate Drop Chamber to the Flocculator as indicated in the Drawings NYA-WTP-004B</t>
  </si>
  <si>
    <t xml:space="preserve">Gravity Dosers - Supplied under Mechanical Works </t>
  </si>
  <si>
    <t>Excavation to strip foundations</t>
  </si>
  <si>
    <r>
      <t>m</t>
    </r>
    <r>
      <rPr>
        <vertAlign val="superscript"/>
        <sz val="12"/>
        <rFont val="Arial"/>
        <family val="2"/>
      </rPr>
      <t>3</t>
    </r>
  </si>
  <si>
    <t>E411</t>
  </si>
  <si>
    <t>General excavation; topsoil maximum depth not exceeding 250mm over the toilet extents</t>
  </si>
  <si>
    <t>Excavation of latrine pit commencing surface is the stripped level.</t>
  </si>
  <si>
    <t>E422</t>
  </si>
  <si>
    <t>Depth 0.0 - 1.0m</t>
  </si>
  <si>
    <t>E423</t>
  </si>
  <si>
    <t>Depth 1.0 - 2.0m</t>
  </si>
  <si>
    <t>E424</t>
  </si>
  <si>
    <t>Depth 2.0 - 5m</t>
  </si>
  <si>
    <t xml:space="preserve">Excavation of rock, commencing surface is exposed rock surface;  </t>
  </si>
  <si>
    <t>E434</t>
  </si>
  <si>
    <t>E435</t>
  </si>
  <si>
    <t>Excavation ancillaries</t>
  </si>
  <si>
    <t xml:space="preserve">E522 </t>
  </si>
  <si>
    <t>Preparation of excavated surfaces</t>
  </si>
  <si>
    <r>
      <t>m</t>
    </r>
    <r>
      <rPr>
        <vertAlign val="superscript"/>
        <sz val="12"/>
        <rFont val="Arial"/>
        <family val="2"/>
      </rPr>
      <t>2</t>
    </r>
  </si>
  <si>
    <t>Disposal of excavated material off site or as may be directed by the Engineer;</t>
  </si>
  <si>
    <t xml:space="preserve">Materials other than topsoil, rock, or artificial hard material </t>
  </si>
  <si>
    <t>Filling;</t>
  </si>
  <si>
    <t>Selected excavated material around foundations and into plinth</t>
  </si>
  <si>
    <t>Imported natural material other than topsoil or rock</t>
  </si>
  <si>
    <t>Imported hardcore to 150mm thickness</t>
  </si>
  <si>
    <t>Filling ancillaries;</t>
  </si>
  <si>
    <t>E722</t>
  </si>
  <si>
    <t>Preparation of filled surfaces to receive hardcore</t>
  </si>
  <si>
    <t>E723</t>
  </si>
  <si>
    <t>Preparation of filled surfaces to receive concrete</t>
  </si>
  <si>
    <t>IN INSITE CONCRETE</t>
  </si>
  <si>
    <t>Provision of concrete</t>
  </si>
  <si>
    <t>Designed mix, Cement to BS 12, 20mm aggregate to BS 882 and specification series 500</t>
  </si>
  <si>
    <t>Placing of concrete</t>
  </si>
  <si>
    <t>Mass</t>
  </si>
  <si>
    <t>F522</t>
  </si>
  <si>
    <t xml:space="preserve">Grade 15 in strip footing &amp; latrine pit base </t>
  </si>
  <si>
    <t>F581</t>
  </si>
  <si>
    <t>Grade15 in capping.</t>
  </si>
  <si>
    <t>Reinforced</t>
  </si>
  <si>
    <t>F621</t>
  </si>
  <si>
    <t>Grade 25 in  100mm thick floor slab, lintel and pit beams</t>
  </si>
  <si>
    <t>F684.1</t>
  </si>
  <si>
    <t>600 x 600 x 50mm thick grade 25 precast concrete manhole cover slab to detail</t>
  </si>
  <si>
    <t>Plane Horizontal formwork; class S1 finish to suspended latrine slab and lintel.</t>
  </si>
  <si>
    <r>
      <t>m</t>
    </r>
    <r>
      <rPr>
        <vertAlign val="superscript"/>
        <sz val="12"/>
        <rFont val="Arial"/>
        <family val="2"/>
      </rPr>
      <t>2</t>
    </r>
    <r>
      <rPr>
        <sz val="10"/>
        <rFont val="Arial"/>
        <family val="2"/>
      </rPr>
      <t/>
    </r>
  </si>
  <si>
    <t>G141</t>
  </si>
  <si>
    <t>Plane Vertical formwork; class S1 finish to  copping width n. e 0.1m</t>
  </si>
  <si>
    <t>G142</t>
  </si>
  <si>
    <t>Plane Vertical formwork; class S1 finish to  lintel, capping and slab edges; width 0.1 - 0.2m</t>
  </si>
  <si>
    <t>8mm plain round steel bars in lintels, vertical walls and beams</t>
  </si>
  <si>
    <t>Kg.</t>
  </si>
  <si>
    <t>12mm high yield steel bars in lintels, vertical walls, suspended slab and beams</t>
  </si>
  <si>
    <t>G562</t>
  </si>
  <si>
    <r>
      <t>A142 mesh nominal mass 2.22kg/m</t>
    </r>
    <r>
      <rPr>
        <vertAlign val="superscript"/>
        <sz val="12"/>
        <rFont val="Arial"/>
        <family val="2"/>
      </rPr>
      <t xml:space="preserve">2 </t>
    </r>
    <r>
      <rPr>
        <sz val="12"/>
        <rFont val="Arial"/>
        <family val="2"/>
      </rPr>
      <t xml:space="preserve">to floor slab </t>
    </r>
  </si>
  <si>
    <t>Concrete accessories</t>
  </si>
  <si>
    <t>Steel float cement screed finish to pit latrine base slab, floor slab  and splash apron thickness 25mm.</t>
  </si>
  <si>
    <t>BRICKWORK, BLOCK WORK AND MASONRY</t>
  </si>
  <si>
    <t>100mm thick burnt clay pompey grill brickwork, bonded with cement mortar.</t>
  </si>
  <si>
    <t>Dense Concrete Blockwork in Vertical Straight Walls</t>
  </si>
  <si>
    <t>150mm thick hollow blockwork, bonded with cement mortar in superstructure, including a 25mm thick rendering with a steel float cement screed finish on the both faces to specification.</t>
  </si>
  <si>
    <t>200mm thick hollow blockwork, bonded with cement mortar in substructure, including a 25mm thick cement to sand (1:2) mix rendering with a steel float cement screed finish on the inner face to specification.</t>
  </si>
  <si>
    <t>Ancillaries</t>
  </si>
  <si>
    <t>Damp proof courses; bituminous felt sheeting to BS 743; 200mm width</t>
  </si>
  <si>
    <t>Alkyd gloss paint in 2 coats</t>
  </si>
  <si>
    <t>Timber</t>
  </si>
  <si>
    <t xml:space="preserve">V426 </t>
  </si>
  <si>
    <t>Fascia board, 225mm wide</t>
  </si>
  <si>
    <t>Isolated group of surfaces</t>
  </si>
  <si>
    <t>V428</t>
  </si>
  <si>
    <t>750 x 1750mm door and frame</t>
  </si>
  <si>
    <t>V463</t>
  </si>
  <si>
    <t>2 coats to vertical plastered blockwork internal surfaces</t>
  </si>
  <si>
    <t>V926</t>
  </si>
  <si>
    <t>One coat of aluminium based wood primer to fascia/verge boards</t>
  </si>
  <si>
    <t>V928</t>
  </si>
  <si>
    <t>One coat of aluminium based wood primer to door and frame</t>
  </si>
  <si>
    <t>V963</t>
  </si>
  <si>
    <t>One coat of alkali resisting primer to walling</t>
  </si>
  <si>
    <t>W321.1</t>
  </si>
  <si>
    <t>Gauge 28 pre-painted, galvanized corrugated iron roofing sheets  Specification.</t>
  </si>
  <si>
    <t>MISCELLANEOUS WORK</t>
  </si>
  <si>
    <t>750 X 2000 x 50mm framed, ledged and braced door with 2 No. 100mm steel butt hinges, 1No 100mm tower bolt, 1No 200mm stainless steel barrow padlock bolt &amp; 75mm padlock complete with a 63 x 125mm rebated door frame.</t>
  </si>
  <si>
    <t>X900.4</t>
  </si>
  <si>
    <r>
      <t xml:space="preserve">1000Ltr. </t>
    </r>
    <r>
      <rPr>
        <vertAlign val="superscript"/>
        <sz val="12"/>
        <rFont val="Arial"/>
        <family val="2"/>
      </rPr>
      <t xml:space="preserve"> </t>
    </r>
    <r>
      <rPr>
        <sz val="12"/>
        <rFont val="Arial"/>
        <family val="2"/>
      </rPr>
      <t>plastic water tank as manufactured by Ms Crest Tanks or other approved, complete with all associated plumbing fittings  a stone maosnry support base as detailed.</t>
    </r>
  </si>
  <si>
    <t>X900.5</t>
  </si>
  <si>
    <t>Urinal/floor trap with domical removable cast iron grating</t>
  </si>
  <si>
    <t>X900.6</t>
  </si>
  <si>
    <t>1500mm top/bottom diameter x 2.0m deep soakpit including filling with hardcore, covering with 2 layers of gauge 1000 polyethylene sheet  complete including connecting to  gulley traps with 100mm diameter uPVC drain pipes</t>
  </si>
  <si>
    <t>X900.7</t>
  </si>
  <si>
    <t>Provide and install a 600 x 750mm composite inspection cover.</t>
  </si>
  <si>
    <t>Z114</t>
  </si>
  <si>
    <t>Timber frame roof structure complete as in the drawings and as specified</t>
  </si>
  <si>
    <r>
      <t>m</t>
    </r>
    <r>
      <rPr>
        <vertAlign val="superscript"/>
        <sz val="10"/>
        <color indexed="8"/>
        <rFont val="Arial"/>
        <family val="2"/>
      </rPr>
      <t>2</t>
    </r>
  </si>
  <si>
    <t>Page 3 of 3</t>
  </si>
  <si>
    <t>BILL No. 5.8: Pumping House</t>
  </si>
  <si>
    <t>Gantry Crane</t>
  </si>
  <si>
    <t>N999</t>
  </si>
  <si>
    <t>BILL No. 3.2: Intake Guard House</t>
  </si>
  <si>
    <t>Intake Gaurd House</t>
  </si>
  <si>
    <t>Intake Works</t>
  </si>
  <si>
    <t>Intake VIP Latrine</t>
  </si>
  <si>
    <t>The relevant drawings are NYA_INT_001 and 002 including references made there- in to other drawings</t>
  </si>
  <si>
    <t>Construct a Sand Storage Shade as indicated in the Drawings NYA-WTP-012</t>
  </si>
  <si>
    <t>The relevant drawing is NYA_WTP_004 including references made there- in to other drawings</t>
  </si>
  <si>
    <t>The relevant drawing is NYA-WTP-005 including references made there- in to other drawings</t>
  </si>
  <si>
    <t>The relevant drawing is NYA-WTP-006 including references made there- in to other drawings</t>
  </si>
  <si>
    <t xml:space="preserve">0.25 tonne capacity Manual gantry crane complete with lifting chains for pumps, bridge end trucks, festooning, steel support, anchor bolts including setting to work and commissioning. </t>
  </si>
  <si>
    <t>The works measured in this bill are covered under the Particular Specifications. The relevant drawings are the  DRAWING NYA-WTP-013 (including references made there-in to other drawings)</t>
  </si>
  <si>
    <t>The works measured in this bill are covered under the Particular Specifications. The relevant drawings are the DRAWING NYA-WTP-014 (including references made there-in to other drawings)</t>
  </si>
  <si>
    <t>The works measured in this bill are covered under the Particular Specifications. The relevant drawings are  NYA-WTP-015 (including references made there-in to other drawings)</t>
  </si>
  <si>
    <t>The works measured in this bill are covered under the Particular Specifications. The relevant drawings are NYA-WTP-016 (including references made there-in to other drawings)</t>
  </si>
  <si>
    <t>The relevant drawing is NYA-WTP-017 including references made there- in to other drawings</t>
  </si>
  <si>
    <t>CONTRACT No. MWE/ WRKS/…..</t>
  </si>
  <si>
    <t xml:space="preserve">BILL No. 5.7:  Alum Mixing Tanks and  Chlorine Dosing House </t>
  </si>
  <si>
    <t>Provision of painted hand rails for staircases for the alum and chlorine mixing tanks platforms (2no) as shown on drawings ENY-WTP-006 and 010</t>
  </si>
  <si>
    <t xml:space="preserve">m </t>
  </si>
  <si>
    <t>Supply and fix OD 32mm HDPE pipe and fittings, including valves, elbows and connection to 350mm ND steel pipe for fresh water supply to mixing tanks from the back wash/ treatment plant service tank, maximum length 150m</t>
  </si>
  <si>
    <t>The relevant drawing is NYA-WTP-003 and NYA-WTP-007 including references made there- in to other drawings</t>
  </si>
  <si>
    <t xml:space="preserve"> Alum Mixing Tanks and  Chlorine Dosing House</t>
  </si>
  <si>
    <t xml:space="preserve">Detachable Coupling or similar, wide range coupling to fit all pipe spigots  to PN 10, and of the following sizes </t>
  </si>
  <si>
    <t>J342.1</t>
  </si>
  <si>
    <t>J342.2</t>
  </si>
  <si>
    <t xml:space="preserve">Flanged bellmouth to ISO 2531, flanges to ISO 2441, of the following sizes all to PN 10 </t>
  </si>
  <si>
    <t>J372</t>
  </si>
  <si>
    <t>Strainer</t>
  </si>
  <si>
    <t>Flanged outlet pipe strainer, to BS 4772, flanges to BS 4504, all to PN 10, cement mortar lined, and of the following sizes</t>
  </si>
  <si>
    <t>J491</t>
  </si>
  <si>
    <t>Ball Float Valves</t>
  </si>
  <si>
    <t>'Flanged Balanced ball float valve, flanges to BS4505, all to PN10</t>
  </si>
  <si>
    <t>DN250 duckfoot</t>
  </si>
  <si>
    <t>200 mm ND, length not exceeding 0.3m Long</t>
  </si>
  <si>
    <t>200 mm ND, length not exceeding 0.2m Long</t>
  </si>
  <si>
    <t>200 mm ND, length not exceeding 6.0m Long</t>
  </si>
  <si>
    <t>DN80 duckfoot</t>
  </si>
  <si>
    <t>80 mm ND, length not exceeding 0.2m Long</t>
  </si>
  <si>
    <t>80 mm ND, length not exceeding 0.3m Long</t>
  </si>
  <si>
    <t>80 mm ND, length not exceeding 3.0m Long</t>
  </si>
  <si>
    <t>250 mm ND, length not exceeding 0.2m Long</t>
  </si>
  <si>
    <t>250 mm ND, length not exceeding 0.3m Long</t>
  </si>
  <si>
    <t>250 mm ND, length not exceeding 4.0m Long</t>
  </si>
  <si>
    <t>J381.9</t>
  </si>
  <si>
    <t>J892</t>
  </si>
  <si>
    <t>DN100 duckfoot</t>
  </si>
  <si>
    <t>80 mm ND, length not exceeding 6.0m Long</t>
  </si>
  <si>
    <t>100 mm ND, length not exceeding 0.2m Long</t>
  </si>
  <si>
    <t>100 mm ND, length not exceeding 0.3m Long</t>
  </si>
  <si>
    <t>100 mm ND, length not exceeding 6.0m Long</t>
  </si>
  <si>
    <t>150 mm ND, length not exceeding 0.2m Long</t>
  </si>
  <si>
    <t>150 mm ND, length not exceeding 0.3m Long</t>
  </si>
  <si>
    <t>150 mm ND, length not exceeding 6.0m Long</t>
  </si>
  <si>
    <t>DN50 duckfoot</t>
  </si>
  <si>
    <t>50 mm ND, length not exceeding 0.2m Long</t>
  </si>
  <si>
    <t>50 mm ND, length not exceeding 0.3m Long</t>
  </si>
  <si>
    <t>50 mm ND, length not exceeding 6.0m Long</t>
  </si>
  <si>
    <t>DN100 x 100</t>
  </si>
  <si>
    <t>DN200 x 100</t>
  </si>
  <si>
    <t>100 mm ND, length not exceeding 1.0m Long</t>
  </si>
  <si>
    <t>J371</t>
  </si>
  <si>
    <t xml:space="preserve">BILL NO. 3.1: Intake Structure </t>
  </si>
  <si>
    <t>Depth 2 - 5m</t>
  </si>
  <si>
    <t>Thickness not exceeding 100mm</t>
  </si>
  <si>
    <t>Plastic water stopsto BS 903 of the following width</t>
  </si>
  <si>
    <r>
      <t>Steel float finish (Class U3) internally  to river weir top inclined at an at 45</t>
    </r>
    <r>
      <rPr>
        <vertAlign val="superscript"/>
        <sz val="10"/>
        <rFont val="Arial"/>
        <family val="2"/>
      </rPr>
      <t>o</t>
    </r>
    <r>
      <rPr>
        <sz val="10"/>
        <rFont val="Arial"/>
        <family val="2"/>
      </rPr>
      <t xml:space="preserve"> to the horizontal.</t>
    </r>
  </si>
  <si>
    <t>Step Irons</t>
  </si>
  <si>
    <t>N190</t>
  </si>
  <si>
    <t>Supply and fix galvanised steel step-irons, with separation distance 265mm, fixed into a reinforced concrete structure</t>
  </si>
  <si>
    <t>Supply and fix coarse screens galvernised to BS 729; include fixing to the reinforced  concrete wall as shown in the drawing NYA-INT-002</t>
  </si>
  <si>
    <t>Supply and fix fine screens galvernised to BS 729; include fixing to the reinforced  concrete wall as shown in the drawing NYA-INT-002</t>
  </si>
  <si>
    <t>50W 12V solar generator system comprising 1No. solar panel as DAYLIFF Cat. No. SL50, 10A charge controller complete with LED battery charge indicator, charge/discharge cut-off with buzzer alarm to indicate low voltage disconnection and overload and short cicuit protection, 1No 100Ah 12V solar battery, 50W inverter complete with protection and indicating facilities and all accessories.</t>
  </si>
  <si>
    <t>System</t>
  </si>
  <si>
    <t>100A 4way SPN MCB consumer unit complete with integral isolator and 2No. 32A and 2No. 6A MCBs</t>
  </si>
  <si>
    <t>No</t>
  </si>
  <si>
    <t>Fittings</t>
  </si>
  <si>
    <t xml:space="preserve">Surface wall mounted luminaire of die cast alluminium and opal UV vandal resistant diffuser and 6W LED lamp </t>
  </si>
  <si>
    <t>13A 1gang switched socket outlet</t>
  </si>
  <si>
    <t>Earth the Attendant's house to the requirements of BS 7671</t>
  </si>
  <si>
    <t xml:space="preserve">Lightning protection for the block in 1No air terminal 40metres 3x25mm copper tape including clips, 2No inspection clamps and 2No.16mm diameter 1.5m long copper rod buried in 300mmx300 mmx1.5mdeep earth </t>
  </si>
  <si>
    <t xml:space="preserve">Wire lighting points through 6A switches in    3x1.5mm2 PVC insulated copper cables in concealed PVC conduit </t>
  </si>
  <si>
    <t>Pendant lighting fitting comprising ceiling rose 300mm 3x1.mm2 flexible copper cable, lamp holder and 6W LED lamp</t>
  </si>
  <si>
    <t xml:space="preserve">Surface wall mounted luminaire of die cast alluminium and opal UV vandal resistant diffuser and 9W LED lamp </t>
  </si>
  <si>
    <t>13A 2gang switched socket outlet</t>
  </si>
  <si>
    <t>Earth the Administration Block to the requirements of BS 7671</t>
  </si>
  <si>
    <t xml:space="preserve">Lightning protection for the block in 1No air terminal 40metres 3x25mm copper tape including clips, 2No inspection claps and 16mm diameter 1.5m long copper rod buried in 300mmx300 mmx1.5mdeep earth </t>
  </si>
  <si>
    <t>Allow for testing the electrical installations at the block</t>
  </si>
  <si>
    <t>Extrernal lighting</t>
  </si>
  <si>
    <r>
      <t>Wire socket outlets in 3x2.5mm</t>
    </r>
    <r>
      <rPr>
        <vertAlign val="superscript"/>
        <sz val="10"/>
        <color theme="1"/>
        <rFont val="Arial"/>
        <family val="2"/>
      </rPr>
      <t xml:space="preserve">2 </t>
    </r>
    <r>
      <rPr>
        <sz val="10"/>
        <color theme="1"/>
        <rFont val="Arial"/>
        <family val="2"/>
      </rPr>
      <t>PVC insulated copper cables in concealed PVC conduit</t>
    </r>
  </si>
  <si>
    <t>SOLAR PUMPS</t>
  </si>
  <si>
    <t>Pump controllers comprising for pump 3000W inverter and the following switching, operations, control and protection features:</t>
  </si>
  <si>
    <t>BLOWERS</t>
  </si>
  <si>
    <t>SOLAR ARRAYS</t>
  </si>
  <si>
    <t xml:space="preserve">The following specification has been based on Dayliff catalogues. Bidders are at liberty to quote for technically equivalent schemes but shall have to submit with their calculations  </t>
  </si>
  <si>
    <t>For washback pumps: 200W 24V solar crystalline photo voltaic module connected for each pump in 1 x 15 string series formations to give a controller nominal input voltage of 668V as Dayliff Cat. No. TPS2200 or approved equivalent to power backwash pumps.</t>
  </si>
  <si>
    <t>For Blower: 200W 240V solar crystalline photo voltaic module connected for blower 1x8  string series formations to give a controller nominal input voltage of 178V as Dayliff approved equivalent to power backwash pumps.</t>
  </si>
  <si>
    <t xml:space="preserve">No </t>
  </si>
  <si>
    <t>ARRAY SUPPORT STRUCTURES</t>
  </si>
  <si>
    <t>EARTHING</t>
  </si>
  <si>
    <t>Air terminal at solar arrays</t>
  </si>
  <si>
    <t>300mm x 300m x 450mm manhole (2No. for pumphouse and 2No. for arrays)</t>
  </si>
  <si>
    <t>Allow a provisional sum of UGX 1,000,000 for Ground Enhancing Materials that may be required at the pumphouse and arrays</t>
  </si>
  <si>
    <t>Allow for testing and commissioning the completed solar water pumping equipment</t>
  </si>
  <si>
    <t>3 hard copy and 1 soft copy of as built drawing</t>
  </si>
  <si>
    <t>1 set of equipment catalogues</t>
  </si>
  <si>
    <t>1 set of operations and maintenance manual</t>
  </si>
  <si>
    <t>3-year warranty for major equipment</t>
  </si>
  <si>
    <t xml:space="preserve">Spare parts – Specify, quantify and price on a separate sheet attached and insert total herein </t>
  </si>
  <si>
    <t>SPARE PARTS</t>
  </si>
  <si>
    <t>100A 6way SPN MCB consumer unit complete with integral isolator and 2No. 32A and 4No. 6A MCBs</t>
  </si>
  <si>
    <t>100A 6way SPN MCB consumer unit complete with integral isolator and 2No. 32A and 4No6A MCBs</t>
  </si>
  <si>
    <t>Earth the 1No. 2bedroom Block to the requirements of BS 7671</t>
  </si>
  <si>
    <t>100W 12V solar generator system comprising 1No. solar panels as DAYLIFF Cat. No. TPS100, 15A charge controller, 1No 100Ah 12V solar battery and 100W inverter complete with protection and indicating facilities and all accessories.</t>
  </si>
  <si>
    <t>Site Lighting</t>
  </si>
  <si>
    <t>Diesel Generator</t>
  </si>
  <si>
    <t>Diesel generator of the following electrical and mechanical specifications</t>
  </si>
  <si>
    <r>
      <t>Wire socket outlets in 3x2.5mm</t>
    </r>
    <r>
      <rPr>
        <vertAlign val="superscript"/>
        <sz val="10"/>
        <color theme="1"/>
        <rFont val="Arial"/>
        <family val="2"/>
      </rPr>
      <t>2</t>
    </r>
    <r>
      <rPr>
        <sz val="10"/>
        <color theme="1"/>
        <rFont val="Arial"/>
        <family val="2"/>
      </rPr>
      <t xml:space="preserve"> PVC insulated copper cables in concealed PVC conduit</t>
    </r>
  </si>
  <si>
    <r>
      <t>Wire lighting points through 6A switches    in 3x1.5mm</t>
    </r>
    <r>
      <rPr>
        <vertAlign val="superscript"/>
        <sz val="10"/>
        <color theme="1"/>
        <rFont val="Arial"/>
        <family val="2"/>
      </rPr>
      <t>2</t>
    </r>
    <r>
      <rPr>
        <sz val="10"/>
        <color theme="1"/>
        <rFont val="Arial"/>
        <family val="2"/>
      </rPr>
      <t xml:space="preserve"> PVC insulated copper cables in concealed PVC conduit </t>
    </r>
  </si>
  <si>
    <t xml:space="preserve">6.0m high rigid steel pole mounted self-contained street solar lighting lantern  hoisting a monocrystalline 125W photo voltaic module and 40W LED lamp mounted in a corrosion proof die cast alluminium housing and incorporating a multi-functional digital controller for automatic battery charging regulation, load and lighting control and automatic switching at dusk and dawn and a lockable water proof box housed VRLA battery.  Bidders to indicate perfomance parameters and warranty. </t>
  </si>
  <si>
    <t>Electrical and Mechanical Work</t>
  </si>
  <si>
    <r>
      <t>Wire socket outlets in 3x2.5mm</t>
    </r>
    <r>
      <rPr>
        <vertAlign val="superscript"/>
        <sz val="11"/>
        <color theme="1"/>
        <rFont val="Arial"/>
        <family val="2"/>
      </rPr>
      <t xml:space="preserve">2 </t>
    </r>
    <r>
      <rPr>
        <sz val="11"/>
        <color theme="1"/>
        <rFont val="Arial"/>
        <family val="2"/>
      </rPr>
      <t>PVC insulated copper cables in concealed PVC conduit</t>
    </r>
  </si>
  <si>
    <r>
      <t>Wire lighting points through 6A switches in    3x1.5mm</t>
    </r>
    <r>
      <rPr>
        <vertAlign val="superscript"/>
        <sz val="11"/>
        <color theme="1"/>
        <rFont val="Arial"/>
        <family val="2"/>
      </rPr>
      <t>2</t>
    </r>
    <r>
      <rPr>
        <sz val="11"/>
        <color theme="1"/>
        <rFont val="Arial"/>
        <family val="2"/>
      </rPr>
      <t xml:space="preserve"> PVC insulated copper cables in concealed PVC conduit - include 1No at the VIP latrine</t>
    </r>
  </si>
  <si>
    <r>
      <t>Pendant lighting fitting comprising ceiling rose, 300mm 3x1.mm</t>
    </r>
    <r>
      <rPr>
        <vertAlign val="superscript"/>
        <sz val="11"/>
        <color theme="1"/>
        <rFont val="Arial"/>
        <family val="2"/>
      </rPr>
      <t xml:space="preserve">2 </t>
    </r>
    <r>
      <rPr>
        <sz val="11"/>
        <color theme="1"/>
        <rFont val="Arial"/>
        <family val="2"/>
      </rPr>
      <t>flexible copper cable, lamp holder and 6W LED lamp</t>
    </r>
  </si>
  <si>
    <t>CONTRACT No. MWE/WRKS/ …...</t>
  </si>
  <si>
    <t>- Maximum power point capabilities trucking</t>
  </si>
  <si>
    <t>- Motor soft starting and full motor protection against over/under voltage, overcurrent, phase loss, system overload and module over temperature.</t>
  </si>
  <si>
    <t>- Hybrid capability with option of DC solar power or AC generator power input</t>
  </si>
  <si>
    <t xml:space="preserve">- Dry running switch   </t>
  </si>
  <si>
    <t>- LCD display interface of operating parameters and historical data.</t>
  </si>
  <si>
    <t xml:space="preserve">complete with with all accessories and of proprietary manufacture as GRUNDFOS or approved equivalent.             </t>
  </si>
  <si>
    <t>ALARM SYSTEM</t>
  </si>
  <si>
    <t>Lightning protection of the water pumping installation (Solar Arrays and Pump House).</t>
  </si>
  <si>
    <t>Air terminal fixed on Pump House</t>
  </si>
  <si>
    <t>25mmx3mm copper tape at the pump house complete with fixations</t>
  </si>
  <si>
    <t>PUMP HOUSE GENERAL ELECTRICAL INSTALLATION</t>
  </si>
  <si>
    <t>- Prime/standby KVA rating – 45/35</t>
  </si>
  <si>
    <t xml:space="preserve">- Voltage 3x415V </t>
  </si>
  <si>
    <t>- Voltage regulation - +/-1%</t>
  </si>
  <si>
    <t>- Insulation Class - H</t>
  </si>
  <si>
    <t>- Enclosure – IP23</t>
  </si>
  <si>
    <t>- Turbo charged</t>
  </si>
  <si>
    <t>- No. of cylinders – 4</t>
  </si>
  <si>
    <t>- Electronic governor</t>
  </si>
  <si>
    <t>- Fuel tank capacity – 60litres</t>
  </si>
  <si>
    <t>- Mounting – skid frame of rigid construction suitable for sitting on level ground surfaces ranging from earth, crushed rock or a concrete pad.</t>
  </si>
  <si>
    <t>- Anti-vibration dampers</t>
  </si>
  <si>
    <t>BILL No. 5.9:  PUMP HOUSE ELECTRO - MECHANICAL INSTALLATIONS</t>
  </si>
  <si>
    <t>Electrical Installations</t>
  </si>
  <si>
    <t>Allow for testing the electrical installations at each block</t>
  </si>
  <si>
    <t>Collection, Page 2 of 8</t>
  </si>
  <si>
    <t>Collection, Page 3 of 8</t>
  </si>
  <si>
    <t>Collection, Page 4 of 8</t>
  </si>
  <si>
    <t>Collection, Page 5 of 8</t>
  </si>
  <si>
    <t>Collection, Page 6 of 8</t>
  </si>
  <si>
    <t>Collection, Page 7 of 8</t>
  </si>
  <si>
    <t>Collection, Page 1 of 8</t>
  </si>
  <si>
    <t>Performance curves of the pumps are to be submitted with the bids</t>
  </si>
  <si>
    <r>
      <t>Q = 7m</t>
    </r>
    <r>
      <rPr>
        <vertAlign val="superscript"/>
        <sz val="10"/>
        <rFont val="Arial"/>
        <family val="2"/>
      </rPr>
      <t>3</t>
    </r>
    <r>
      <rPr>
        <sz val="10"/>
        <rFont val="Arial"/>
        <family val="2"/>
      </rPr>
      <t>/Hr. TDH=59m</t>
    </r>
  </si>
  <si>
    <t>Pump controller for high lift pump  comprising 3kW inverter and the following switching, operations, control and protection features:</t>
  </si>
  <si>
    <r>
      <t xml:space="preserve">Pump controller for </t>
    </r>
    <r>
      <rPr>
        <b/>
        <sz val="10"/>
        <rFont val="Arial"/>
        <family val="2"/>
      </rPr>
      <t>Backwash Pum</t>
    </r>
    <r>
      <rPr>
        <sz val="10"/>
        <rFont val="Arial"/>
        <family val="2"/>
      </rPr>
      <t>p comprising 2200W inverter and the following switching, operations, control and protection features:</t>
    </r>
  </si>
  <si>
    <t>For High lift pumps: 200W 24V solar crystalline photo voltaic module connected in a 1 x 18 module series string formation to give a controller nominal input voltage of 801V as Dayliff Cat. No. TPS2200 or approved equivalent to power high lift pumps</t>
  </si>
  <si>
    <r>
      <t>Solar panel support structure for 18No. panels for the high lift pumps: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270Kg, wind loading 100m/s) for the high lift pumps</t>
    </r>
  </si>
  <si>
    <r>
      <t>Wire solar array to power 2No. high lift pumps in 1x4mm</t>
    </r>
    <r>
      <rPr>
        <vertAlign val="superscript"/>
        <sz val="10"/>
        <rFont val="Arial"/>
        <family val="2"/>
      </rPr>
      <t>2</t>
    </r>
    <r>
      <rPr>
        <sz val="10"/>
        <rFont val="Arial"/>
        <family val="2"/>
      </rPr>
      <t xml:space="preserve"> UV copper cables in between the modules.</t>
    </r>
  </si>
  <si>
    <r>
      <t>Wire high lift pumps in 4x4mm</t>
    </r>
    <r>
      <rPr>
        <vertAlign val="superscript"/>
        <sz val="10"/>
        <rFont val="Arial"/>
        <family val="2"/>
      </rPr>
      <t>2</t>
    </r>
    <r>
      <rPr>
        <sz val="10"/>
        <rFont val="Arial"/>
        <family val="2"/>
      </rPr>
      <t xml:space="preserve"> UV copper cables from the controller to the 2No high lift pumps, 2No.wash back pumps and 2No. blowers complete with all accessories.</t>
    </r>
  </si>
  <si>
    <r>
      <t>Earthing the pumphouse and solar arrays comprising 3No. 300mmx300mmx 450mm deep precast concrete inspection manhole, 100metres of 70mm</t>
    </r>
    <r>
      <rPr>
        <vertAlign val="superscript"/>
        <sz val="10"/>
        <rFont val="Arial"/>
        <family val="2"/>
      </rPr>
      <t>2</t>
    </r>
    <r>
      <rPr>
        <sz val="10"/>
        <rFont val="Arial"/>
        <family val="2"/>
      </rPr>
      <t xml:space="preserve"> bare flexible copper cable, 5No. earth electrodes (D&gt; 19 mm, L = 1.5m) and any other necessary material or components to achieve an earth resistance of &lt; 5 Ohm. All metal structural components and electrical enclosures, such as PV module frames, mounting racks, and generator chases are to be interconnected  </t>
    </r>
  </si>
  <si>
    <t>Lightning protection of the water pumping installation (solar arrays).</t>
  </si>
  <si>
    <t>Allow a provisional sum of UGX 1,000,000 for Ground Enhancing Materials that may be required at the arrays</t>
  </si>
  <si>
    <t>ME01</t>
  </si>
  <si>
    <t>ME02</t>
  </si>
  <si>
    <t>ME03</t>
  </si>
  <si>
    <t>ME04</t>
  </si>
  <si>
    <t>ME05</t>
  </si>
  <si>
    <t>ME06</t>
  </si>
  <si>
    <t>ME07</t>
  </si>
  <si>
    <t>ME08</t>
  </si>
  <si>
    <t>ME09</t>
  </si>
  <si>
    <t>ME10</t>
  </si>
  <si>
    <t>ME11</t>
  </si>
  <si>
    <t>ME12</t>
  </si>
  <si>
    <t>ME13</t>
  </si>
  <si>
    <t>ME14</t>
  </si>
  <si>
    <t>ME15</t>
  </si>
  <si>
    <t>ME16</t>
  </si>
  <si>
    <t>ME17</t>
  </si>
  <si>
    <t>ME18</t>
  </si>
  <si>
    <t>6W LED  wall mounted bulkhead lighting fitting - security lighting</t>
  </si>
  <si>
    <t>Allow for testing the Attendant's House to the requirements of BS 7671</t>
  </si>
  <si>
    <t>Solar generator system comprising 2No.100W  solar panels as DAYLIFF Cat. No. YL100, 15A charge controller, 2x100Ah 12V solar battery and 200W inverter complete with cabling , protection and indicating facilities and all accessories.</t>
  </si>
  <si>
    <t xml:space="preserve">13W LED tube ceiling mounted lighting fitting </t>
  </si>
  <si>
    <t>13A 2gang metalclad switched socket outlet</t>
  </si>
  <si>
    <t xml:space="preserve">Backwash Pumping System  comprising two 3x415V 50Hz 3.0KW surface maximum non-self-priming vertical multi-stage in-line centrifugal pumps each delivering 17m3/Hr. at a TDH of 20m in cast iron housing and stainless steel components connected in  parallel formation for the system to deliver 17m3 at TDH of 20metres with 1 pumping system running and the other in standby complete with with all accessories and of proprietary manufacture as GRUNDFOS or approved equivalent. </t>
  </si>
  <si>
    <t xml:space="preserve">1200W 415V pure sine wave hybrid inverter for the blowers complete with LED monitoring panel for operating parameters and built in overload and short circuit protection </t>
  </si>
  <si>
    <r>
      <t>Q=17m</t>
    </r>
    <r>
      <rPr>
        <b/>
        <vertAlign val="superscript"/>
        <sz val="10"/>
        <rFont val="Arial"/>
        <family val="2"/>
      </rPr>
      <t>3</t>
    </r>
    <r>
      <rPr>
        <b/>
        <sz val="10"/>
        <rFont val="Arial"/>
        <family val="2"/>
      </rPr>
      <t xml:space="preserve">/Hr. TDH=20  </t>
    </r>
  </si>
  <si>
    <r>
      <t>800W 3x415V 50Hz aeration blower in parallel formation for with 1 blower running and the other at standby for the system to deliver 5.3m</t>
    </r>
    <r>
      <rPr>
        <vertAlign val="superscript"/>
        <sz val="10"/>
        <rFont val="Arial"/>
        <family val="2"/>
      </rPr>
      <t>3</t>
    </r>
    <r>
      <rPr>
        <sz val="10"/>
        <rFont val="Arial"/>
        <family val="2"/>
      </rPr>
      <t>/Hr. at suction pressure 167kPa</t>
    </r>
  </si>
  <si>
    <r>
      <t>Solar panel support structure for 15No. 200W panels for the backwash solar pumps :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225Kg, wind loading 100m/s) at the two stations.</t>
    </r>
  </si>
  <si>
    <r>
      <t>Solar panel support structure for  the 4No. blower panels: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60Kg, wind loading 100m/s) at the two stations.</t>
    </r>
  </si>
  <si>
    <r>
      <t xml:space="preserve">Wire solar array to power  2No. </t>
    </r>
    <r>
      <rPr>
        <b/>
        <sz val="10"/>
        <rFont val="Arial"/>
        <family val="2"/>
      </rPr>
      <t>Backwash Pumps</t>
    </r>
    <r>
      <rPr>
        <sz val="10"/>
        <rFont val="Arial"/>
        <family val="2"/>
      </rPr>
      <t xml:space="preserve"> and </t>
    </r>
    <r>
      <rPr>
        <b/>
        <sz val="10"/>
        <rFont val="Arial"/>
        <family val="2"/>
      </rPr>
      <t>2No Blowers</t>
    </r>
    <r>
      <rPr>
        <sz val="10"/>
        <rFont val="Arial"/>
        <family val="2"/>
      </rPr>
      <t xml:space="preserve"> in 1x4mm</t>
    </r>
    <r>
      <rPr>
        <vertAlign val="superscript"/>
        <sz val="10"/>
        <rFont val="Arial"/>
        <family val="2"/>
      </rPr>
      <t>2</t>
    </r>
    <r>
      <rPr>
        <sz val="10"/>
        <rFont val="Arial"/>
        <family val="2"/>
      </rPr>
      <t xml:space="preserve"> UV copper cables in between the modules.</t>
    </r>
  </si>
  <si>
    <r>
      <t xml:space="preserve">Wire </t>
    </r>
    <r>
      <rPr>
        <b/>
        <sz val="10"/>
        <rFont val="Arial"/>
        <family val="2"/>
      </rPr>
      <t>Bachwash Pumps</t>
    </r>
    <r>
      <rPr>
        <sz val="10"/>
        <rFont val="Arial"/>
        <family val="2"/>
      </rPr>
      <t xml:space="preserve"> in 4x4mm</t>
    </r>
    <r>
      <rPr>
        <vertAlign val="superscript"/>
        <sz val="10"/>
        <rFont val="Arial"/>
        <family val="2"/>
      </rPr>
      <t>2</t>
    </r>
    <r>
      <rPr>
        <sz val="10"/>
        <rFont val="Arial"/>
        <family val="2"/>
      </rPr>
      <t xml:space="preserve"> UV copper cables from the inverter  to the </t>
    </r>
    <r>
      <rPr>
        <b/>
        <sz val="10"/>
        <rFont val="Arial"/>
        <family val="2"/>
      </rPr>
      <t>2No Backwash Pumps</t>
    </r>
    <r>
      <rPr>
        <sz val="10"/>
        <rFont val="Arial"/>
        <family val="2"/>
      </rPr>
      <t xml:space="preserve"> and 2No. blowers complete with all accessories</t>
    </r>
  </si>
  <si>
    <r>
      <t xml:space="preserve">Earthing the </t>
    </r>
    <r>
      <rPr>
        <b/>
        <sz val="10"/>
        <rFont val="Arial"/>
        <family val="2"/>
      </rPr>
      <t>Pump House</t>
    </r>
    <r>
      <rPr>
        <sz val="10"/>
        <rFont val="Arial"/>
        <family val="2"/>
      </rPr>
      <t xml:space="preserve"> and solar arrays comprising 3No. 300mmx300mmx 450mm deep precast concrete inspection manhole, 100metres of 70mm</t>
    </r>
    <r>
      <rPr>
        <vertAlign val="superscript"/>
        <sz val="10"/>
        <rFont val="Arial"/>
        <family val="2"/>
      </rPr>
      <t>2</t>
    </r>
    <r>
      <rPr>
        <sz val="10"/>
        <rFont val="Arial"/>
        <family val="2"/>
      </rPr>
      <t xml:space="preserve"> bare flexible copper cable, 3No. earth electrodes (D&gt; 19 mm, L = 1.5m) and any other necessary material or components to achieve an earth resistance of &lt; 5 Ohm. All metal structural components and electrical enclosures, such as PV module frames, mounting racks, and generator chases are to be interconnected  </t>
    </r>
  </si>
  <si>
    <t xml:space="preserve">100A 8way 3x415V TPN distribution board complete with integral isolator and 2No. 20A TP+ 4No. 6A TP+ 6No 6A SP MCBs </t>
  </si>
  <si>
    <t>Generator wiring to the solar system</t>
  </si>
  <si>
    <t>1600W 24V solar generator system comprising  10 No. 100AH solar panels as DAYLIFF Cat. No. TPS100,, 85A charge controller, 10x100Ah 12V solar battery and 1600W inverter complete with protection and indicating facilities and all accessories.</t>
  </si>
  <si>
    <t>400W 24V solar generator system comprising 3No. 100W solar panels as DAYLIFF Cat. No. TPS100, 20A charge controller, 3x 220Ah 12V solar battery and 400W inverter complete with protection and indicating facilities and all accessories.</t>
  </si>
  <si>
    <t>100A 6way SPN MCB consumer unit complete with integral isolator and 2No. 32A and 4No 6A MCBs</t>
  </si>
  <si>
    <t>6W LED wall mounted bulkhead lighting fitting - security lighting</t>
  </si>
  <si>
    <t>Earth the Supretendant's House to the requirements of BS 7671</t>
  </si>
  <si>
    <t>160W  solar generator system comprising 2x100W 12V  solar panels as DAYLIFF Cat. No. TPS100, 15A charge controller, 2x 200AH 12V solar battery and 160W inverter complete with protection and indicating facilities and all accessories.</t>
  </si>
  <si>
    <t>Earth the Attendant's House  to the requirements of BS 7671</t>
  </si>
  <si>
    <t>100W 12V solar generator system comprising 1No. solar panels as DAYLIFF Cat. No. TPS 100, 10A charge controller, 1No 100Ah 12V solar battery and 125W inverter complete with protection and indicating facilities and all accessories.</t>
  </si>
  <si>
    <t>Earth the Guard House to the requirements of BS 7671</t>
  </si>
  <si>
    <t>Earth the Chemical House to the requirements of BS 7671</t>
  </si>
  <si>
    <r>
      <t>High lift pumps to Existing 90m</t>
    </r>
    <r>
      <rPr>
        <vertAlign val="superscript"/>
        <sz val="10"/>
        <rFont val="Arial"/>
        <family val="2"/>
      </rPr>
      <t>3</t>
    </r>
    <r>
      <rPr>
        <sz val="10"/>
        <rFont val="Arial"/>
        <family val="2"/>
      </rPr>
      <t xml:space="preserve"> Tank: 3x415V 50Hz pump with motor rating 3kW AC hybrid non-self-priming vertical multi-stage in-line centrifugal surface solar pump delivering 8m3/Hr. at a TDH of 60m in cast iron housing and stainless steel components connected in parallel formation for the whole system to deliver 8m3 at TDH of 60metres with 1 pump running and 1 pump in standby complete with with all accessories as GRUNDFOS or approved equivalent</t>
    </r>
  </si>
  <si>
    <t>ME19</t>
  </si>
  <si>
    <t>ME20</t>
  </si>
  <si>
    <t>ME21</t>
  </si>
  <si>
    <t>ME22</t>
  </si>
  <si>
    <t>ME23</t>
  </si>
  <si>
    <t>ME24</t>
  </si>
  <si>
    <t>ME25</t>
  </si>
  <si>
    <t>ME26</t>
  </si>
  <si>
    <t>Pump House Electro - Mechanical Installations</t>
  </si>
  <si>
    <t>Electro - Mechanical Installations</t>
  </si>
  <si>
    <t>TRANSMISSION MAIN</t>
  </si>
  <si>
    <t xml:space="preserve">PRIMARY DISTRIBUTION PIPEWORK </t>
  </si>
  <si>
    <t xml:space="preserve">300mm thick bed of approved imported hardcore well spread, levelled, rammed and consolidated on stabilized ground to the Engineer's satisfaction </t>
  </si>
  <si>
    <t>Placing reinforced concrete grade C20, for floor slab of the following thickness</t>
  </si>
  <si>
    <t>W371</t>
  </si>
  <si>
    <t>Water supply connection to the Office block</t>
  </si>
  <si>
    <t>Casement window 1.2m x 1.2m clear opening</t>
  </si>
  <si>
    <t>Door 2.4 x 1.5m wide clear opening; full glazing</t>
  </si>
  <si>
    <t>Door 2.4 x 1.2m wide clear opening; full glazing</t>
  </si>
  <si>
    <t>Ceramic tiles</t>
  </si>
  <si>
    <t>Z421</t>
  </si>
  <si>
    <t>Floor tiles to washrooms</t>
  </si>
  <si>
    <t>Walls tiles in washrooms</t>
  </si>
  <si>
    <t>Z519.1</t>
  </si>
  <si>
    <t xml:space="preserve">Water supply to all sanitary appliances and fittings within building including pipes and fittings </t>
  </si>
  <si>
    <t>Z519.2</t>
  </si>
  <si>
    <t>Washwater drainage system from all sanitary appliances and fittings complete to first manhole including vent pipes</t>
  </si>
  <si>
    <t>Z539.1</t>
  </si>
  <si>
    <t>Wash hand basin complete</t>
  </si>
  <si>
    <t>Z539.2</t>
  </si>
  <si>
    <t xml:space="preserve">Water Closet complete </t>
  </si>
  <si>
    <t>Office Furniture and Equipment as Particular Specification Clause 2.1.31  (items to be handed over at Taking-Over of the Completed Works)</t>
  </si>
  <si>
    <t>Bill Summary</t>
  </si>
  <si>
    <t>1600W 12V solar generator system comprising 12V solar panels as DAYLIFF Cat. No. YL100, 100A charge controller, 9x200Ah 12V solar battery and 1600W inverter complete with protection and indicating facilities and all accessories.</t>
  </si>
  <si>
    <t>Earth the Office Block to the requirements of BS 7671</t>
  </si>
  <si>
    <t>The relevant drawing is NYA-RSV-ANY-002 including references made there- in to other drawings</t>
  </si>
  <si>
    <t>The relevant drawing is ALA-ORA-SD-016 including references made there- in to other drawings</t>
  </si>
  <si>
    <t>84m³ Anyiribu Tank</t>
  </si>
  <si>
    <t xml:space="preserve">Test running of the completed water treatment plant in full operation for 60 consecutive days and to the Project Manager's approval </t>
  </si>
  <si>
    <t>Depth 1.5-2.0m from chainage 0+180 to chainage 0+300</t>
  </si>
  <si>
    <t>Raw water quality testing at an acceptable Laboratory from the proposed water abstraction point;  at intervals as directed by the Project Manager</t>
  </si>
  <si>
    <t>Ensure no employee is exposed to a noise level greater than 85 dB (A) for a duration of more than 8 hours per day without hearing protection. (National Environment (Noise) Standards and Regulations). Workers operating equipment generating noise levels greater than 80 dBA over long hours must be given earmuffs;</t>
  </si>
  <si>
    <t>Construct a drainage system with silt traps to reduce impacts of storm water from the construction site</t>
  </si>
  <si>
    <t xml:space="preserve">Collect all sorts of waste generated during construction such as HPDE and uPVC offcuts and other accessories associated with water and sanitation projects and handover to recycling facilities. Other forms of waste which are inert or ceramic in nature may be collected by NEMA gazetted waste handlers (Who shall be engaged by the Contractor) and taken to a NEMA gazetted waste disposal facilities for disposal. </t>
  </si>
  <si>
    <t>Develop and implement a Waste Management Plan that puts into consideration sorting at the source, proper storage and transportation. That will at minimum contain the types, nature and quantities of wastes expected to be generated as well as their corresponding methods of treatment and disposal.  The plan shall also indicate the sites of proposal as well as the frequency of collection and disposal.</t>
  </si>
  <si>
    <t>Orient and sensitise all construction workers about responsible sexual behaviour, prevention of Gender Based Violence (GBV) and Sexual Exploitation and Abuse (SEA) in project communities.</t>
  </si>
  <si>
    <t xml:space="preserve">Sensitise workers on their sexual rights. The client shall Work with the contractor on establishing zero tolerance policies and codes of conduct related to violence against women and girls (VAWG). </t>
  </si>
  <si>
    <t>Develop a Health and Safety Policy and Action Plan, addressing workers’ occupational health and safety issues, workers’ welfare and working conditions in line with the Occupational Health and Safety Act of 2006, and World Bank Group EHS general Guidelines, and the EHS guidelines for water projects</t>
  </si>
  <si>
    <t>Ensure adequate provision of PPEs (gloves, safety shoes, safety belts, overalls and goggles), as well as continuous awareness on the need for use of PPEs and enforcement of usage</t>
  </si>
  <si>
    <t>Contractor to have in place a workers’ code of conduct to address abuse of women and girls that may lead to broken marriages, early pregnancies, sexual exploitation, spread of HIV/AIDS and all kinds of risky and inappropriate behaviour</t>
  </si>
  <si>
    <t>Ensure works across wetland and streams are undertaken with minimal siltation and transportation of loose soil materials.</t>
  </si>
  <si>
    <t>General Provision</t>
  </si>
  <si>
    <t xml:space="preserve">Sensitise all Contractors staffing, including foremen, supervisors and labourers on the requirement for and full implementation of the ESMP. </t>
  </si>
  <si>
    <t xml:space="preserve">Provide for hoarding off construction sites for project infrastructure to intercept any eroded material and any soil material to remain within the site until it is taken away for proper disposal or used for backfilling to avoid loose soil being washed away by storm water. </t>
  </si>
  <si>
    <t>Provide for installation of appropriate sanitary facilities at the campsite and ensure working gangs are provided with mobile toilets that will be maintained and emptied on time. The emptied sanitary waste shall be disposed of at regional feacal sludge treatment Plant.</t>
  </si>
  <si>
    <t xml:space="preserve">Collect and transport all organic waste generated at eating places during construction such as food stuffs to designated Town Council landfills for disposal.  </t>
  </si>
  <si>
    <t xml:space="preserve">Sum </t>
  </si>
  <si>
    <t>Contractor to have in place a Labour Force Management Plan, in line with the Labour Act and OHS Act. Labour Force Management Plan should address issues of workers’ welfare, child labour, workers code of conduct, sexual harassment among workers, compensation in cases of accidents, payments and contracts, a grievance management mechanism</t>
  </si>
  <si>
    <t>Provide First aid facilities on site which are accessible to all personnel. It should among others contain rubber gloves, bandages, pain killers and cotton wool to cater for minor accident victim.</t>
  </si>
  <si>
    <t>BILL No. 7.1: TRANSMISSION 2: Offaka Junction to Ndiriba Tank</t>
  </si>
  <si>
    <t>BILL No. 7.2: 296m³ NDIRIBU TANK</t>
  </si>
  <si>
    <t>BILL No. 8.1: TRANSMISSION 1: WTP to Anyiribu Tank</t>
  </si>
  <si>
    <t>BILL No. 8.2:  84m³ ANYARIBU TANK</t>
  </si>
  <si>
    <r>
      <t>BILL No. 9.4: PUMPED SUPPLY TO WTP COMMUNITY 84m</t>
    </r>
    <r>
      <rPr>
        <b/>
        <vertAlign val="superscript"/>
        <sz val="10"/>
        <rFont val="Arial"/>
        <family val="2"/>
      </rPr>
      <t xml:space="preserve">3 </t>
    </r>
    <r>
      <rPr>
        <b/>
        <sz val="10"/>
        <rFont val="Arial"/>
        <family val="2"/>
      </rPr>
      <t>TANK ELECTRO - MECHANICAL INSTALLATIONS</t>
    </r>
  </si>
  <si>
    <t>BILL No. 9.2:  84m³ NYAGAK COMMUNITY TANK</t>
  </si>
  <si>
    <t>BILL No. 10.1: WATER OFFICE BLOCK TYPE 1</t>
  </si>
  <si>
    <t>BILL No. 11.3: WATERBORNE PUBLIC TOILET</t>
  </si>
  <si>
    <t>BILL No. 12.1: ENVIRONMENT AND SOCIAL SAFEGUARD MEASURES</t>
  </si>
  <si>
    <t>Transmission 1: WTP to Anyiribu Tank</t>
  </si>
  <si>
    <t>Environment and Social Safeguards</t>
  </si>
  <si>
    <t>LOT 1- CONSTRUCTION OF NYAGAK (INTAKE,WATER TREATMENT PLANT, ANYIRIBU AND NDIRIBA)  WATER SUPPLY &amp; SANITATION SYSTEM</t>
  </si>
  <si>
    <t>LOT 1 CONSTRUCTION OF NYAGAK (INTAKE,WATER TREATMENT PLANT, ANYIRIBU AND NDIRIBA)  WATER SUPPLY &amp; SANITATION SYSTEM</t>
  </si>
  <si>
    <t>LOT 1 CONSTRUCTION OF NYAGAK (INTAKE,WATER TREATMENT PLANT, ANYIRIBU AND NDIRIBA) WATER SUPPLY &amp; SANITATION SYSTEM</t>
  </si>
  <si>
    <t>CONSTRUCTION OF NYAGAK (INTAKE,WATER TREATMENT PLANT, ANYIRIBU AND NDIRIBA) WATER SUPPLY &amp; SANITATION SYSTEM</t>
  </si>
  <si>
    <t>LOT 1 CONSTRUCTION OF NYAGAK(INTAKE,WATER TREATMENT PLANT, ANYIRIBU AND NDIRIBA)  WATER SUPPLY &amp; SANITATION SYSTEM</t>
  </si>
  <si>
    <t>LOT1 CONSTRUCTION OF NYAGAK (INTAKE,WATER TREATMENT PLANT, ANYIRIBU AND NDIRIBA) WATER SUPPLY &amp; SANITATION SYSTEM</t>
  </si>
  <si>
    <t>The relevant drawings are NYA_INT_003 including references made there- in to other drawings</t>
  </si>
  <si>
    <t>BILL No. 3.3: One Stance VIP Latrine</t>
  </si>
  <si>
    <t>The relevant drawing is NYA-RSV-NDI-001 including references made there- in to other drawings</t>
  </si>
  <si>
    <t>The relevant drawing is NYA-RSV-NYA-008 including references made there- in to other drawings</t>
  </si>
  <si>
    <t>Provision of 1Nr. 3 - bedroon residential  accommodation</t>
  </si>
  <si>
    <t>CONTRACT No. MWE/ WRKS/22-23/00015/1</t>
  </si>
  <si>
    <t xml:space="preserve">Provision of vehicles; Station Wagon </t>
  </si>
  <si>
    <t xml:space="preserve">Provision of vehicles; Double Cabing Pickup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</si>
</sst>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0.000"/>
    <numFmt numFmtId="168" formatCode="0.0"/>
    <numFmt numFmtId="169" formatCode="_-* #,##0_-;\-* #,##0_-;_-* &quot;-&quot;??_-;_-@_-"/>
    <numFmt numFmtId="170" formatCode="_(* #,##0_);_(* \(#,##0\);_(* &quot;&quot;??_);_(@_)"/>
    <numFmt numFmtId="171" formatCode="_(* #,##0.0_);_(* \(#,##0.0\);_(* &quot;-&quot;??_);_(@_)"/>
    <numFmt numFmtId="172" formatCode="&quot; &quot;* #,##0.00&quot; &quot;;&quot; &quot;* &quot;(&quot;#,##0.00&quot;)&quot;;&quot; &quot;* &quot;-&quot;#&quot; &quot;;&quot; &quot;@&quot; &quot;"/>
    <numFmt numFmtId="173" formatCode="#,##0;&quot;-&quot;#,##0"/>
    <numFmt numFmtId="174" formatCode="#,##0.0"/>
    <numFmt numFmtId="175" formatCode="0.0000"/>
    <numFmt numFmtId="176" formatCode="&quot; &quot;#,##0.00&quot; &quot;;&quot; (&quot;#,##0.00&quot;)&quot;;&quot; -&quot;00&quot; &quot;;&quot; &quot;@&quot; &quot;"/>
    <numFmt numFmtId="177" formatCode="_-* #,##0.0_-;\-* #,##0.0_-;_-* &quot;-&quot;?_-;_-@_-"/>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name val="Arial"/>
      <family val="2"/>
    </font>
    <font>
      <b/>
      <i/>
      <u/>
      <sz val="10"/>
      <name val="Arial"/>
      <family val="2"/>
    </font>
    <font>
      <sz val="11"/>
      <name val="Arial"/>
      <family val="2"/>
    </font>
    <font>
      <b/>
      <u/>
      <sz val="10"/>
      <name val="Arial"/>
      <family val="2"/>
    </font>
    <font>
      <b/>
      <i/>
      <sz val="10"/>
      <name val="Arial"/>
      <family val="2"/>
    </font>
    <font>
      <u/>
      <sz val="10"/>
      <name val="Arial"/>
      <family val="2"/>
    </font>
    <font>
      <vertAlign val="superscript"/>
      <sz val="10"/>
      <name val="Arial"/>
      <family val="2"/>
    </font>
    <font>
      <i/>
      <u/>
      <sz val="10"/>
      <name val="Arial"/>
      <family val="2"/>
    </font>
    <font>
      <i/>
      <sz val="10"/>
      <name val="Arial"/>
      <family val="2"/>
    </font>
    <font>
      <b/>
      <sz val="15"/>
      <name val="Arial"/>
      <family val="2"/>
    </font>
    <font>
      <sz val="10"/>
      <color indexed="8"/>
      <name val="Arial"/>
      <family val="2"/>
    </font>
    <font>
      <sz val="9"/>
      <name val="Arial"/>
      <family val="2"/>
    </font>
    <font>
      <sz val="10"/>
      <color indexed="10"/>
      <name val="Arial"/>
      <family val="2"/>
    </font>
    <font>
      <sz val="10"/>
      <color indexed="64"/>
      <name val="Arial"/>
      <family val="2"/>
    </font>
    <font>
      <b/>
      <sz val="10"/>
      <color indexed="64"/>
      <name val="Arial"/>
      <family val="2"/>
    </font>
    <font>
      <sz val="8"/>
      <name val="Arial"/>
      <family val="2"/>
    </font>
    <font>
      <vertAlign val="superscript"/>
      <sz val="11"/>
      <color indexed="8"/>
      <name val="Arial"/>
      <family val="2"/>
    </font>
    <font>
      <b/>
      <sz val="11"/>
      <color indexed="8"/>
      <name val="Arial"/>
      <family val="2"/>
    </font>
    <font>
      <sz val="11"/>
      <color indexed="8"/>
      <name val="Arial"/>
      <family val="2"/>
    </font>
    <font>
      <b/>
      <sz val="10"/>
      <color indexed="8"/>
      <name val="Arial"/>
      <family val="2"/>
    </font>
    <font>
      <i/>
      <sz val="11"/>
      <color indexed="8"/>
      <name val="Arial"/>
      <family val="2"/>
    </font>
    <font>
      <vertAlign val="superscript"/>
      <sz val="11"/>
      <name val="Arial"/>
      <family val="2"/>
    </font>
    <font>
      <b/>
      <u/>
      <sz val="10"/>
      <color indexed="8"/>
      <name val="Arial"/>
      <family val="2"/>
    </font>
    <font>
      <u/>
      <sz val="10"/>
      <color indexed="8"/>
      <name val="Arial"/>
      <family val="2"/>
    </font>
    <font>
      <sz val="10"/>
      <name val="Arial"/>
      <family val="2"/>
    </font>
    <font>
      <b/>
      <sz val="11"/>
      <name val="Calibri"/>
      <family val="2"/>
    </font>
    <font>
      <i/>
      <vertAlign val="superscript"/>
      <sz val="10"/>
      <name val="Arial"/>
      <family val="2"/>
    </font>
    <font>
      <sz val="11"/>
      <name val="Calibri"/>
      <family val="2"/>
    </font>
    <font>
      <b/>
      <sz val="11.5"/>
      <name val="Arial Narrow"/>
      <family val="2"/>
    </font>
    <font>
      <sz val="11.5"/>
      <name val="Arial Narrow"/>
      <family val="2"/>
    </font>
    <font>
      <u/>
      <sz val="11.5"/>
      <name val="Arial Narrow"/>
      <family val="2"/>
    </font>
    <font>
      <sz val="8"/>
      <name val="Arial"/>
      <family val="2"/>
    </font>
    <font>
      <sz val="10"/>
      <name val="Arial"/>
      <family val="2"/>
    </font>
    <font>
      <strike/>
      <sz val="10"/>
      <name val="Arial"/>
      <family val="2"/>
    </font>
    <font>
      <sz val="8"/>
      <name val="Arial"/>
      <family val="2"/>
    </font>
    <font>
      <sz val="12"/>
      <name val="Arial"/>
      <family val="2"/>
    </font>
    <font>
      <b/>
      <sz val="12"/>
      <name val="Arial"/>
      <family val="2"/>
    </font>
    <font>
      <sz val="12"/>
      <color indexed="8"/>
      <name val="Arial"/>
      <family val="2"/>
    </font>
    <font>
      <vertAlign val="superscript"/>
      <sz val="12"/>
      <name val="Arial"/>
      <family val="2"/>
    </font>
    <font>
      <u/>
      <sz val="12"/>
      <name val="Arial"/>
      <family val="2"/>
    </font>
    <font>
      <b/>
      <u/>
      <sz val="12"/>
      <name val="Arial"/>
      <family val="2"/>
    </font>
    <font>
      <b/>
      <sz val="12"/>
      <color indexed="8"/>
      <name val="Arial"/>
      <family val="2"/>
    </font>
    <font>
      <vertAlign val="superscript"/>
      <sz val="10"/>
      <color indexed="8"/>
      <name val="Arial"/>
      <family val="2"/>
    </font>
    <font>
      <sz val="11"/>
      <color theme="1"/>
      <name val="Calibri"/>
      <family val="2"/>
      <scheme val="minor"/>
    </font>
    <font>
      <sz val="11"/>
      <color rgb="FF000000"/>
      <name val="Calibri"/>
      <family val="2"/>
    </font>
    <font>
      <sz val="10"/>
      <color rgb="FF000000"/>
      <name val="Arial"/>
      <family val="2"/>
    </font>
    <font>
      <sz val="10"/>
      <color rgb="FFFF0000"/>
      <name val="Arial"/>
      <family val="2"/>
    </font>
    <font>
      <b/>
      <sz val="10"/>
      <color rgb="FF000000"/>
      <name val="Arial"/>
      <family val="2"/>
    </font>
    <font>
      <b/>
      <sz val="11"/>
      <color rgb="FF000000"/>
      <name val="Arial"/>
      <family val="2"/>
    </font>
    <font>
      <sz val="11"/>
      <color rgb="FF000000"/>
      <name val="Arial"/>
      <family val="2"/>
    </font>
    <font>
      <b/>
      <u/>
      <sz val="11"/>
      <color rgb="FF000000"/>
      <name val="Arial"/>
      <family val="2"/>
    </font>
    <font>
      <u/>
      <sz val="11"/>
      <color rgb="FF000000"/>
      <name val="Arial"/>
      <family val="2"/>
    </font>
    <font>
      <b/>
      <i/>
      <sz val="11"/>
      <color rgb="FF000000"/>
      <name val="Arial"/>
      <family val="2"/>
    </font>
    <font>
      <i/>
      <sz val="11"/>
      <color rgb="FF000000"/>
      <name val="Arial"/>
      <family val="2"/>
    </font>
    <font>
      <b/>
      <i/>
      <u/>
      <sz val="11"/>
      <color rgb="FF000000"/>
      <name val="Arial"/>
      <family val="2"/>
    </font>
    <font>
      <sz val="11"/>
      <color rgb="FFFF0000"/>
      <name val="Arial"/>
      <family val="2"/>
    </font>
    <font>
      <b/>
      <sz val="10"/>
      <color theme="1"/>
      <name val="Arial"/>
      <family val="2"/>
    </font>
    <font>
      <sz val="10"/>
      <color rgb="FF00B050"/>
      <name val="Arial"/>
      <family val="2"/>
    </font>
    <font>
      <b/>
      <sz val="10"/>
      <color rgb="FFFF0000"/>
      <name val="Arial"/>
      <family val="2"/>
    </font>
    <font>
      <u/>
      <sz val="10"/>
      <color theme="1"/>
      <name val="Arial"/>
      <family val="2"/>
    </font>
    <font>
      <sz val="10"/>
      <color rgb="FF0000FF"/>
      <name val="Arial"/>
      <family val="2"/>
    </font>
    <font>
      <i/>
      <sz val="8"/>
      <color rgb="FFFF0000"/>
      <name val="Arial"/>
      <family val="2"/>
    </font>
    <font>
      <sz val="9"/>
      <color theme="1"/>
      <name val="Arial"/>
      <family val="2"/>
    </font>
    <font>
      <b/>
      <i/>
      <sz val="8"/>
      <color rgb="FFFF0000"/>
      <name val="Arial"/>
      <family val="2"/>
    </font>
    <font>
      <i/>
      <sz val="8"/>
      <color rgb="FFFF0000"/>
      <name val="Times New Roman"/>
      <family val="1"/>
    </font>
    <font>
      <b/>
      <i/>
      <u/>
      <sz val="8"/>
      <color rgb="FFFF0000"/>
      <name val="Arial"/>
      <family val="2"/>
    </font>
    <font>
      <sz val="10"/>
      <color theme="1"/>
      <name val="Arial"/>
      <family val="2"/>
    </font>
    <font>
      <sz val="9"/>
      <color rgb="FFFF0000"/>
      <name val="Arial"/>
      <family val="2"/>
    </font>
    <font>
      <sz val="9"/>
      <color rgb="FF0070C0"/>
      <name val="Arial"/>
      <family val="2"/>
    </font>
    <font>
      <sz val="11"/>
      <name val="Calibri"/>
      <family val="2"/>
      <scheme val="minor"/>
    </font>
    <font>
      <sz val="10"/>
      <color theme="4"/>
      <name val="Arial"/>
      <family val="2"/>
    </font>
    <font>
      <sz val="10"/>
      <color rgb="FF0070C0"/>
      <name val="Arial"/>
      <family val="2"/>
    </font>
    <font>
      <i/>
      <sz val="8"/>
      <color rgb="FFFF0000"/>
      <name val="Calibri"/>
      <family val="2"/>
      <scheme val="minor"/>
    </font>
    <font>
      <b/>
      <i/>
      <sz val="8"/>
      <color rgb="FF0070C0"/>
      <name val="Arial"/>
      <family val="2"/>
    </font>
    <font>
      <sz val="12"/>
      <color rgb="FFFF0000"/>
      <name val="Arial"/>
      <family val="2"/>
    </font>
    <font>
      <sz val="8"/>
      <name val="Arial"/>
      <family val="2"/>
    </font>
    <font>
      <b/>
      <sz val="11"/>
      <name val="Calibri"/>
      <family val="2"/>
      <scheme val="minor"/>
    </font>
    <font>
      <vertAlign val="superscript"/>
      <sz val="10"/>
      <color theme="1"/>
      <name val="Arial"/>
      <family val="2"/>
    </font>
    <font>
      <sz val="11"/>
      <color theme="1"/>
      <name val="Arial"/>
      <family val="2"/>
    </font>
    <font>
      <vertAlign val="superscript"/>
      <sz val="11"/>
      <color theme="1"/>
      <name val="Arial"/>
      <family val="2"/>
    </font>
    <font>
      <b/>
      <sz val="11"/>
      <color theme="1"/>
      <name val="Arial"/>
      <family val="2"/>
    </font>
    <font>
      <b/>
      <vertAlign val="superscript"/>
      <sz val="10"/>
      <name val="Arial"/>
      <family val="2"/>
    </font>
    <font>
      <sz val="11.5"/>
      <name val="Arial"/>
      <family val="2"/>
    </font>
    <font>
      <b/>
      <i/>
      <sz val="11.5"/>
      <name val="Arial"/>
      <family val="2"/>
    </font>
    <font>
      <u/>
      <sz val="11.5"/>
      <name val="Arial"/>
      <family val="2"/>
    </font>
    <font>
      <strike/>
      <sz val="11"/>
      <color theme="1"/>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s>
  <borders count="133">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8"/>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8"/>
      </right>
      <top/>
      <bottom/>
      <diagonal/>
    </border>
    <border>
      <left/>
      <right style="thin">
        <color indexed="8"/>
      </right>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double">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8"/>
      </left>
      <right style="thin">
        <color indexed="8"/>
      </right>
      <top/>
      <bottom style="double">
        <color indexed="8"/>
      </bottom>
      <diagonal/>
    </border>
    <border>
      <left style="thin">
        <color indexed="64"/>
      </left>
      <right style="thin">
        <color indexed="64"/>
      </right>
      <top/>
      <bottom style="double">
        <color indexed="64"/>
      </bottom>
      <diagonal/>
    </border>
    <border>
      <left/>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thin">
        <color indexed="64"/>
      </right>
      <top style="thin">
        <color indexed="64"/>
      </top>
      <bottom style="thin">
        <color indexed="64"/>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rgb="FF000000"/>
      </left>
      <right style="thin">
        <color rgb="FF000000"/>
      </right>
      <top/>
      <bottom/>
      <diagonal/>
    </border>
    <border>
      <left style="thin">
        <color theme="1"/>
      </left>
      <right style="thin">
        <color theme="1"/>
      </right>
      <top style="thin">
        <color theme="1"/>
      </top>
      <bottom style="thin">
        <color indexed="64"/>
      </bottom>
      <diagonal/>
    </border>
    <border>
      <left style="thin">
        <color rgb="FF000000"/>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indexed="8"/>
      </right>
      <top/>
      <bottom/>
      <diagonal/>
    </border>
    <border>
      <left style="thin">
        <color indexed="8"/>
      </left>
      <right style="thin">
        <color theme="1"/>
      </right>
      <top/>
      <bottom/>
      <diagonal/>
    </border>
    <border>
      <left style="thin">
        <color theme="1"/>
      </left>
      <right/>
      <top/>
      <bottom/>
      <diagonal/>
    </border>
    <border>
      <left style="thin">
        <color theme="1"/>
      </left>
      <right style="thin">
        <color indexed="64"/>
      </right>
      <top/>
      <bottom/>
      <diagonal/>
    </border>
    <border>
      <left style="thin">
        <color indexed="64"/>
      </left>
      <right style="thin">
        <color theme="1"/>
      </right>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medium">
        <color indexed="64"/>
      </bottom>
      <diagonal/>
    </border>
    <border>
      <left/>
      <right style="thin">
        <color rgb="FF000000"/>
      </right>
      <top/>
      <bottom/>
      <diagonal/>
    </border>
    <border>
      <left style="thin">
        <color rgb="FF000000"/>
      </left>
      <right style="thin">
        <color rgb="FF000000"/>
      </right>
      <top style="double">
        <color rgb="FF000000"/>
      </top>
      <bottom style="thin">
        <color rgb="FF000000"/>
      </bottom>
      <diagonal/>
    </border>
    <border>
      <left style="thin">
        <color theme="1"/>
      </left>
      <right style="thin">
        <color theme="1"/>
      </right>
      <top style="double">
        <color theme="1"/>
      </top>
      <bottom style="thin">
        <color theme="1"/>
      </bottom>
      <diagonal/>
    </border>
    <border>
      <left style="thin">
        <color indexed="8"/>
      </left>
      <right style="thin">
        <color theme="1"/>
      </right>
      <top style="double">
        <color theme="1"/>
      </top>
      <bottom style="thin">
        <color theme="1"/>
      </bottom>
      <diagonal/>
    </border>
    <border>
      <left style="thin">
        <color rgb="FF000000"/>
      </left>
      <right style="thin">
        <color rgb="FF000000"/>
      </right>
      <top style="double">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rgb="FF000000"/>
      </right>
      <top/>
      <bottom style="thin">
        <color rgb="FF000000"/>
      </bottom>
      <diagonal/>
    </border>
    <border>
      <left style="thin">
        <color theme="1"/>
      </left>
      <right style="thin">
        <color theme="1"/>
      </right>
      <top style="double">
        <color rgb="FF000000"/>
      </top>
      <bottom style="thin">
        <color rgb="FF000000"/>
      </bottom>
      <diagonal/>
    </border>
    <border>
      <left style="thin">
        <color indexed="64"/>
      </left>
      <right style="thin">
        <color rgb="FF000000"/>
      </right>
      <top style="double">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hair">
        <color indexed="64"/>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diagonal/>
    </border>
    <border>
      <left style="thin">
        <color theme="1"/>
      </left>
      <right style="thin">
        <color theme="1"/>
      </right>
      <top style="thin">
        <color indexed="64"/>
      </top>
      <bottom style="hair">
        <color indexed="64"/>
      </bottom>
      <diagonal/>
    </border>
    <border>
      <left style="thin">
        <color theme="1"/>
      </left>
      <right style="thin">
        <color theme="1"/>
      </right>
      <top style="thin">
        <color indexed="8"/>
      </top>
      <bottom style="thin">
        <color indexed="8"/>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theme="1"/>
      </left>
      <right style="thin">
        <color theme="1"/>
      </right>
      <top style="double">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indexed="64"/>
      </top>
      <bottom style="medium">
        <color indexed="64"/>
      </bottom>
      <diagonal/>
    </border>
    <border>
      <left/>
      <right style="thin">
        <color theme="1"/>
      </right>
      <top style="thin">
        <color indexed="64"/>
      </top>
      <bottom style="medium">
        <color indexed="64"/>
      </bottom>
      <diagonal/>
    </border>
    <border>
      <left/>
      <right/>
      <top/>
      <bottom style="thin">
        <color theme="1"/>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indexed="8"/>
      </right>
      <top style="double">
        <color theme="1"/>
      </top>
      <bottom style="thin">
        <color theme="1"/>
      </bottom>
      <diagonal/>
    </border>
    <border>
      <left/>
      <right style="thin">
        <color theme="1"/>
      </right>
      <top style="double">
        <color theme="1"/>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style="thin">
        <color theme="1"/>
      </left>
      <right style="thin">
        <color theme="1"/>
      </right>
      <top style="double">
        <color rgb="FF000000"/>
      </top>
      <bottom style="thin">
        <color theme="1"/>
      </bottom>
      <diagonal/>
    </border>
  </borders>
  <cellStyleXfs count="112">
    <xf numFmtId="0" fontId="0" fillId="0" borderId="0"/>
    <xf numFmtId="165" fontId="5" fillId="0" borderId="0" applyFont="0" applyFill="0" applyBorder="0" applyAlignment="0" applyProtection="0"/>
    <xf numFmtId="41" fontId="6" fillId="0" borderId="0" applyFont="0" applyFill="0" applyBorder="0" applyAlignment="0" applyProtection="0"/>
    <xf numFmtId="41"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2" fontId="52" fillId="0" borderId="0" applyFont="0" applyFill="0" applyBorder="0" applyAlignment="0" applyProtection="0"/>
    <xf numFmtId="165" fontId="5" fillId="0" borderId="0" applyFont="0" applyFill="0" applyBorder="0" applyAlignment="0" applyProtection="0"/>
    <xf numFmtId="176" fontId="52"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172" fontId="5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6" fontId="5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165" fontId="3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76" fontId="52" fillId="0" borderId="0" applyFont="0" applyFill="0" applyBorder="0" applyAlignment="0" applyProtection="0"/>
    <xf numFmtId="165" fontId="40"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72" fontId="5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2" fillId="0" borderId="0" applyFont="0" applyFill="0" applyBorder="0" applyAlignment="0" applyProtection="0"/>
    <xf numFmtId="0" fontId="51" fillId="0" borderId="0"/>
    <xf numFmtId="0" fontId="51" fillId="0" borderId="0"/>
    <xf numFmtId="0" fontId="6" fillId="0" borderId="0"/>
    <xf numFmtId="0" fontId="5" fillId="0" borderId="0"/>
    <xf numFmtId="0" fontId="51" fillId="0" borderId="0"/>
    <xf numFmtId="0" fontId="51" fillId="0" borderId="0"/>
    <xf numFmtId="0" fontId="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 fillId="0" borderId="0"/>
    <xf numFmtId="0" fontId="5" fillId="0" borderId="0"/>
    <xf numFmtId="0" fontId="5" fillId="0" borderId="0"/>
    <xf numFmtId="0" fontId="6" fillId="0" borderId="0"/>
    <xf numFmtId="0" fontId="5" fillId="0" borderId="0"/>
    <xf numFmtId="0" fontId="6" fillId="0" borderId="0"/>
    <xf numFmtId="0" fontId="5" fillId="0" borderId="0"/>
    <xf numFmtId="0" fontId="53" fillId="0" borderId="0" applyNumberFormat="0" applyBorder="0" applyProtection="0"/>
    <xf numFmtId="0" fontId="6" fillId="0" borderId="0"/>
    <xf numFmtId="0" fontId="5" fillId="0" borderId="0"/>
    <xf numFmtId="0" fontId="53" fillId="0" borderId="0" applyNumberFormat="0" applyBorder="0" applyProtection="0"/>
    <xf numFmtId="0" fontId="6" fillId="0" borderId="0"/>
    <xf numFmtId="0" fontId="6" fillId="0" borderId="0"/>
    <xf numFmtId="0" fontId="6" fillId="0" borderId="0"/>
    <xf numFmtId="0" fontId="5" fillId="0" borderId="0"/>
    <xf numFmtId="0" fontId="52" fillId="0" borderId="0"/>
    <xf numFmtId="0" fontId="6" fillId="0" borderId="0"/>
    <xf numFmtId="0" fontId="5" fillId="0" borderId="0"/>
    <xf numFmtId="0" fontId="51" fillId="0" borderId="0"/>
    <xf numFmtId="0" fontId="5" fillId="0" borderId="0"/>
    <xf numFmtId="0" fontId="6" fillId="0" borderId="0"/>
    <xf numFmtId="0" fontId="5" fillId="0" borderId="0"/>
    <xf numFmtId="0" fontId="6" fillId="0" borderId="0"/>
    <xf numFmtId="0" fontId="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 fillId="0" borderId="0"/>
    <xf numFmtId="0" fontId="5" fillId="0" borderId="0"/>
    <xf numFmtId="0" fontId="6" fillId="0" borderId="0"/>
    <xf numFmtId="0" fontId="5" fillId="0" borderId="0"/>
    <xf numFmtId="0" fontId="5" fillId="0" borderId="0">
      <alignment horizontal="justify" vertical="top" wrapText="1"/>
    </xf>
    <xf numFmtId="9" fontId="6" fillId="0" borderId="0" applyFont="0" applyFill="0" applyBorder="0" applyAlignment="0" applyProtection="0"/>
    <xf numFmtId="9" fontId="5" fillId="0" borderId="0" applyFont="0" applyFill="0" applyBorder="0" applyAlignment="0" applyProtection="0"/>
    <xf numFmtId="0" fontId="5" fillId="0" borderId="0"/>
    <xf numFmtId="0" fontId="53" fillId="0" borderId="0" applyNumberFormat="0" applyBorder="0" applyProtection="0"/>
    <xf numFmtId="0" fontId="5" fillId="0" borderId="0"/>
    <xf numFmtId="0" fontId="4" fillId="0" borderId="0"/>
    <xf numFmtId="165" fontId="4" fillId="0" borderId="0" applyFont="0" applyFill="0" applyBorder="0" applyAlignment="0" applyProtection="0"/>
    <xf numFmtId="0" fontId="3" fillId="0" borderId="0"/>
    <xf numFmtId="0" fontId="2" fillId="0" borderId="0"/>
    <xf numFmtId="0" fontId="1" fillId="0" borderId="0"/>
    <xf numFmtId="0" fontId="1" fillId="0" borderId="0"/>
  </cellStyleXfs>
  <cellXfs count="2233">
    <xf numFmtId="0" fontId="0" fillId="0" borderId="0" xfId="0"/>
    <xf numFmtId="0" fontId="6" fillId="0" borderId="1" xfId="0" applyFont="1" applyBorder="1" applyAlignment="1">
      <alignment horizontal="left" vertical="top" wrapText="1"/>
    </xf>
    <xf numFmtId="0" fontId="7" fillId="0" borderId="0" xfId="0" applyFont="1"/>
    <xf numFmtId="0" fontId="6" fillId="0" borderId="1" xfId="67" applyBorder="1" applyAlignment="1">
      <alignment horizontal="center" vertical="top"/>
    </xf>
    <xf numFmtId="0" fontId="6" fillId="0" borderId="0" xfId="67" applyAlignment="1">
      <alignment vertical="top"/>
    </xf>
    <xf numFmtId="0" fontId="7" fillId="0" borderId="0" xfId="67" applyFont="1" applyAlignment="1">
      <alignment vertical="top"/>
    </xf>
    <xf numFmtId="0" fontId="7" fillId="0" borderId="0" xfId="67" applyFont="1" applyAlignment="1">
      <alignment horizontal="center" vertical="top"/>
    </xf>
    <xf numFmtId="37" fontId="7" fillId="0" borderId="0" xfId="18" applyNumberFormat="1" applyFont="1" applyFill="1" applyAlignment="1">
      <alignment vertical="top"/>
    </xf>
    <xf numFmtId="3" fontId="9" fillId="0" borderId="0" xfId="67" applyNumberFormat="1" applyFont="1" applyAlignment="1">
      <alignment vertical="top"/>
    </xf>
    <xf numFmtId="0" fontId="6" fillId="0" borderId="2" xfId="70" applyBorder="1" applyAlignment="1">
      <alignment horizontal="left" vertical="top" wrapText="1"/>
    </xf>
    <xf numFmtId="0" fontId="6" fillId="0" borderId="1" xfId="75" applyBorder="1" applyAlignment="1">
      <alignment horizontal="center" vertical="top"/>
    </xf>
    <xf numFmtId="4" fontId="7" fillId="0" borderId="1" xfId="67" applyNumberFormat="1" applyFont="1" applyBorder="1" applyAlignment="1">
      <alignment horizontal="center" vertical="top"/>
    </xf>
    <xf numFmtId="1" fontId="7" fillId="0" borderId="1" xfId="67" applyNumberFormat="1" applyFont="1" applyBorder="1" applyAlignment="1">
      <alignment horizontal="center" vertical="top"/>
    </xf>
    <xf numFmtId="0" fontId="6" fillId="0" borderId="0" xfId="75" applyAlignment="1">
      <alignment vertical="top"/>
    </xf>
    <xf numFmtId="0" fontId="11" fillId="0" borderId="1" xfId="75" quotePrefix="1" applyFont="1" applyBorder="1" applyAlignment="1">
      <alignment vertical="top"/>
    </xf>
    <xf numFmtId="0" fontId="7" fillId="0" borderId="1" xfId="67" applyFont="1" applyBorder="1" applyAlignment="1">
      <alignment horizontal="left" vertical="top" wrapText="1"/>
    </xf>
    <xf numFmtId="0" fontId="7" fillId="0" borderId="1" xfId="67" applyFont="1" applyBorder="1" applyAlignment="1">
      <alignment horizontal="center" vertical="top"/>
    </xf>
    <xf numFmtId="0" fontId="7" fillId="0" borderId="1" xfId="67" applyFont="1" applyBorder="1" applyAlignment="1">
      <alignment vertical="top"/>
    </xf>
    <xf numFmtId="165" fontId="6" fillId="0" borderId="1" xfId="5" applyFont="1" applyFill="1" applyBorder="1" applyAlignment="1">
      <alignment horizontal="center" vertical="top"/>
    </xf>
    <xf numFmtId="0" fontId="11" fillId="0" borderId="1" xfId="67" applyFont="1" applyBorder="1" applyAlignment="1">
      <alignment horizontal="left" vertical="top"/>
    </xf>
    <xf numFmtId="0" fontId="6" fillId="0" borderId="1" xfId="70" applyBorder="1" applyAlignment="1">
      <alignment horizontal="center" vertical="top"/>
    </xf>
    <xf numFmtId="1" fontId="6" fillId="0" borderId="1" xfId="70" applyNumberFormat="1" applyBorder="1" applyAlignment="1">
      <alignment horizontal="center" vertical="top"/>
    </xf>
    <xf numFmtId="0" fontId="6" fillId="0" borderId="1" xfId="70" applyBorder="1" applyAlignment="1">
      <alignment vertical="top"/>
    </xf>
    <xf numFmtId="0" fontId="11" fillId="0" borderId="1" xfId="70" applyFont="1" applyBorder="1" applyAlignment="1">
      <alignment vertical="top"/>
    </xf>
    <xf numFmtId="0" fontId="6" fillId="0" borderId="1" xfId="70" applyBorder="1" applyAlignment="1">
      <alignment horizontal="left" vertical="top" wrapText="1"/>
    </xf>
    <xf numFmtId="1" fontId="6" fillId="0" borderId="0" xfId="70" applyNumberFormat="1" applyAlignment="1">
      <alignment horizontal="center" vertical="top"/>
    </xf>
    <xf numFmtId="0" fontId="6" fillId="0" borderId="3" xfId="70" applyBorder="1" applyAlignment="1">
      <alignment horizontal="left" vertical="top" wrapText="1"/>
    </xf>
    <xf numFmtId="0" fontId="12" fillId="0" borderId="1" xfId="70" applyFont="1" applyBorder="1" applyAlignment="1">
      <alignment horizontal="left" vertical="top" wrapText="1"/>
    </xf>
    <xf numFmtId="3" fontId="6" fillId="0" borderId="1" xfId="70" applyNumberFormat="1" applyBorder="1" applyAlignment="1">
      <alignment horizontal="center" vertical="top"/>
    </xf>
    <xf numFmtId="0" fontId="13" fillId="0" borderId="1" xfId="70" applyFont="1" applyBorder="1" applyAlignment="1">
      <alignment horizontal="left" vertical="top" wrapText="1"/>
    </xf>
    <xf numFmtId="0" fontId="6" fillId="0" borderId="1" xfId="70" applyBorder="1" applyAlignment="1">
      <alignment horizontal="right" vertical="top" wrapText="1"/>
    </xf>
    <xf numFmtId="168" fontId="6" fillId="0" borderId="1" xfId="70" applyNumberFormat="1" applyBorder="1" applyAlignment="1">
      <alignment horizontal="center" vertical="top"/>
    </xf>
    <xf numFmtId="0" fontId="13" fillId="0" borderId="1" xfId="75" applyFont="1" applyBorder="1" applyAlignment="1">
      <alignment horizontal="left" vertical="top" wrapText="1"/>
    </xf>
    <xf numFmtId="2" fontId="6" fillId="0" borderId="1" xfId="75" applyNumberFormat="1" applyBorder="1" applyAlignment="1">
      <alignment horizontal="center" vertical="top"/>
    </xf>
    <xf numFmtId="3" fontId="6" fillId="0" borderId="0" xfId="75" applyNumberFormat="1" applyAlignment="1">
      <alignment vertical="top"/>
    </xf>
    <xf numFmtId="0" fontId="6" fillId="0" borderId="1" xfId="70" quotePrefix="1" applyBorder="1" applyAlignment="1">
      <alignment horizontal="center" vertical="top"/>
    </xf>
    <xf numFmtId="0" fontId="12" fillId="0" borderId="1" xfId="70" applyFont="1" applyBorder="1" applyAlignment="1">
      <alignment vertical="top"/>
    </xf>
    <xf numFmtId="3" fontId="6" fillId="0" borderId="1" xfId="70" applyNumberFormat="1" applyBorder="1" applyAlignment="1">
      <alignment vertical="top"/>
    </xf>
    <xf numFmtId="0" fontId="13" fillId="0" borderId="1" xfId="70" quotePrefix="1" applyFont="1" applyBorder="1" applyAlignment="1">
      <alignment horizontal="left" vertical="top" wrapText="1"/>
    </xf>
    <xf numFmtId="0" fontId="6" fillId="0" borderId="1" xfId="75" quotePrefix="1" applyBorder="1" applyAlignment="1">
      <alignment horizontal="center" vertical="top"/>
    </xf>
    <xf numFmtId="0" fontId="11" fillId="0" borderId="1" xfId="75" applyFont="1" applyBorder="1" applyAlignment="1">
      <alignment vertical="top"/>
    </xf>
    <xf numFmtId="3" fontId="6" fillId="0" borderId="1" xfId="75" applyNumberFormat="1" applyBorder="1" applyAlignment="1">
      <alignment horizontal="center" vertical="top"/>
    </xf>
    <xf numFmtId="0" fontId="13" fillId="0" borderId="1" xfId="75" applyFont="1" applyBorder="1" applyAlignment="1">
      <alignment vertical="top"/>
    </xf>
    <xf numFmtId="0" fontId="6" fillId="0" borderId="1" xfId="75" quotePrefix="1" applyBorder="1" applyAlignment="1">
      <alignment horizontal="left" vertical="top" wrapText="1"/>
    </xf>
    <xf numFmtId="0" fontId="11" fillId="0" borderId="1" xfId="70" applyFont="1" applyBorder="1" applyAlignment="1">
      <alignment horizontal="left" vertical="top" wrapText="1"/>
    </xf>
    <xf numFmtId="0" fontId="6" fillId="0" borderId="3" xfId="70" applyBorder="1" applyAlignment="1">
      <alignment vertical="top"/>
    </xf>
    <xf numFmtId="0" fontId="6" fillId="0" borderId="1" xfId="75" applyBorder="1" applyAlignment="1">
      <alignment horizontal="left" vertical="top" wrapText="1"/>
    </xf>
    <xf numFmtId="1" fontId="6" fillId="0" borderId="1" xfId="75" applyNumberFormat="1" applyBorder="1" applyAlignment="1">
      <alignment horizontal="center" vertical="top"/>
    </xf>
    <xf numFmtId="0" fontId="12" fillId="0" borderId="1" xfId="75" applyFont="1" applyBorder="1" applyAlignment="1">
      <alignment vertical="top"/>
    </xf>
    <xf numFmtId="0" fontId="6" fillId="0" borderId="3" xfId="75" applyBorder="1" applyAlignment="1">
      <alignment horizontal="left" vertical="top" wrapText="1"/>
    </xf>
    <xf numFmtId="0" fontId="7" fillId="0" borderId="1" xfId="70" applyFont="1" applyBorder="1" applyAlignment="1">
      <alignment horizontal="left" vertical="top" wrapText="1"/>
    </xf>
    <xf numFmtId="0" fontId="7" fillId="0" borderId="1" xfId="70" applyFont="1" applyBorder="1" applyAlignment="1">
      <alignment vertical="top"/>
    </xf>
    <xf numFmtId="0" fontId="6" fillId="0" borderId="1" xfId="70" applyBorder="1" applyAlignment="1">
      <alignment vertical="top" wrapText="1"/>
    </xf>
    <xf numFmtId="0" fontId="9" fillId="0" borderId="1" xfId="70" applyFont="1" applyBorder="1" applyAlignment="1">
      <alignment vertical="top" wrapText="1"/>
    </xf>
    <xf numFmtId="0" fontId="6" fillId="0" borderId="0" xfId="75" applyAlignment="1">
      <alignment horizontal="center" vertical="top"/>
    </xf>
    <xf numFmtId="165" fontId="6" fillId="0" borderId="1" xfId="4" applyFont="1" applyFill="1" applyBorder="1" applyAlignment="1">
      <alignment horizontal="center" vertical="top"/>
    </xf>
    <xf numFmtId="0" fontId="6" fillId="0" borderId="0" xfId="75" applyAlignment="1">
      <alignment horizontal="left" vertical="top"/>
    </xf>
    <xf numFmtId="0" fontId="6" fillId="0" borderId="0" xfId="70" applyAlignment="1">
      <alignment vertical="top" wrapText="1"/>
    </xf>
    <xf numFmtId="0" fontId="6" fillId="0" borderId="1" xfId="70" quotePrefix="1" applyBorder="1" applyAlignment="1">
      <alignment horizontal="left" vertical="top" wrapText="1"/>
    </xf>
    <xf numFmtId="0" fontId="6" fillId="0" borderId="3" xfId="70" quotePrefix="1" applyBorder="1" applyAlignment="1">
      <alignment horizontal="left" vertical="top" wrapText="1"/>
    </xf>
    <xf numFmtId="0" fontId="7" fillId="0" borderId="1" xfId="70" quotePrefix="1" applyFont="1" applyBorder="1" applyAlignment="1">
      <alignment horizontal="left" vertical="top" wrapText="1"/>
    </xf>
    <xf numFmtId="0" fontId="6" fillId="0" borderId="1" xfId="70" applyBorder="1" applyAlignment="1">
      <alignment horizontal="center" vertical="top" wrapText="1"/>
    </xf>
    <xf numFmtId="0" fontId="11" fillId="0" borderId="1" xfId="70" applyFont="1" applyBorder="1" applyAlignment="1">
      <alignment vertical="top" wrapText="1"/>
    </xf>
    <xf numFmtId="0" fontId="11" fillId="0" borderId="1" xfId="70" applyFont="1" applyBorder="1" applyAlignment="1">
      <alignment horizontal="left" vertical="top"/>
    </xf>
    <xf numFmtId="0" fontId="6" fillId="0" borderId="3" xfId="70" applyBorder="1" applyAlignment="1">
      <alignment vertical="top" wrapText="1"/>
    </xf>
    <xf numFmtId="0" fontId="11" fillId="0" borderId="1" xfId="70" quotePrefix="1" applyFont="1" applyBorder="1" applyAlignment="1">
      <alignment horizontal="left" vertical="top" wrapText="1"/>
    </xf>
    <xf numFmtId="0" fontId="6" fillId="0" borderId="1" xfId="98" applyBorder="1" applyAlignment="1">
      <alignment horizontal="center" vertical="top"/>
    </xf>
    <xf numFmtId="0" fontId="7" fillId="0" borderId="1" xfId="98" applyFont="1" applyBorder="1" applyAlignment="1">
      <alignment vertical="top"/>
    </xf>
    <xf numFmtId="0" fontId="10" fillId="0" borderId="1" xfId="98" applyFont="1" applyBorder="1" applyAlignment="1">
      <alignment horizontal="center" vertical="top"/>
    </xf>
    <xf numFmtId="1" fontId="6" fillId="0" borderId="1" xfId="98" applyNumberFormat="1" applyBorder="1" applyAlignment="1">
      <alignment horizontal="center" vertical="top"/>
    </xf>
    <xf numFmtId="0" fontId="6" fillId="0" borderId="0" xfId="98" applyAlignment="1">
      <alignment vertical="top"/>
    </xf>
    <xf numFmtId="0" fontId="6" fillId="0" borderId="1" xfId="98" applyBorder="1" applyAlignment="1">
      <alignment vertical="top"/>
    </xf>
    <xf numFmtId="0" fontId="13" fillId="0" borderId="1" xfId="98" quotePrefix="1" applyFont="1" applyBorder="1" applyAlignment="1">
      <alignment horizontal="left" vertical="top" wrapText="1"/>
    </xf>
    <xf numFmtId="0" fontId="6" fillId="0" borderId="1" xfId="98" quotePrefix="1" applyBorder="1" applyAlignment="1">
      <alignment horizontal="left" vertical="top" wrapText="1"/>
    </xf>
    <xf numFmtId="0" fontId="7" fillId="0" borderId="1" xfId="70" applyFont="1" applyBorder="1" applyAlignment="1">
      <alignment vertical="top" wrapText="1"/>
    </xf>
    <xf numFmtId="0" fontId="13" fillId="0" borderId="1" xfId="70" applyFont="1" applyBorder="1" applyAlignment="1">
      <alignment vertical="top" wrapText="1"/>
    </xf>
    <xf numFmtId="0" fontId="6" fillId="0" borderId="0" xfId="67" applyAlignment="1" applyProtection="1">
      <alignment vertical="top"/>
      <protection locked="0"/>
    </xf>
    <xf numFmtId="0" fontId="6" fillId="0" borderId="2" xfId="70" applyBorder="1" applyAlignment="1">
      <alignment vertical="top"/>
    </xf>
    <xf numFmtId="0" fontId="11" fillId="0" borderId="1" xfId="75" applyFont="1" applyBorder="1" applyAlignment="1">
      <alignment horizontal="left" vertical="top" wrapText="1"/>
    </xf>
    <xf numFmtId="0" fontId="6" fillId="0" borderId="3" xfId="70" applyBorder="1" applyAlignment="1">
      <alignment horizontal="center" vertical="top"/>
    </xf>
    <xf numFmtId="1" fontId="6" fillId="0" borderId="3" xfId="70" applyNumberFormat="1" applyBorder="1" applyAlignment="1">
      <alignment horizontal="center" vertical="top"/>
    </xf>
    <xf numFmtId="43" fontId="10" fillId="0" borderId="0" xfId="9" applyFont="1" applyFill="1" applyAlignment="1">
      <alignment vertical="top"/>
    </xf>
    <xf numFmtId="0" fontId="6" fillId="0" borderId="0" xfId="70" applyAlignment="1">
      <alignment horizontal="center" vertical="top"/>
    </xf>
    <xf numFmtId="0" fontId="6" fillId="0" borderId="0" xfId="70" applyAlignment="1">
      <alignment vertical="top"/>
    </xf>
    <xf numFmtId="38" fontId="7" fillId="0" borderId="0" xfId="18" applyNumberFormat="1" applyFont="1" applyFill="1" applyAlignment="1">
      <alignment horizontal="right" vertical="top"/>
    </xf>
    <xf numFmtId="38" fontId="7" fillId="0" borderId="1" xfId="22" applyNumberFormat="1" applyFont="1" applyFill="1" applyBorder="1" applyAlignment="1" applyProtection="1">
      <alignment horizontal="right" vertical="top"/>
      <protection locked="0"/>
    </xf>
    <xf numFmtId="38" fontId="7" fillId="0" borderId="1" xfId="22" applyNumberFormat="1" applyFont="1" applyFill="1" applyBorder="1" applyAlignment="1" applyProtection="1">
      <alignment vertical="top"/>
      <protection locked="0"/>
    </xf>
    <xf numFmtId="0" fontId="6" fillId="0" borderId="1" xfId="75" applyBorder="1" applyAlignment="1">
      <alignment horizontal="right" vertical="top"/>
    </xf>
    <xf numFmtId="0" fontId="6" fillId="0" borderId="3" xfId="67" quotePrefix="1" applyBorder="1" applyAlignment="1">
      <alignment horizontal="left" vertical="top" wrapText="1"/>
    </xf>
    <xf numFmtId="0" fontId="6" fillId="0" borderId="1" xfId="67" applyBorder="1" applyAlignment="1">
      <alignment vertical="top"/>
    </xf>
    <xf numFmtId="1" fontId="6" fillId="0" borderId="1" xfId="67" applyNumberFormat="1" applyBorder="1" applyAlignment="1">
      <alignment horizontal="center" vertical="top"/>
    </xf>
    <xf numFmtId="38" fontId="6" fillId="0" borderId="1" xfId="4" applyNumberFormat="1" applyFont="1" applyFill="1" applyBorder="1" applyAlignment="1" applyProtection="1">
      <alignment horizontal="right" vertical="top"/>
      <protection locked="0"/>
    </xf>
    <xf numFmtId="38" fontId="6" fillId="0" borderId="1" xfId="22" applyNumberFormat="1" applyFont="1" applyFill="1" applyBorder="1" applyAlignment="1" applyProtection="1">
      <alignment vertical="top"/>
      <protection locked="0"/>
    </xf>
    <xf numFmtId="38" fontId="6" fillId="0" borderId="1" xfId="4" applyNumberFormat="1" applyFont="1" applyFill="1" applyBorder="1" applyAlignment="1" applyProtection="1">
      <alignment vertical="top"/>
      <protection locked="0"/>
    </xf>
    <xf numFmtId="38" fontId="6" fillId="0" borderId="1" xfId="4" applyNumberFormat="1" applyFont="1" applyFill="1" applyBorder="1" applyAlignment="1" applyProtection="1">
      <alignment vertical="top"/>
    </xf>
    <xf numFmtId="0" fontId="14" fillId="0" borderId="1" xfId="75" applyFont="1" applyBorder="1" applyAlignment="1">
      <alignment horizontal="center" vertical="top"/>
    </xf>
    <xf numFmtId="0" fontId="6" fillId="0" borderId="3" xfId="75" quotePrefix="1" applyBorder="1" applyAlignment="1">
      <alignment horizontal="left" vertical="top" wrapText="1"/>
    </xf>
    <xf numFmtId="38" fontId="6" fillId="0" borderId="1" xfId="4" applyNumberFormat="1" applyFont="1" applyFill="1" applyBorder="1" applyAlignment="1">
      <alignment horizontal="right" vertical="top"/>
    </xf>
    <xf numFmtId="38" fontId="6" fillId="0" borderId="1" xfId="4" applyNumberFormat="1" applyFont="1" applyFill="1" applyBorder="1" applyAlignment="1">
      <alignment vertical="top"/>
    </xf>
    <xf numFmtId="0" fontId="6" fillId="0" borderId="4" xfId="70" applyBorder="1" applyAlignment="1">
      <alignment vertical="top"/>
    </xf>
    <xf numFmtId="41" fontId="6" fillId="0" borderId="1" xfId="2" applyFont="1" applyFill="1" applyBorder="1" applyAlignment="1">
      <alignment vertical="top"/>
    </xf>
    <xf numFmtId="0" fontId="6" fillId="0" borderId="1" xfId="70" quotePrefix="1" applyBorder="1" applyAlignment="1">
      <alignment vertical="top" wrapText="1"/>
    </xf>
    <xf numFmtId="0" fontId="7" fillId="0" borderId="1" xfId="98" quotePrefix="1" applyFont="1" applyBorder="1" applyAlignment="1">
      <alignment horizontal="left" vertical="top" wrapText="1"/>
    </xf>
    <xf numFmtId="0" fontId="7" fillId="0" borderId="1" xfId="70" quotePrefix="1" applyFont="1" applyBorder="1" applyAlignment="1">
      <alignment vertical="top" wrapText="1"/>
    </xf>
    <xf numFmtId="0" fontId="6" fillId="0" borderId="3" xfId="70" quotePrefix="1" applyBorder="1" applyAlignment="1">
      <alignment vertical="top" wrapText="1"/>
    </xf>
    <xf numFmtId="0" fontId="11" fillId="0" borderId="1" xfId="70" quotePrefix="1" applyFont="1" applyBorder="1" applyAlignment="1">
      <alignment vertical="top" wrapText="1"/>
    </xf>
    <xf numFmtId="1" fontId="54" fillId="0" borderId="1" xfId="70" applyNumberFormat="1" applyFont="1" applyBorder="1" applyAlignment="1">
      <alignment horizontal="center" vertical="top"/>
    </xf>
    <xf numFmtId="38" fontId="6" fillId="0" borderId="1" xfId="70" applyNumberFormat="1" applyBorder="1" applyAlignment="1" applyProtection="1">
      <alignment horizontal="right" vertical="top"/>
      <protection locked="0"/>
    </xf>
    <xf numFmtId="38" fontId="6" fillId="0" borderId="1" xfId="70" applyNumberFormat="1" applyBorder="1" applyAlignment="1" applyProtection="1">
      <alignment vertical="top"/>
      <protection locked="0"/>
    </xf>
    <xf numFmtId="38" fontId="6" fillId="0" borderId="1" xfId="9" applyNumberFormat="1" applyFont="1" applyFill="1" applyBorder="1" applyAlignment="1" applyProtection="1">
      <alignment horizontal="right" vertical="top"/>
      <protection locked="0"/>
    </xf>
    <xf numFmtId="38" fontId="6" fillId="0" borderId="1" xfId="9" applyNumberFormat="1" applyFont="1" applyFill="1" applyBorder="1" applyAlignment="1" applyProtection="1">
      <alignment vertical="top"/>
      <protection locked="0"/>
    </xf>
    <xf numFmtId="38" fontId="6" fillId="0" borderId="1" xfId="70" applyNumberFormat="1" applyBorder="1" applyAlignment="1">
      <alignment horizontal="right" vertical="top"/>
    </xf>
    <xf numFmtId="38" fontId="6" fillId="0" borderId="1" xfId="70" applyNumberFormat="1" applyBorder="1" applyAlignment="1">
      <alignment vertical="top"/>
    </xf>
    <xf numFmtId="38" fontId="6" fillId="0" borderId="3" xfId="4" applyNumberFormat="1" applyFont="1" applyFill="1" applyBorder="1" applyAlignment="1">
      <alignment horizontal="right" vertical="top"/>
    </xf>
    <xf numFmtId="38" fontId="6" fillId="0" borderId="3" xfId="4" applyNumberFormat="1" applyFont="1" applyFill="1" applyBorder="1" applyAlignment="1">
      <alignment vertical="top"/>
    </xf>
    <xf numFmtId="38" fontId="7" fillId="0" borderId="4" xfId="4" applyNumberFormat="1" applyFont="1" applyFill="1" applyBorder="1" applyAlignment="1">
      <alignment vertical="top"/>
    </xf>
    <xf numFmtId="38" fontId="6" fillId="0" borderId="0" xfId="4" applyNumberFormat="1" applyFont="1" applyFill="1" applyAlignment="1">
      <alignment horizontal="right" vertical="top"/>
    </xf>
    <xf numFmtId="38" fontId="6" fillId="0" borderId="0" xfId="4" applyNumberFormat="1" applyFont="1" applyFill="1" applyAlignment="1">
      <alignment vertical="top"/>
    </xf>
    <xf numFmtId="3" fontId="7" fillId="0" borderId="0" xfId="67" quotePrefix="1" applyNumberFormat="1" applyFont="1" applyAlignment="1">
      <alignment horizontal="left" vertical="top"/>
    </xf>
    <xf numFmtId="0" fontId="10" fillId="0" borderId="0" xfId="89" applyFont="1" applyAlignment="1">
      <alignment vertical="center"/>
    </xf>
    <xf numFmtId="0" fontId="10" fillId="0" borderId="0" xfId="89" applyFont="1" applyAlignment="1">
      <alignment vertical="top"/>
    </xf>
    <xf numFmtId="0" fontId="6" fillId="0" borderId="1" xfId="89" applyFont="1" applyBorder="1" applyAlignment="1">
      <alignment horizontal="center" vertical="top"/>
    </xf>
    <xf numFmtId="0" fontId="7" fillId="0" borderId="1" xfId="89" quotePrefix="1" applyFont="1" applyBorder="1" applyAlignment="1">
      <alignment horizontal="left" vertical="top" wrapText="1"/>
    </xf>
    <xf numFmtId="1" fontId="6" fillId="0" borderId="1" xfId="89" applyNumberFormat="1" applyFont="1" applyBorder="1" applyAlignment="1">
      <alignment horizontal="center" vertical="top"/>
    </xf>
    <xf numFmtId="0" fontId="6" fillId="0" borderId="1" xfId="89" quotePrefix="1" applyFont="1" applyBorder="1" applyAlignment="1">
      <alignment horizontal="left" vertical="top" wrapText="1"/>
    </xf>
    <xf numFmtId="0" fontId="13" fillId="0" borderId="1" xfId="89" quotePrefix="1" applyFont="1" applyBorder="1" applyAlignment="1">
      <alignment horizontal="left" vertical="top" wrapText="1"/>
    </xf>
    <xf numFmtId="0" fontId="6" fillId="0" borderId="1" xfId="89" applyFont="1" applyBorder="1" applyAlignment="1">
      <alignment vertical="top" wrapText="1"/>
    </xf>
    <xf numFmtId="0" fontId="6" fillId="0" borderId="3" xfId="89" applyFont="1" applyBorder="1" applyAlignment="1">
      <alignment vertical="top" wrapText="1"/>
    </xf>
    <xf numFmtId="0" fontId="13" fillId="0" borderId="3" xfId="89" applyFont="1" applyBorder="1" applyAlignment="1">
      <alignment horizontal="left" vertical="top" wrapText="1"/>
    </xf>
    <xf numFmtId="0" fontId="6" fillId="0" borderId="0" xfId="67" applyAlignment="1" applyProtection="1">
      <alignment horizontal="center" vertical="top"/>
      <protection locked="0"/>
    </xf>
    <xf numFmtId="3" fontId="6" fillId="0" borderId="0" xfId="67" applyNumberFormat="1" applyAlignment="1" applyProtection="1">
      <alignment vertical="top"/>
      <protection locked="0"/>
    </xf>
    <xf numFmtId="169" fontId="6" fillId="0" borderId="0" xfId="24" applyNumberFormat="1" applyFont="1" applyAlignment="1" applyProtection="1">
      <alignment vertical="top"/>
      <protection locked="0"/>
    </xf>
    <xf numFmtId="0" fontId="6" fillId="0" borderId="5" xfId="67" applyBorder="1" applyAlignment="1" applyProtection="1">
      <alignment horizontal="center" vertical="top"/>
      <protection locked="0"/>
    </xf>
    <xf numFmtId="0" fontId="7" fillId="0" borderId="6" xfId="67" applyFont="1" applyBorder="1" applyAlignment="1" applyProtection="1">
      <alignment vertical="top"/>
      <protection locked="0"/>
    </xf>
    <xf numFmtId="0" fontId="6" fillId="0" borderId="83" xfId="67" applyBorder="1" applyAlignment="1" applyProtection="1">
      <alignment horizontal="center" vertical="top"/>
      <protection locked="0"/>
    </xf>
    <xf numFmtId="3" fontId="6" fillId="0" borderId="5" xfId="24" applyNumberFormat="1" applyFont="1" applyFill="1" applyBorder="1" applyAlignment="1" applyProtection="1">
      <alignment horizontal="center" vertical="top"/>
      <protection locked="0"/>
    </xf>
    <xf numFmtId="166" fontId="6" fillId="0" borderId="5" xfId="34" applyNumberFormat="1" applyFont="1" applyFill="1" applyBorder="1" applyAlignment="1" applyProtection="1">
      <alignment horizontal="right" vertical="top"/>
      <protection locked="0"/>
    </xf>
    <xf numFmtId="0" fontId="6" fillId="2" borderId="0" xfId="67" applyFill="1" applyAlignment="1" applyProtection="1">
      <alignment vertical="top"/>
      <protection locked="0"/>
    </xf>
    <xf numFmtId="0" fontId="7" fillId="0" borderId="5" xfId="67" applyFont="1" applyBorder="1" applyAlignment="1">
      <alignment horizontal="center" vertical="top"/>
    </xf>
    <xf numFmtId="0" fontId="7" fillId="0" borderId="5" xfId="67" applyFont="1" applyBorder="1" applyAlignment="1">
      <alignment horizontal="left" vertical="top" wrapText="1"/>
    </xf>
    <xf numFmtId="4" fontId="7" fillId="0" borderId="5" xfId="67" applyNumberFormat="1" applyFont="1" applyBorder="1" applyAlignment="1">
      <alignment horizontal="center" vertical="top"/>
    </xf>
    <xf numFmtId="166" fontId="6" fillId="0" borderId="5" xfId="4" applyNumberFormat="1" applyFont="1" applyFill="1" applyBorder="1" applyAlignment="1">
      <alignment horizontal="center" vertical="top"/>
    </xf>
    <xf numFmtId="168" fontId="7" fillId="0" borderId="5" xfId="67" applyNumberFormat="1" applyFont="1" applyBorder="1" applyAlignment="1">
      <alignment horizontal="center" vertical="top"/>
    </xf>
    <xf numFmtId="0" fontId="6" fillId="0" borderId="6" xfId="67" applyBorder="1" applyAlignment="1" applyProtection="1">
      <alignment vertical="top"/>
      <protection locked="0"/>
    </xf>
    <xf numFmtId="0" fontId="16" fillId="0" borderId="5" xfId="67" applyFont="1" applyBorder="1" applyAlignment="1" applyProtection="1">
      <alignment horizontal="left" vertical="top" wrapText="1"/>
      <protection locked="0"/>
    </xf>
    <xf numFmtId="0" fontId="6" fillId="2" borderId="0" xfId="67" applyFill="1" applyAlignment="1" applyProtection="1">
      <alignment horizontal="center" vertical="top"/>
      <protection locked="0"/>
    </xf>
    <xf numFmtId="0" fontId="6" fillId="0" borderId="83" xfId="67" applyBorder="1" applyAlignment="1" applyProtection="1">
      <alignment vertical="top"/>
      <protection locked="0"/>
    </xf>
    <xf numFmtId="0" fontId="16" fillId="0" borderId="6" xfId="67" applyFont="1" applyBorder="1" applyAlignment="1" applyProtection="1">
      <alignment vertical="top"/>
      <protection locked="0"/>
    </xf>
    <xf numFmtId="0" fontId="6" fillId="0" borderId="6" xfId="67" applyBorder="1" applyAlignment="1" applyProtection="1">
      <alignment vertical="top" wrapText="1"/>
      <protection locked="0"/>
    </xf>
    <xf numFmtId="1" fontId="6" fillId="0" borderId="5" xfId="24" applyNumberFormat="1" applyFont="1" applyFill="1" applyBorder="1" applyAlignment="1" applyProtection="1">
      <alignment horizontal="center" vertical="top"/>
      <protection locked="0"/>
    </xf>
    <xf numFmtId="0" fontId="6" fillId="0" borderId="5" xfId="67" applyBorder="1" applyAlignment="1">
      <alignment vertical="top"/>
    </xf>
    <xf numFmtId="0" fontId="6" fillId="0" borderId="5" xfId="67" applyBorder="1" applyAlignment="1" applyProtection="1">
      <alignment horizontal="left" vertical="top" wrapText="1"/>
      <protection locked="0"/>
    </xf>
    <xf numFmtId="1" fontId="6" fillId="0" borderId="5" xfId="67" applyNumberFormat="1" applyBorder="1" applyAlignment="1" applyProtection="1">
      <alignment horizontal="center" vertical="top"/>
      <protection locked="0"/>
    </xf>
    <xf numFmtId="0" fontId="6" fillId="0" borderId="7" xfId="67" applyBorder="1" applyAlignment="1" applyProtection="1">
      <alignment horizontal="left" vertical="top" wrapText="1"/>
      <protection locked="0"/>
    </xf>
    <xf numFmtId="0" fontId="7" fillId="0" borderId="5" xfId="67" applyFont="1" applyBorder="1" applyAlignment="1" applyProtection="1">
      <alignment horizontal="left" vertical="top" wrapText="1"/>
      <protection locked="0"/>
    </xf>
    <xf numFmtId="0" fontId="6" fillId="2" borderId="0" xfId="67" applyFill="1" applyAlignment="1">
      <alignment vertical="top"/>
    </xf>
    <xf numFmtId="0" fontId="6" fillId="0" borderId="84" xfId="67" applyBorder="1" applyAlignment="1" applyProtection="1">
      <alignment horizontal="left" vertical="top" wrapText="1"/>
      <protection locked="0"/>
    </xf>
    <xf numFmtId="0" fontId="6" fillId="0" borderId="5" xfId="67" applyBorder="1" applyAlignment="1">
      <alignment horizontal="center" vertical="top"/>
    </xf>
    <xf numFmtId="0" fontId="6" fillId="0" borderId="5" xfId="67" applyBorder="1" applyAlignment="1">
      <alignment horizontal="left" vertical="top" wrapText="1"/>
    </xf>
    <xf numFmtId="0" fontId="17" fillId="2" borderId="0" xfId="67" applyFont="1" applyFill="1" applyAlignment="1" applyProtection="1">
      <alignment vertical="top"/>
      <protection locked="0"/>
    </xf>
    <xf numFmtId="1" fontId="6" fillId="0" borderId="5" xfId="67" applyNumberFormat="1" applyBorder="1" applyAlignment="1">
      <alignment horizontal="center" vertical="top"/>
    </xf>
    <xf numFmtId="166" fontId="6" fillId="0" borderId="5" xfId="34" applyNumberFormat="1" applyFont="1" applyFill="1" applyBorder="1" applyAlignment="1">
      <alignment horizontal="right" vertical="top"/>
    </xf>
    <xf numFmtId="0" fontId="6" fillId="0" borderId="5" xfId="67" quotePrefix="1" applyBorder="1" applyAlignment="1" applyProtection="1">
      <alignment horizontal="center" vertical="top"/>
      <protection locked="0"/>
    </xf>
    <xf numFmtId="0" fontId="6" fillId="2" borderId="0" xfId="67" applyFill="1" applyAlignment="1">
      <alignment horizontal="center" vertical="top"/>
    </xf>
    <xf numFmtId="0" fontId="7" fillId="0" borderId="83" xfId="67" applyFont="1" applyBorder="1" applyAlignment="1" applyProtection="1">
      <alignment vertical="top"/>
      <protection locked="0"/>
    </xf>
    <xf numFmtId="4" fontId="6" fillId="0" borderId="83" xfId="67" applyNumberFormat="1" applyBorder="1" applyAlignment="1" applyProtection="1">
      <alignment horizontal="center" vertical="top"/>
      <protection locked="0"/>
    </xf>
    <xf numFmtId="166" fontId="6" fillId="0" borderId="83" xfId="4" applyNumberFormat="1" applyFont="1" applyFill="1" applyBorder="1" applyAlignment="1" applyProtection="1">
      <alignment horizontal="right" vertical="top"/>
      <protection locked="0"/>
    </xf>
    <xf numFmtId="0" fontId="6" fillId="0" borderId="83" xfId="67" applyBorder="1" applyAlignment="1">
      <alignment horizontal="center" vertical="top"/>
    </xf>
    <xf numFmtId="0" fontId="7" fillId="0" borderId="83" xfId="67" applyFont="1" applyBorder="1" applyAlignment="1">
      <alignment horizontal="center" vertical="top" wrapText="1"/>
    </xf>
    <xf numFmtId="171" fontId="6" fillId="0" borderId="83" xfId="24" applyNumberFormat="1" applyFont="1" applyFill="1" applyBorder="1" applyAlignment="1">
      <alignment horizontal="center" vertical="top"/>
    </xf>
    <xf numFmtId="166" fontId="6" fillId="0" borderId="83" xfId="34" applyNumberFormat="1" applyFont="1" applyFill="1" applyBorder="1" applyAlignment="1">
      <alignment horizontal="right" vertical="top"/>
    </xf>
    <xf numFmtId="0" fontId="7" fillId="0" borderId="83" xfId="67" applyFont="1" applyBorder="1" applyAlignment="1">
      <alignment horizontal="center" vertical="top"/>
    </xf>
    <xf numFmtId="0" fontId="6" fillId="0" borderId="83" xfId="67" applyBorder="1" applyAlignment="1">
      <alignment vertical="top"/>
    </xf>
    <xf numFmtId="0" fontId="6" fillId="0" borderId="83" xfId="67" applyBorder="1" applyAlignment="1">
      <alignment horizontal="center" vertical="top" wrapText="1"/>
    </xf>
    <xf numFmtId="0" fontId="6" fillId="0" borderId="83" xfId="67" applyBorder="1" applyAlignment="1">
      <alignment vertical="top" wrapText="1"/>
    </xf>
    <xf numFmtId="1" fontId="6" fillId="0" borderId="83" xfId="67" applyNumberFormat="1" applyBorder="1" applyAlignment="1">
      <alignment horizontal="center" vertical="top"/>
    </xf>
    <xf numFmtId="3" fontId="6" fillId="0" borderId="83" xfId="67" applyNumberFormat="1" applyBorder="1" applyAlignment="1">
      <alignment horizontal="right" vertical="top"/>
    </xf>
    <xf numFmtId="0" fontId="6" fillId="0" borderId="83" xfId="67" applyBorder="1" applyAlignment="1">
      <alignment horizontal="left" vertical="top" wrapText="1"/>
    </xf>
    <xf numFmtId="3" fontId="6" fillId="0" borderId="83" xfId="67" applyNumberFormat="1" applyBorder="1" applyAlignment="1">
      <alignment vertical="top"/>
    </xf>
    <xf numFmtId="4" fontId="6" fillId="0" borderId="0" xfId="67" applyNumberFormat="1" applyAlignment="1" applyProtection="1">
      <alignment horizontal="center" vertical="top"/>
      <protection locked="0"/>
    </xf>
    <xf numFmtId="166" fontId="6" fillId="0" borderId="0" xfId="4" applyNumberFormat="1" applyFont="1" applyFill="1" applyAlignment="1" applyProtection="1">
      <alignment horizontal="right" vertical="top"/>
      <protection locked="0"/>
    </xf>
    <xf numFmtId="3" fontId="55" fillId="0" borderId="0" xfId="0" applyNumberFormat="1" applyFont="1" applyAlignment="1">
      <alignment horizontal="center"/>
    </xf>
    <xf numFmtId="0" fontId="6" fillId="0" borderId="0" xfId="0" applyFont="1"/>
    <xf numFmtId="0" fontId="6" fillId="0" borderId="0" xfId="0" applyFont="1" applyAlignment="1">
      <alignment horizontal="center"/>
    </xf>
    <xf numFmtId="0" fontId="6" fillId="0" borderId="1" xfId="0" applyFont="1" applyBorder="1" applyAlignment="1">
      <alignment horizontal="center" vertical="top"/>
    </xf>
    <xf numFmtId="3" fontId="6" fillId="0" borderId="1" xfId="0" applyNumberFormat="1" applyFont="1" applyBorder="1" applyAlignment="1">
      <alignment horizontal="center" vertical="top"/>
    </xf>
    <xf numFmtId="0" fontId="7" fillId="0" borderId="1" xfId="0" applyFont="1" applyBorder="1" applyAlignment="1">
      <alignment horizontal="left" vertical="top" wrapText="1"/>
    </xf>
    <xf numFmtId="0" fontId="6" fillId="0" borderId="1" xfId="0" applyFont="1" applyBorder="1" applyAlignment="1">
      <alignment horizontal="center"/>
    </xf>
    <xf numFmtId="37" fontId="7" fillId="0" borderId="4" xfId="24" applyNumberFormat="1" applyFont="1" applyFill="1" applyBorder="1" applyAlignment="1">
      <alignment horizontal="right" vertical="top"/>
    </xf>
    <xf numFmtId="0" fontId="6" fillId="0" borderId="1" xfId="0" applyFont="1" applyBorder="1" applyAlignment="1">
      <alignment wrapText="1"/>
    </xf>
    <xf numFmtId="0" fontId="56" fillId="0" borderId="85" xfId="72" applyFont="1" applyBorder="1" applyAlignment="1" applyProtection="1">
      <alignment horizontal="center" vertical="top"/>
    </xf>
    <xf numFmtId="0" fontId="56" fillId="0" borderId="85" xfId="72" applyFont="1" applyBorder="1" applyAlignment="1" applyProtection="1">
      <alignment horizontal="left" vertical="top" wrapText="1"/>
    </xf>
    <xf numFmtId="4" fontId="56" fillId="0" borderId="85" xfId="72" applyNumberFormat="1" applyFont="1" applyBorder="1" applyAlignment="1" applyProtection="1">
      <alignment horizontal="center" vertical="top"/>
    </xf>
    <xf numFmtId="173" fontId="56" fillId="0" borderId="85" xfId="12" applyNumberFormat="1" applyFont="1" applyFill="1" applyBorder="1" applyAlignment="1">
      <alignment horizontal="right" vertical="top"/>
    </xf>
    <xf numFmtId="173" fontId="57" fillId="0" borderId="85" xfId="12" applyNumberFormat="1" applyFont="1" applyFill="1" applyBorder="1" applyAlignment="1">
      <alignment horizontal="right" vertical="top"/>
    </xf>
    <xf numFmtId="0" fontId="57" fillId="0" borderId="85" xfId="72" applyFont="1" applyBorder="1" applyAlignment="1" applyProtection="1">
      <alignment horizontal="left" vertical="top" wrapText="1"/>
    </xf>
    <xf numFmtId="174" fontId="56" fillId="0" borderId="85" xfId="72" applyNumberFormat="1" applyFont="1" applyBorder="1" applyAlignment="1" applyProtection="1">
      <alignment horizontal="center" vertical="top"/>
    </xf>
    <xf numFmtId="0" fontId="56" fillId="0" borderId="85" xfId="72" applyFont="1" applyBorder="1" applyAlignment="1" applyProtection="1">
      <alignment vertical="top"/>
    </xf>
    <xf numFmtId="0" fontId="57" fillId="0" borderId="85" xfId="72" applyFont="1" applyBorder="1" applyAlignment="1" applyProtection="1">
      <alignment horizontal="center" vertical="top"/>
    </xf>
    <xf numFmtId="0" fontId="58" fillId="0" borderId="85" xfId="72" applyFont="1" applyBorder="1" applyAlignment="1" applyProtection="1">
      <alignment vertical="top" wrapText="1"/>
    </xf>
    <xf numFmtId="174" fontId="57" fillId="0" borderId="85" xfId="72" applyNumberFormat="1" applyFont="1" applyBorder="1" applyAlignment="1" applyProtection="1">
      <alignment horizontal="center" vertical="top"/>
    </xf>
    <xf numFmtId="0" fontId="57" fillId="0" borderId="85" xfId="72" applyFont="1" applyBorder="1" applyAlignment="1" applyProtection="1">
      <alignment vertical="top" wrapText="1"/>
    </xf>
    <xf numFmtId="3" fontId="57" fillId="0" borderId="85" xfId="41" applyNumberFormat="1" applyFont="1" applyFill="1" applyBorder="1" applyAlignment="1">
      <alignment horizontal="center" vertical="top"/>
    </xf>
    <xf numFmtId="0" fontId="58" fillId="0" borderId="85" xfId="72" applyFont="1" applyBorder="1" applyAlignment="1" applyProtection="1">
      <alignment vertical="top"/>
    </xf>
    <xf numFmtId="4" fontId="57" fillId="0" borderId="85" xfId="72" applyNumberFormat="1" applyFont="1" applyBorder="1" applyAlignment="1" applyProtection="1">
      <alignment horizontal="center" vertical="top"/>
    </xf>
    <xf numFmtId="0" fontId="59" fillId="0" borderId="85" xfId="72" applyFont="1" applyBorder="1" applyAlignment="1" applyProtection="1">
      <alignment horizontal="left" vertical="top" wrapText="1"/>
    </xf>
    <xf numFmtId="3" fontId="57" fillId="0" borderId="85" xfId="72" applyNumberFormat="1" applyFont="1" applyBorder="1" applyAlignment="1" applyProtection="1">
      <alignment horizontal="center" vertical="top"/>
    </xf>
    <xf numFmtId="0" fontId="57" fillId="0" borderId="85" xfId="72" applyFont="1" applyBorder="1" applyAlignment="1" applyProtection="1">
      <alignment vertical="top"/>
    </xf>
    <xf numFmtId="0" fontId="60" fillId="0" borderId="85" xfId="72" applyFont="1" applyBorder="1" applyAlignment="1" applyProtection="1">
      <alignment vertical="top"/>
    </xf>
    <xf numFmtId="3" fontId="57" fillId="0" borderId="85" xfId="45" applyNumberFormat="1" applyFont="1" applyFill="1" applyBorder="1" applyAlignment="1">
      <alignment horizontal="center" vertical="top"/>
    </xf>
    <xf numFmtId="173" fontId="57" fillId="0" borderId="85" xfId="6" applyNumberFormat="1" applyFont="1" applyFill="1" applyBorder="1" applyAlignment="1">
      <alignment horizontal="right" vertical="top"/>
    </xf>
    <xf numFmtId="0" fontId="57" fillId="0" borderId="85" xfId="72" applyFont="1" applyBorder="1" applyAlignment="1" applyProtection="1">
      <alignment horizontal="left" vertical="top"/>
    </xf>
    <xf numFmtId="2" fontId="57" fillId="0" borderId="85" xfId="72" applyNumberFormat="1" applyFont="1" applyBorder="1" applyAlignment="1" applyProtection="1">
      <alignment horizontal="center" vertical="top"/>
    </xf>
    <xf numFmtId="168" fontId="57" fillId="0" borderId="85" xfId="72" applyNumberFormat="1" applyFont="1" applyBorder="1" applyAlignment="1" applyProtection="1">
      <alignment horizontal="center" vertical="top"/>
    </xf>
    <xf numFmtId="0" fontId="58" fillId="0" borderId="85" xfId="72" applyFont="1" applyBorder="1" applyAlignment="1" applyProtection="1">
      <alignment horizontal="left" vertical="top" wrapText="1"/>
    </xf>
    <xf numFmtId="0" fontId="60" fillId="0" borderId="85" xfId="72" applyFont="1" applyBorder="1" applyAlignment="1" applyProtection="1">
      <alignment horizontal="left" vertical="top" wrapText="1"/>
    </xf>
    <xf numFmtId="1" fontId="57" fillId="0" borderId="85" xfId="12" applyNumberFormat="1" applyFont="1" applyFill="1" applyBorder="1" applyAlignment="1">
      <alignment horizontal="center" vertical="top"/>
    </xf>
    <xf numFmtId="168" fontId="57" fillId="0" borderId="85" xfId="12" applyNumberFormat="1" applyFont="1" applyFill="1" applyBorder="1" applyAlignment="1">
      <alignment horizontal="center" vertical="top"/>
    </xf>
    <xf numFmtId="172" fontId="57" fillId="0" borderId="85" xfId="14" applyFont="1" applyFill="1" applyBorder="1" applyAlignment="1">
      <alignment horizontal="center" vertical="top"/>
    </xf>
    <xf numFmtId="4" fontId="57" fillId="0" borderId="85" xfId="13" applyNumberFormat="1" applyFont="1" applyFill="1" applyBorder="1" applyAlignment="1">
      <alignment horizontal="right" vertical="top"/>
    </xf>
    <xf numFmtId="3" fontId="57" fillId="0" borderId="85" xfId="13" applyNumberFormat="1" applyFont="1" applyFill="1" applyBorder="1" applyAlignment="1">
      <alignment horizontal="center" vertical="top"/>
    </xf>
    <xf numFmtId="0" fontId="60" fillId="0" borderId="85" xfId="72" applyFont="1" applyBorder="1" applyAlignment="1" applyProtection="1">
      <alignment vertical="top" wrapText="1"/>
    </xf>
    <xf numFmtId="2" fontId="57" fillId="0" borderId="85" xfId="12" applyNumberFormat="1" applyFont="1" applyFill="1" applyBorder="1" applyAlignment="1">
      <alignment horizontal="center" vertical="top"/>
    </xf>
    <xf numFmtId="0" fontId="57" fillId="0" borderId="85" xfId="77" applyFont="1" applyBorder="1" applyAlignment="1">
      <alignment vertical="top"/>
    </xf>
    <xf numFmtId="3" fontId="57" fillId="0" borderId="85" xfId="12" applyNumberFormat="1" applyFont="1" applyFill="1" applyBorder="1" applyAlignment="1">
      <alignment horizontal="center" vertical="top"/>
    </xf>
    <xf numFmtId="0" fontId="61" fillId="0" borderId="85" xfId="72" applyFont="1" applyBorder="1" applyAlignment="1" applyProtection="1">
      <alignment vertical="top" wrapText="1"/>
      <protection locked="0"/>
    </xf>
    <xf numFmtId="0" fontId="57" fillId="0" borderId="85" xfId="72" applyFont="1" applyBorder="1" applyAlignment="1" applyProtection="1">
      <alignment vertical="top" wrapText="1"/>
      <protection locked="0"/>
    </xf>
    <xf numFmtId="0" fontId="56" fillId="0" borderId="85" xfId="72" applyFont="1" applyBorder="1" applyAlignment="1" applyProtection="1">
      <alignment horizontal="center" vertical="top" wrapText="1"/>
    </xf>
    <xf numFmtId="168" fontId="57" fillId="0" borderId="85" xfId="12" applyNumberFormat="1" applyFont="1" applyFill="1" applyBorder="1" applyAlignment="1">
      <alignment horizontal="center" vertical="top" wrapText="1"/>
    </xf>
    <xf numFmtId="4" fontId="57" fillId="0" borderId="85" xfId="14" applyNumberFormat="1" applyFont="1" applyFill="1" applyBorder="1" applyAlignment="1">
      <alignment horizontal="center" vertical="top"/>
    </xf>
    <xf numFmtId="173" fontId="57" fillId="0" borderId="85" xfId="21" applyNumberFormat="1" applyFont="1" applyFill="1" applyBorder="1" applyAlignment="1">
      <alignment horizontal="right" vertical="top"/>
    </xf>
    <xf numFmtId="0" fontId="59" fillId="0" borderId="85" xfId="72" applyFont="1" applyBorder="1" applyAlignment="1" applyProtection="1">
      <alignment vertical="top" wrapText="1"/>
    </xf>
    <xf numFmtId="4" fontId="57" fillId="0" borderId="85" xfId="12" applyNumberFormat="1" applyFont="1" applyFill="1" applyBorder="1" applyAlignment="1">
      <alignment horizontal="center" vertical="top"/>
    </xf>
    <xf numFmtId="1" fontId="57" fillId="0" borderId="85" xfId="72" applyNumberFormat="1" applyFont="1" applyBorder="1" applyAlignment="1" applyProtection="1">
      <alignment horizontal="center" vertical="top"/>
    </xf>
    <xf numFmtId="0" fontId="62" fillId="0" borderId="85" xfId="72" applyFont="1" applyBorder="1" applyAlignment="1" applyProtection="1">
      <alignment horizontal="left" vertical="top" wrapText="1"/>
    </xf>
    <xf numFmtId="0" fontId="57" fillId="0" borderId="85" xfId="72" applyFont="1" applyBorder="1" applyAlignment="1" applyProtection="1">
      <alignment horizontal="center" vertical="top" wrapText="1"/>
    </xf>
    <xf numFmtId="1" fontId="57" fillId="0" borderId="85" xfId="12" applyNumberFormat="1" applyFont="1" applyFill="1" applyBorder="1" applyAlignment="1">
      <alignment horizontal="center" vertical="top" wrapText="1"/>
    </xf>
    <xf numFmtId="173" fontId="57" fillId="0" borderId="85" xfId="72" applyNumberFormat="1" applyFont="1" applyBorder="1" applyAlignment="1" applyProtection="1">
      <alignment vertical="top" wrapText="1"/>
    </xf>
    <xf numFmtId="173" fontId="57" fillId="0" borderId="85" xfId="72" applyNumberFormat="1" applyFont="1" applyBorder="1" applyAlignment="1" applyProtection="1">
      <alignment horizontal="center" vertical="top"/>
    </xf>
    <xf numFmtId="49" fontId="57" fillId="0" borderId="85" xfId="104" applyNumberFormat="1" applyFont="1" applyBorder="1" applyAlignment="1" applyProtection="1">
      <alignment horizontal="center" vertical="top"/>
    </xf>
    <xf numFmtId="173" fontId="57" fillId="0" borderId="85" xfId="72" applyNumberFormat="1" applyFont="1" applyBorder="1" applyAlignment="1" applyProtection="1">
      <alignment vertical="top"/>
    </xf>
    <xf numFmtId="0" fontId="57" fillId="0" borderId="0" xfId="72" applyFont="1" applyAlignment="1" applyProtection="1">
      <alignment horizontal="center" vertical="top"/>
    </xf>
    <xf numFmtId="0" fontId="57" fillId="0" borderId="0" xfId="72" applyFont="1" applyAlignment="1" applyProtection="1">
      <alignment vertical="top"/>
    </xf>
    <xf numFmtId="173" fontId="57" fillId="0" borderId="0" xfId="12" applyNumberFormat="1" applyFont="1" applyFill="1" applyAlignment="1">
      <alignment horizontal="right" vertical="top"/>
    </xf>
    <xf numFmtId="166" fontId="6" fillId="0" borderId="9" xfId="1" applyNumberFormat="1" applyFont="1" applyBorder="1" applyAlignment="1">
      <alignment horizontal="center"/>
    </xf>
    <xf numFmtId="166" fontId="6" fillId="0" borderId="9" xfId="1" applyNumberFormat="1" applyFont="1" applyBorder="1"/>
    <xf numFmtId="0" fontId="64" fillId="0" borderId="0" xfId="0" applyFont="1" applyAlignment="1">
      <alignment horizontal="center"/>
    </xf>
    <xf numFmtId="3" fontId="53" fillId="0" borderId="0" xfId="0" applyNumberFormat="1" applyFont="1" applyAlignment="1">
      <alignment horizontal="center"/>
    </xf>
    <xf numFmtId="166" fontId="6" fillId="0" borderId="0" xfId="0" applyNumberFormat="1" applyFont="1"/>
    <xf numFmtId="0" fontId="7" fillId="0" borderId="0" xfId="0" applyFont="1" applyAlignment="1">
      <alignment horizontal="left"/>
    </xf>
    <xf numFmtId="0" fontId="7" fillId="0" borderId="10" xfId="0" applyFont="1" applyBorder="1" applyAlignment="1">
      <alignment horizontal="center"/>
    </xf>
    <xf numFmtId="0" fontId="7" fillId="0" borderId="11" xfId="0" applyFont="1" applyBorder="1" applyAlignment="1">
      <alignment horizontal="center"/>
    </xf>
    <xf numFmtId="0" fontId="7" fillId="0" borderId="12" xfId="0" applyFont="1" applyBorder="1" applyAlignment="1">
      <alignment horizontal="center"/>
    </xf>
    <xf numFmtId="0" fontId="6" fillId="0" borderId="13" xfId="0" applyFont="1" applyBorder="1"/>
    <xf numFmtId="0" fontId="6" fillId="0" borderId="14" xfId="0" applyFont="1" applyBorder="1"/>
    <xf numFmtId="0" fontId="6" fillId="0" borderId="14" xfId="0" applyFont="1" applyBorder="1" applyAlignment="1">
      <alignment horizontal="center"/>
    </xf>
    <xf numFmtId="0" fontId="6" fillId="0" borderId="1" xfId="0" applyFont="1" applyBorder="1"/>
    <xf numFmtId="0" fontId="6" fillId="0" borderId="9" xfId="0" applyFont="1" applyBorder="1"/>
    <xf numFmtId="0" fontId="6" fillId="0" borderId="13" xfId="0" applyFont="1" applyBorder="1" applyAlignment="1">
      <alignment horizontal="left" vertical="top"/>
    </xf>
    <xf numFmtId="166" fontId="6" fillId="0" borderId="1" xfId="1" applyNumberFormat="1" applyFont="1" applyBorder="1"/>
    <xf numFmtId="166" fontId="6" fillId="0" borderId="15" xfId="1" applyNumberFormat="1" applyFont="1" applyBorder="1" applyAlignment="1">
      <alignment vertical="justify"/>
    </xf>
    <xf numFmtId="166" fontId="6" fillId="0" borderId="1" xfId="1" applyNumberFormat="1" applyFont="1" applyBorder="1" applyAlignment="1">
      <alignment horizontal="center"/>
    </xf>
    <xf numFmtId="0" fontId="6" fillId="0" borderId="1" xfId="0" applyFont="1" applyBorder="1" applyAlignment="1">
      <alignment horizontal="center" vertical="justify"/>
    </xf>
    <xf numFmtId="0" fontId="7" fillId="0" borderId="1" xfId="0" applyFont="1" applyBorder="1" applyAlignment="1">
      <alignment wrapText="1"/>
    </xf>
    <xf numFmtId="0" fontId="6" fillId="0" borderId="16" xfId="0" applyFont="1" applyBorder="1" applyAlignment="1">
      <alignment horizontal="center"/>
    </xf>
    <xf numFmtId="0" fontId="13" fillId="0" borderId="1" xfId="0" applyFont="1" applyBorder="1" applyAlignment="1">
      <alignment horizontal="left" vertical="top" wrapText="1"/>
    </xf>
    <xf numFmtId="3" fontId="6" fillId="0" borderId="1" xfId="0" applyNumberFormat="1" applyFont="1" applyBorder="1" applyAlignment="1">
      <alignment horizontal="center"/>
    </xf>
    <xf numFmtId="0" fontId="6" fillId="0" borderId="1" xfId="0" quotePrefix="1" applyFont="1" applyBorder="1" applyAlignment="1">
      <alignment horizontal="left" vertical="top" wrapText="1"/>
    </xf>
    <xf numFmtId="0" fontId="6" fillId="0" borderId="13" xfId="0" quotePrefix="1" applyFont="1" applyBorder="1" applyAlignment="1">
      <alignment horizontal="left" vertical="top"/>
    </xf>
    <xf numFmtId="166" fontId="6" fillId="0" borderId="16" xfId="1" applyNumberFormat="1" applyFont="1" applyBorder="1"/>
    <xf numFmtId="0" fontId="12" fillId="0" borderId="1" xfId="0" applyFont="1" applyBorder="1" applyAlignment="1">
      <alignment horizontal="left" vertical="top" wrapText="1"/>
    </xf>
    <xf numFmtId="0" fontId="6" fillId="0" borderId="17" xfId="0" applyFont="1" applyBorder="1"/>
    <xf numFmtId="0" fontId="6" fillId="0" borderId="16" xfId="0" applyFont="1" applyBorder="1"/>
    <xf numFmtId="0" fontId="6" fillId="0" borderId="0" xfId="0" applyFont="1" applyAlignment="1">
      <alignment horizontal="left"/>
    </xf>
    <xf numFmtId="3" fontId="6" fillId="0" borderId="0" xfId="0" applyNumberFormat="1" applyFont="1"/>
    <xf numFmtId="0" fontId="6" fillId="0" borderId="18" xfId="0" applyFont="1" applyBorder="1" applyAlignment="1">
      <alignment vertical="justify"/>
    </xf>
    <xf numFmtId="0" fontId="6" fillId="0" borderId="1" xfId="0" applyFont="1" applyBorder="1" applyAlignment="1">
      <alignment vertical="justify"/>
    </xf>
    <xf numFmtId="3" fontId="6" fillId="0" borderId="15" xfId="0" applyNumberFormat="1" applyFont="1" applyBorder="1" applyAlignment="1">
      <alignment vertical="justify"/>
    </xf>
    <xf numFmtId="0" fontId="7" fillId="0" borderId="1" xfId="0" applyFont="1" applyBorder="1" applyAlignment="1">
      <alignment vertical="justify" wrapText="1"/>
    </xf>
    <xf numFmtId="166" fontId="6" fillId="0" borderId="15" xfId="1" applyNumberFormat="1" applyFont="1" applyFill="1" applyBorder="1" applyAlignment="1">
      <alignment vertical="justify"/>
    </xf>
    <xf numFmtId="0" fontId="7" fillId="0" borderId="1" xfId="0" applyFont="1" applyBorder="1" applyAlignment="1">
      <alignment vertical="justify"/>
    </xf>
    <xf numFmtId="0" fontId="13" fillId="0" borderId="1" xfId="0" applyFont="1" applyBorder="1" applyAlignment="1">
      <alignment vertical="justify" wrapText="1"/>
    </xf>
    <xf numFmtId="0" fontId="6" fillId="0" borderId="1" xfId="0" applyFont="1" applyBorder="1" applyAlignment="1">
      <alignment vertical="justify" wrapText="1"/>
    </xf>
    <xf numFmtId="0" fontId="7" fillId="0" borderId="18" xfId="0" applyFont="1" applyBorder="1" applyAlignment="1">
      <alignment horizontal="left" vertical="justify"/>
    </xf>
    <xf numFmtId="0" fontId="7" fillId="0" borderId="19" xfId="0" applyFont="1" applyBorder="1" applyAlignment="1">
      <alignment horizontal="left" vertical="justify"/>
    </xf>
    <xf numFmtId="0" fontId="6" fillId="0" borderId="18" xfId="0" applyFont="1" applyBorder="1" applyAlignment="1">
      <alignment horizontal="left" vertical="justify"/>
    </xf>
    <xf numFmtId="0" fontId="6" fillId="0" borderId="19" xfId="0" applyFont="1" applyBorder="1" applyAlignment="1">
      <alignment horizontal="left" vertical="justify" wrapText="1"/>
    </xf>
    <xf numFmtId="0" fontId="6" fillId="0" borderId="18" xfId="0" applyFont="1" applyBorder="1" applyAlignment="1">
      <alignment vertical="top"/>
    </xf>
    <xf numFmtId="168" fontId="6" fillId="0" borderId="1" xfId="0" applyNumberFormat="1" applyFont="1" applyBorder="1" applyAlignment="1">
      <alignment horizontal="center" vertical="justify"/>
    </xf>
    <xf numFmtId="0" fontId="7" fillId="0" borderId="18" xfId="0" applyFont="1" applyBorder="1" applyAlignment="1">
      <alignment horizontal="left"/>
    </xf>
    <xf numFmtId="0" fontId="7" fillId="0" borderId="1" xfId="0" applyFont="1" applyBorder="1" applyAlignment="1">
      <alignment horizontal="center"/>
    </xf>
    <xf numFmtId="0" fontId="13" fillId="0" borderId="1" xfId="0" applyFont="1" applyBorder="1" applyAlignment="1">
      <alignment wrapText="1"/>
    </xf>
    <xf numFmtId="3" fontId="7" fillId="0" borderId="15" xfId="0" applyNumberFormat="1" applyFont="1" applyBorder="1" applyAlignment="1">
      <alignment horizontal="center"/>
    </xf>
    <xf numFmtId="0" fontId="6" fillId="0" borderId="83" xfId="67" applyBorder="1" applyAlignment="1">
      <alignment horizontal="left" vertical="center" wrapText="1"/>
    </xf>
    <xf numFmtId="0" fontId="6" fillId="0" borderId="1" xfId="0" applyFont="1" applyBorder="1" applyAlignment="1">
      <alignment horizontal="center" vertical="center"/>
    </xf>
    <xf numFmtId="0" fontId="7" fillId="0" borderId="1" xfId="0" applyFont="1" applyBorder="1" applyAlignment="1">
      <alignment horizontal="center" vertical="center"/>
    </xf>
    <xf numFmtId="2" fontId="6" fillId="0" borderId="1" xfId="0" applyNumberFormat="1" applyFont="1" applyBorder="1" applyAlignment="1">
      <alignment horizontal="center" vertical="justify"/>
    </xf>
    <xf numFmtId="0" fontId="6" fillId="0" borderId="1" xfId="0" applyFont="1" applyBorder="1" applyAlignment="1">
      <alignment horizontal="left" vertical="justify"/>
    </xf>
    <xf numFmtId="0" fontId="6" fillId="0" borderId="1" xfId="48" applyBorder="1" applyAlignment="1">
      <alignment vertical="justify" wrapText="1"/>
    </xf>
    <xf numFmtId="41" fontId="6" fillId="0" borderId="0" xfId="0" applyNumberFormat="1" applyFont="1"/>
    <xf numFmtId="41" fontId="6" fillId="0" borderId="1" xfId="0" applyNumberFormat="1" applyFont="1" applyBorder="1" applyAlignment="1">
      <alignment vertical="justify"/>
    </xf>
    <xf numFmtId="41" fontId="6" fillId="0" borderId="1" xfId="0" applyNumberFormat="1" applyFont="1" applyBorder="1" applyAlignment="1">
      <alignment horizontal="center" vertical="justify"/>
    </xf>
    <xf numFmtId="41" fontId="7" fillId="0" borderId="1" xfId="0" applyNumberFormat="1" applyFont="1" applyBorder="1" applyAlignment="1">
      <alignment horizontal="center"/>
    </xf>
    <xf numFmtId="41" fontId="6" fillId="0" borderId="1" xfId="0" applyNumberFormat="1" applyFont="1" applyBorder="1" applyAlignment="1">
      <alignment horizontal="center"/>
    </xf>
    <xf numFmtId="0" fontId="6" fillId="0" borderId="19" xfId="0" applyFont="1" applyBorder="1" applyAlignment="1">
      <alignment vertical="justify"/>
    </xf>
    <xf numFmtId="41" fontId="6" fillId="0" borderId="1" xfId="1" applyNumberFormat="1" applyFont="1" applyBorder="1" applyAlignment="1">
      <alignment vertical="justify"/>
    </xf>
    <xf numFmtId="41" fontId="6" fillId="0" borderId="1" xfId="1" applyNumberFormat="1" applyFont="1" applyBorder="1" applyAlignment="1">
      <alignment horizontal="right"/>
    </xf>
    <xf numFmtId="0" fontId="6" fillId="0" borderId="1" xfId="0" applyFont="1" applyBorder="1" applyAlignment="1">
      <alignment vertical="center"/>
    </xf>
    <xf numFmtId="0" fontId="6" fillId="0" borderId="9" xfId="0" applyFont="1" applyBorder="1" applyAlignment="1">
      <alignment vertical="center"/>
    </xf>
    <xf numFmtId="0" fontId="7" fillId="0" borderId="1" xfId="0" applyFont="1" applyBorder="1" applyAlignment="1">
      <alignment vertical="center"/>
    </xf>
    <xf numFmtId="3" fontId="6" fillId="0" borderId="9" xfId="0" applyNumberFormat="1" applyFont="1" applyBorder="1" applyAlignment="1">
      <alignment vertical="center"/>
    </xf>
    <xf numFmtId="0" fontId="7" fillId="0" borderId="9" xfId="0" applyFont="1" applyBorder="1" applyAlignment="1">
      <alignment horizontal="center" vertical="center"/>
    </xf>
    <xf numFmtId="41" fontId="6" fillId="0" borderId="1" xfId="0" applyNumberFormat="1" applyFont="1" applyBorder="1" applyAlignment="1">
      <alignment vertical="center"/>
    </xf>
    <xf numFmtId="41" fontId="7" fillId="0" borderId="1" xfId="0" applyNumberFormat="1" applyFont="1" applyBorder="1" applyAlignment="1">
      <alignment horizontal="center" vertical="center"/>
    </xf>
    <xf numFmtId="0" fontId="7" fillId="0" borderId="20" xfId="0" applyFont="1" applyBorder="1" applyAlignment="1">
      <alignment horizontal="left"/>
    </xf>
    <xf numFmtId="0" fontId="7" fillId="0" borderId="21" xfId="0" applyFont="1" applyBorder="1" applyAlignment="1">
      <alignment horizontal="center"/>
    </xf>
    <xf numFmtId="41" fontId="7" fillId="0" borderId="21" xfId="0" applyNumberFormat="1" applyFont="1" applyBorder="1" applyAlignment="1">
      <alignment horizontal="center"/>
    </xf>
    <xf numFmtId="3" fontId="7" fillId="0" borderId="22" xfId="0" applyNumberFormat="1" applyFont="1" applyBorder="1" applyAlignment="1">
      <alignment horizontal="center"/>
    </xf>
    <xf numFmtId="0" fontId="7" fillId="0" borderId="19" xfId="0" applyFont="1" applyBorder="1" applyAlignment="1">
      <alignment horizontal="left" vertical="justify" wrapText="1"/>
    </xf>
    <xf numFmtId="0" fontId="7" fillId="0" borderId="1" xfId="0" applyFont="1" applyBorder="1" applyAlignment="1">
      <alignment horizontal="left" vertical="justify"/>
    </xf>
    <xf numFmtId="3" fontId="6" fillId="0" borderId="15" xfId="1" applyNumberFormat="1" applyFont="1" applyBorder="1" applyAlignment="1">
      <alignment horizontal="right"/>
    </xf>
    <xf numFmtId="166" fontId="6" fillId="0" borderId="15" xfId="1" applyNumberFormat="1" applyFont="1" applyBorder="1"/>
    <xf numFmtId="166" fontId="6" fillId="0" borderId="9" xfId="1" applyNumberFormat="1" applyFont="1" applyBorder="1" applyAlignment="1">
      <alignment vertical="justify"/>
    </xf>
    <xf numFmtId="0" fontId="7" fillId="0" borderId="0" xfId="67" quotePrefix="1" applyFont="1" applyAlignment="1">
      <alignment horizontal="left" vertical="top"/>
    </xf>
    <xf numFmtId="37" fontId="7" fillId="0" borderId="0" xfId="48" applyNumberFormat="1" applyFont="1" applyAlignment="1" applyProtection="1">
      <alignment horizontal="center" vertical="top" wrapText="1"/>
      <protection locked="0"/>
    </xf>
    <xf numFmtId="37" fontId="7" fillId="0" borderId="23" xfId="48" applyNumberFormat="1" applyFont="1" applyBorder="1" applyAlignment="1" applyProtection="1">
      <alignment horizontal="center" vertical="top" wrapText="1"/>
      <protection locked="0"/>
    </xf>
    <xf numFmtId="0" fontId="7" fillId="0" borderId="86" xfId="67" applyFont="1" applyBorder="1" applyAlignment="1" applyProtection="1">
      <alignment horizontal="center" vertical="top"/>
      <protection locked="0"/>
    </xf>
    <xf numFmtId="3" fontId="7" fillId="0" borderId="86" xfId="67" applyNumberFormat="1" applyFont="1" applyBorder="1" applyAlignment="1" applyProtection="1">
      <alignment horizontal="center" vertical="top"/>
      <protection locked="0"/>
    </xf>
    <xf numFmtId="0" fontId="55" fillId="0" borderId="0" xfId="72" applyFont="1" applyAlignment="1" applyProtection="1">
      <alignment vertical="top"/>
    </xf>
    <xf numFmtId="166" fontId="6" fillId="0" borderId="1" xfId="1" applyNumberFormat="1" applyFont="1" applyFill="1" applyBorder="1" applyAlignment="1">
      <alignment horizontal="center"/>
    </xf>
    <xf numFmtId="174" fontId="6" fillId="0" borderId="1" xfId="0" applyNumberFormat="1" applyFont="1" applyBorder="1" applyAlignment="1">
      <alignment horizontal="center"/>
    </xf>
    <xf numFmtId="0" fontId="5" fillId="0" borderId="1" xfId="0" quotePrefix="1" applyFont="1" applyBorder="1" applyAlignment="1">
      <alignment horizontal="left" vertical="top" wrapText="1"/>
    </xf>
    <xf numFmtId="0" fontId="5" fillId="0" borderId="13" xfId="0" applyFont="1" applyBorder="1" applyAlignment="1">
      <alignment horizontal="left" vertical="top"/>
    </xf>
    <xf numFmtId="0" fontId="57" fillId="0" borderId="0" xfId="77" applyFont="1" applyAlignment="1">
      <alignment vertical="top"/>
    </xf>
    <xf numFmtId="0" fontId="5" fillId="0" borderId="83" xfId="67" applyFont="1" applyBorder="1" applyAlignment="1" applyProtection="1">
      <alignment horizontal="center" vertical="top"/>
      <protection locked="0"/>
    </xf>
    <xf numFmtId="0" fontId="5" fillId="0" borderId="5" xfId="67" applyFont="1" applyBorder="1" applyAlignment="1" applyProtection="1">
      <alignment horizontal="left" vertical="top" wrapText="1"/>
      <protection locked="0"/>
    </xf>
    <xf numFmtId="0" fontId="5" fillId="0" borderId="1" xfId="70" applyFont="1" applyBorder="1" applyAlignment="1">
      <alignment horizontal="center" vertical="top"/>
    </xf>
    <xf numFmtId="0" fontId="63" fillId="0" borderId="0" xfId="89" applyFont="1" applyAlignment="1">
      <alignment vertical="top"/>
    </xf>
    <xf numFmtId="0" fontId="5" fillId="0" borderId="1" xfId="70" quotePrefix="1" applyFont="1" applyBorder="1" applyAlignment="1">
      <alignment horizontal="center" vertical="top"/>
    </xf>
    <xf numFmtId="0" fontId="5" fillId="0" borderId="1" xfId="70" applyFont="1" applyBorder="1" applyAlignment="1">
      <alignment horizontal="left" vertical="top" wrapText="1"/>
    </xf>
    <xf numFmtId="0" fontId="5" fillId="0" borderId="18" xfId="0" applyFont="1" applyBorder="1" applyAlignment="1">
      <alignment vertical="justify"/>
    </xf>
    <xf numFmtId="0" fontId="5" fillId="0" borderId="1" xfId="67" quotePrefix="1" applyFont="1" applyBorder="1" applyAlignment="1">
      <alignment horizontal="left" vertical="top" wrapText="1"/>
    </xf>
    <xf numFmtId="0" fontId="5" fillId="0" borderId="1" xfId="0" applyFont="1" applyBorder="1" applyAlignment="1">
      <alignment wrapText="1"/>
    </xf>
    <xf numFmtId="0" fontId="5" fillId="0" borderId="1" xfId="0" applyFont="1" applyBorder="1" applyAlignment="1">
      <alignment vertical="justify" wrapText="1"/>
    </xf>
    <xf numFmtId="0" fontId="5" fillId="2" borderId="0" xfId="66" applyFill="1" applyAlignment="1">
      <alignment vertical="center"/>
    </xf>
    <xf numFmtId="0" fontId="5" fillId="0" borderId="0" xfId="68" applyAlignment="1">
      <alignment horizontal="left" vertical="top" wrapText="1"/>
    </xf>
    <xf numFmtId="0" fontId="10" fillId="2" borderId="0" xfId="66" applyFont="1" applyFill="1" applyAlignment="1">
      <alignment vertical="center"/>
    </xf>
    <xf numFmtId="0" fontId="16" fillId="0" borderId="5" xfId="68" applyFont="1" applyBorder="1" applyAlignment="1">
      <alignment horizontal="left" vertical="top" wrapText="1"/>
    </xf>
    <xf numFmtId="0" fontId="5" fillId="0" borderId="5" xfId="68" applyBorder="1" applyAlignment="1">
      <alignment horizontal="left" vertical="top" wrapText="1"/>
    </xf>
    <xf numFmtId="0" fontId="5" fillId="0" borderId="5" xfId="68" applyBorder="1" applyAlignment="1">
      <alignment horizontal="center" vertical="top"/>
    </xf>
    <xf numFmtId="166" fontId="5" fillId="0" borderId="5" xfId="35" applyNumberFormat="1" applyFont="1" applyFill="1" applyBorder="1" applyAlignment="1">
      <alignment horizontal="right" vertical="top"/>
    </xf>
    <xf numFmtId="0" fontId="5" fillId="0" borderId="0" xfId="68" applyAlignment="1">
      <alignment vertical="top"/>
    </xf>
    <xf numFmtId="165" fontId="5" fillId="0" borderId="5" xfId="17" applyFont="1" applyFill="1" applyBorder="1" applyAlignment="1">
      <alignment horizontal="center" vertical="top"/>
    </xf>
    <xf numFmtId="0" fontId="5" fillId="0" borderId="83" xfId="68" applyBorder="1" applyAlignment="1">
      <alignment horizontal="left" vertical="top" wrapText="1"/>
    </xf>
    <xf numFmtId="0" fontId="7" fillId="0" borderId="5" xfId="68" applyFont="1" applyBorder="1" applyAlignment="1">
      <alignment horizontal="left" vertical="top"/>
    </xf>
    <xf numFmtId="1" fontId="5" fillId="0" borderId="5" xfId="35" applyNumberFormat="1" applyFont="1" applyFill="1" applyBorder="1" applyAlignment="1">
      <alignment horizontal="center" vertical="top"/>
    </xf>
    <xf numFmtId="0" fontId="12" fillId="0" borderId="5" xfId="68" applyFont="1" applyBorder="1" applyAlignment="1">
      <alignment vertical="top"/>
    </xf>
    <xf numFmtId="0" fontId="7" fillId="0" borderId="5" xfId="68" applyFont="1" applyBorder="1" applyAlignment="1">
      <alignment vertical="top"/>
    </xf>
    <xf numFmtId="0" fontId="16" fillId="0" borderId="5" xfId="68" applyFont="1" applyBorder="1" applyAlignment="1">
      <alignment vertical="top"/>
    </xf>
    <xf numFmtId="0" fontId="5" fillId="0" borderId="5" xfId="68" applyBorder="1" applyAlignment="1">
      <alignment vertical="top"/>
    </xf>
    <xf numFmtId="0" fontId="5" fillId="0" borderId="83" xfId="68" applyBorder="1" applyAlignment="1">
      <alignment horizontal="center" vertical="top"/>
    </xf>
    <xf numFmtId="0" fontId="5" fillId="0" borderId="5" xfId="68" applyBorder="1" applyAlignment="1">
      <alignment vertical="top" wrapText="1"/>
    </xf>
    <xf numFmtId="0" fontId="5" fillId="2" borderId="0" xfId="68" applyFill="1" applyAlignment="1">
      <alignment vertical="top"/>
    </xf>
    <xf numFmtId="165" fontId="5" fillId="0" borderId="5" xfId="35" applyFont="1" applyFill="1" applyBorder="1" applyAlignment="1">
      <alignment horizontal="right" vertical="top"/>
    </xf>
    <xf numFmtId="0" fontId="7" fillId="0" borderId="5" xfId="68" applyFont="1" applyBorder="1" applyAlignment="1">
      <alignment horizontal="left" vertical="top" wrapText="1"/>
    </xf>
    <xf numFmtId="0" fontId="12" fillId="0" borderId="83" xfId="68" applyFont="1" applyBorder="1" applyAlignment="1">
      <alignment vertical="top" wrapText="1"/>
    </xf>
    <xf numFmtId="3" fontId="5" fillId="0" borderId="83" xfId="68" applyNumberFormat="1" applyBorder="1" applyAlignment="1">
      <alignment horizontal="right" vertical="top"/>
    </xf>
    <xf numFmtId="0" fontId="5" fillId="0" borderId="5" xfId="66" quotePrefix="1" applyBorder="1" applyAlignment="1">
      <alignment horizontal="center" vertical="top"/>
    </xf>
    <xf numFmtId="0" fontId="5" fillId="0" borderId="5" xfId="66" applyBorder="1" applyAlignment="1">
      <alignment horizontal="center" vertical="top"/>
    </xf>
    <xf numFmtId="171" fontId="5" fillId="0" borderId="5" xfId="27" applyNumberFormat="1" applyFont="1" applyFill="1" applyBorder="1" applyAlignment="1">
      <alignment horizontal="center" vertical="top"/>
    </xf>
    <xf numFmtId="0" fontId="7" fillId="0" borderId="5" xfId="68" applyFont="1" applyBorder="1" applyAlignment="1">
      <alignment horizontal="center" vertical="top" wrapText="1"/>
    </xf>
    <xf numFmtId="0" fontId="5" fillId="0" borderId="85" xfId="68" applyBorder="1" applyAlignment="1">
      <alignment horizontal="center" vertical="top"/>
    </xf>
    <xf numFmtId="0" fontId="7" fillId="0" borderId="85" xfId="68" applyFont="1" applyBorder="1" applyAlignment="1">
      <alignment vertical="top"/>
    </xf>
    <xf numFmtId="3" fontId="5" fillId="0" borderId="85" xfId="68" applyNumberFormat="1" applyBorder="1" applyAlignment="1">
      <alignment horizontal="center" vertical="top"/>
    </xf>
    <xf numFmtId="3" fontId="5" fillId="0" borderId="85" xfId="68" applyNumberFormat="1" applyBorder="1" applyAlignment="1">
      <alignment horizontal="right" vertical="top"/>
    </xf>
    <xf numFmtId="0" fontId="5" fillId="0" borderId="85" xfId="68" applyBorder="1" applyAlignment="1">
      <alignment vertical="top"/>
    </xf>
    <xf numFmtId="0" fontId="5" fillId="0" borderId="85" xfId="68" quotePrefix="1" applyBorder="1" applyAlignment="1">
      <alignment horizontal="left" vertical="top"/>
    </xf>
    <xf numFmtId="174" fontId="5" fillId="0" borderId="85" xfId="68" applyNumberFormat="1" applyBorder="1" applyAlignment="1">
      <alignment horizontal="center" vertical="top"/>
    </xf>
    <xf numFmtId="0" fontId="5" fillId="0" borderId="85" xfId="68" applyBorder="1" applyAlignment="1">
      <alignment horizontal="left" vertical="top" wrapText="1"/>
    </xf>
    <xf numFmtId="0" fontId="12" fillId="0" borderId="85" xfId="68" applyFont="1" applyBorder="1" applyAlignment="1">
      <alignment vertical="top"/>
    </xf>
    <xf numFmtId="0" fontId="7" fillId="0" borderId="85" xfId="68" applyFont="1" applyBorder="1" applyAlignment="1">
      <alignment horizontal="left" vertical="top" wrapText="1"/>
    </xf>
    <xf numFmtId="0" fontId="55" fillId="0" borderId="85" xfId="68" applyFont="1" applyBorder="1" applyAlignment="1">
      <alignment horizontal="left" vertical="top" wrapText="1"/>
    </xf>
    <xf numFmtId="0" fontId="53" fillId="0" borderId="85" xfId="68" applyFont="1" applyBorder="1" applyAlignment="1">
      <alignment horizontal="center" vertical="top"/>
    </xf>
    <xf numFmtId="3" fontId="5" fillId="0" borderId="85" xfId="68" applyNumberFormat="1" applyBorder="1" applyAlignment="1">
      <alignment vertical="top"/>
    </xf>
    <xf numFmtId="2" fontId="5" fillId="0" borderId="85" xfId="68" applyNumberFormat="1" applyBorder="1" applyAlignment="1">
      <alignment horizontal="center" vertical="top"/>
    </xf>
    <xf numFmtId="0" fontId="5" fillId="0" borderId="85" xfId="68" applyBorder="1" applyAlignment="1">
      <alignment horizontal="center"/>
    </xf>
    <xf numFmtId="3" fontId="5" fillId="0" borderId="85" xfId="68" applyNumberFormat="1" applyBorder="1" applyAlignment="1">
      <alignment horizontal="center"/>
    </xf>
    <xf numFmtId="3" fontId="5" fillId="0" borderId="85" xfId="68" applyNumberFormat="1" applyBorder="1" applyAlignment="1">
      <alignment horizontal="right"/>
    </xf>
    <xf numFmtId="3" fontId="5" fillId="0" borderId="0" xfId="68" applyNumberFormat="1" applyAlignment="1">
      <alignment horizontal="center" vertical="top"/>
    </xf>
    <xf numFmtId="3" fontId="5" fillId="0" borderId="0" xfId="68" applyNumberFormat="1" applyAlignment="1">
      <alignment horizontal="right" vertical="top"/>
    </xf>
    <xf numFmtId="0" fontId="5" fillId="0" borderId="0" xfId="68" applyAlignment="1">
      <alignment horizontal="center" vertical="top"/>
    </xf>
    <xf numFmtId="0" fontId="15" fillId="0" borderId="85" xfId="68" applyFont="1" applyBorder="1" applyAlignment="1">
      <alignment vertical="top"/>
    </xf>
    <xf numFmtId="3" fontId="7" fillId="0" borderId="87" xfId="68" applyNumberFormat="1" applyFont="1" applyBorder="1" applyAlignment="1">
      <alignment horizontal="center" vertical="top"/>
    </xf>
    <xf numFmtId="2" fontId="5" fillId="0" borderId="0" xfId="68" applyNumberFormat="1" applyAlignment="1">
      <alignment horizontal="center" vertical="top"/>
    </xf>
    <xf numFmtId="0" fontId="11" fillId="0" borderId="85" xfId="68" applyFont="1" applyBorder="1" applyAlignment="1">
      <alignment vertical="top"/>
    </xf>
    <xf numFmtId="0" fontId="7" fillId="0" borderId="85" xfId="68" applyFont="1" applyBorder="1" applyAlignment="1">
      <alignment vertical="top" wrapText="1"/>
    </xf>
    <xf numFmtId="3" fontId="65" fillId="0" borderId="85" xfId="68" applyNumberFormat="1" applyFont="1" applyBorder="1" applyAlignment="1">
      <alignment horizontal="center" vertical="top"/>
    </xf>
    <xf numFmtId="0" fontId="13" fillId="0" borderId="85" xfId="68" applyFont="1" applyBorder="1" applyAlignment="1">
      <alignment vertical="top" wrapText="1"/>
    </xf>
    <xf numFmtId="0" fontId="5" fillId="0" borderId="85" xfId="68" applyBorder="1" applyAlignment="1">
      <alignment vertical="top" wrapText="1"/>
    </xf>
    <xf numFmtId="0" fontId="13" fillId="0" borderId="85" xfId="68" applyFont="1" applyBorder="1" applyAlignment="1">
      <alignment horizontal="left" vertical="top" wrapText="1"/>
    </xf>
    <xf numFmtId="0" fontId="7" fillId="0" borderId="85" xfId="68" quotePrefix="1" applyFont="1" applyBorder="1" applyAlignment="1">
      <alignment horizontal="left" vertical="top" wrapText="1"/>
    </xf>
    <xf numFmtId="0" fontId="5" fillId="0" borderId="85" xfId="68" quotePrefix="1" applyBorder="1" applyAlignment="1">
      <alignment horizontal="center" vertical="top"/>
    </xf>
    <xf numFmtId="0" fontId="5" fillId="0" borderId="85" xfId="68" quotePrefix="1" applyBorder="1" applyAlignment="1">
      <alignment horizontal="left" vertical="top" wrapText="1"/>
    </xf>
    <xf numFmtId="0" fontId="5" fillId="0" borderId="85" xfId="68" applyBorder="1" applyAlignment="1">
      <alignment horizontal="left" vertical="top"/>
    </xf>
    <xf numFmtId="3" fontId="5" fillId="0" borderId="85" xfId="7" applyNumberFormat="1" applyFont="1" applyFill="1" applyBorder="1" applyAlignment="1">
      <alignment horizontal="center" vertical="top"/>
    </xf>
    <xf numFmtId="0" fontId="11" fillId="0" borderId="85" xfId="68" applyFont="1" applyBorder="1" applyAlignment="1">
      <alignment horizontal="left" vertical="top" wrapText="1"/>
    </xf>
    <xf numFmtId="0" fontId="5" fillId="0" borderId="85" xfId="68" applyBorder="1" applyAlignment="1" applyProtection="1">
      <alignment horizontal="center" vertical="top"/>
      <protection locked="0"/>
    </xf>
    <xf numFmtId="0" fontId="7" fillId="0" borderId="85" xfId="68" applyFont="1" applyBorder="1" applyAlignment="1" applyProtection="1">
      <alignment vertical="top"/>
      <protection locked="0"/>
    </xf>
    <xf numFmtId="3" fontId="5" fillId="0" borderId="85" xfId="68" applyNumberFormat="1" applyBorder="1" applyAlignment="1" applyProtection="1">
      <alignment horizontal="center" vertical="top"/>
      <protection locked="0"/>
    </xf>
    <xf numFmtId="166" fontId="5" fillId="0" borderId="85" xfId="7" applyNumberFormat="1" applyFont="1" applyFill="1" applyBorder="1" applyAlignment="1" applyProtection="1">
      <alignment horizontal="right" vertical="top"/>
      <protection locked="0"/>
    </xf>
    <xf numFmtId="0" fontId="5" fillId="0" borderId="85" xfId="68" applyBorder="1" applyAlignment="1" applyProtection="1">
      <alignment vertical="top"/>
      <protection locked="0"/>
    </xf>
    <xf numFmtId="0" fontId="7" fillId="0" borderId="85" xfId="68" applyFont="1" applyBorder="1" applyAlignment="1">
      <alignment horizontal="center" vertical="top" wrapText="1"/>
    </xf>
    <xf numFmtId="3" fontId="53" fillId="0" borderId="85" xfId="27" applyNumberFormat="1" applyFont="1" applyFill="1" applyBorder="1" applyAlignment="1">
      <alignment horizontal="center" vertical="top"/>
    </xf>
    <xf numFmtId="166" fontId="53" fillId="0" borderId="85" xfId="35" applyNumberFormat="1" applyFont="1" applyFill="1" applyBorder="1" applyAlignment="1">
      <alignment horizontal="right" vertical="top"/>
    </xf>
    <xf numFmtId="0" fontId="7" fillId="0" borderId="85" xfId="68" applyFont="1" applyBorder="1" applyAlignment="1">
      <alignment horizontal="center" vertical="top"/>
    </xf>
    <xf numFmtId="0" fontId="5" fillId="0" borderId="85" xfId="68" applyBorder="1" applyAlignment="1">
      <alignment horizontal="center" vertical="top" wrapText="1"/>
    </xf>
    <xf numFmtId="0" fontId="54" fillId="0" borderId="85" xfId="68" applyFont="1" applyBorder="1" applyAlignment="1">
      <alignment horizontal="center" vertical="top"/>
    </xf>
    <xf numFmtId="3" fontId="54" fillId="0" borderId="85" xfId="68" applyNumberFormat="1" applyFont="1" applyBorder="1" applyAlignment="1">
      <alignment horizontal="center" vertical="top"/>
    </xf>
    <xf numFmtId="3" fontId="54" fillId="0" borderId="85" xfId="68" applyNumberFormat="1" applyFont="1" applyBorder="1" applyAlignment="1">
      <alignment horizontal="right" vertical="top"/>
    </xf>
    <xf numFmtId="1" fontId="5" fillId="0" borderId="83" xfId="68" applyNumberFormat="1" applyBorder="1" applyAlignment="1">
      <alignment horizontal="center" vertical="top"/>
    </xf>
    <xf numFmtId="0" fontId="30" fillId="0" borderId="5" xfId="68" applyFont="1" applyBorder="1" applyAlignment="1">
      <alignment horizontal="left" vertical="top" wrapText="1"/>
    </xf>
    <xf numFmtId="2" fontId="5" fillId="0" borderId="83" xfId="68" applyNumberFormat="1" applyBorder="1" applyAlignment="1">
      <alignment horizontal="center" vertical="top"/>
    </xf>
    <xf numFmtId="3" fontId="5" fillId="0" borderId="83" xfId="68" applyNumberFormat="1" applyBorder="1" applyAlignment="1">
      <alignment horizontal="center" vertical="top"/>
    </xf>
    <xf numFmtId="0" fontId="5" fillId="0" borderId="83" xfId="68" applyBorder="1" applyAlignment="1">
      <alignment vertical="top" wrapText="1"/>
    </xf>
    <xf numFmtId="0" fontId="18" fillId="0" borderId="83" xfId="68" applyFont="1" applyBorder="1" applyAlignment="1">
      <alignment horizontal="center" vertical="top"/>
    </xf>
    <xf numFmtId="0" fontId="7" fillId="0" borderId="83" xfId="68" applyFont="1" applyBorder="1" applyAlignment="1">
      <alignment horizontal="left" vertical="top" wrapText="1"/>
    </xf>
    <xf numFmtId="171" fontId="18" fillId="0" borderId="83" xfId="27" applyNumberFormat="1" applyFont="1" applyFill="1" applyBorder="1" applyAlignment="1">
      <alignment horizontal="center" vertical="top"/>
    </xf>
    <xf numFmtId="166" fontId="18" fillId="0" borderId="83" xfId="35" applyNumberFormat="1" applyFont="1" applyFill="1" applyBorder="1" applyAlignment="1">
      <alignment horizontal="right" vertical="top"/>
    </xf>
    <xf numFmtId="0" fontId="7" fillId="0" borderId="83" xfId="68" applyFont="1" applyBorder="1" applyAlignment="1">
      <alignment horizontal="center" vertical="top" wrapText="1"/>
    </xf>
    <xf numFmtId="0" fontId="7" fillId="0" borderId="83" xfId="68" applyFont="1" applyBorder="1" applyAlignment="1">
      <alignment horizontal="center" vertical="top"/>
    </xf>
    <xf numFmtId="0" fontId="5" fillId="0" borderId="83" xfId="68" applyBorder="1" applyAlignment="1">
      <alignment vertical="top"/>
    </xf>
    <xf numFmtId="166" fontId="18" fillId="0" borderId="83" xfId="35" applyNumberFormat="1" applyFont="1" applyFill="1" applyBorder="1" applyAlignment="1">
      <alignment vertical="top"/>
    </xf>
    <xf numFmtId="0" fontId="5" fillId="0" borderId="83" xfId="68" applyBorder="1" applyAlignment="1">
      <alignment horizontal="center" vertical="top" wrapText="1"/>
    </xf>
    <xf numFmtId="0" fontId="7" fillId="0" borderId="85" xfId="68" applyFont="1" applyBorder="1" applyAlignment="1" applyProtection="1">
      <alignment horizontal="center"/>
      <protection locked="0"/>
    </xf>
    <xf numFmtId="3" fontId="7" fillId="0" borderId="85" xfId="68" applyNumberFormat="1" applyFont="1" applyBorder="1" applyAlignment="1" applyProtection="1">
      <alignment horizontal="center"/>
      <protection locked="0"/>
    </xf>
    <xf numFmtId="0" fontId="5" fillId="0" borderId="1" xfId="0" applyFont="1" applyBorder="1" applyAlignment="1">
      <alignment vertical="justify"/>
    </xf>
    <xf numFmtId="0" fontId="5" fillId="0" borderId="1" xfId="68" applyBorder="1" applyAlignment="1">
      <alignment vertical="top" wrapText="1"/>
    </xf>
    <xf numFmtId="166" fontId="5" fillId="0" borderId="83" xfId="35" applyNumberFormat="1" applyFont="1" applyFill="1" applyBorder="1" applyAlignment="1">
      <alignment horizontal="right" vertical="top"/>
    </xf>
    <xf numFmtId="166" fontId="5" fillId="0" borderId="15" xfId="1" applyNumberFormat="1" applyFont="1" applyFill="1" applyBorder="1" applyAlignment="1">
      <alignment vertical="justify"/>
    </xf>
    <xf numFmtId="0" fontId="5" fillId="0" borderId="0" xfId="49"/>
    <xf numFmtId="0" fontId="7" fillId="0" borderId="0" xfId="49" applyFont="1" applyAlignment="1">
      <alignment horizontal="left"/>
    </xf>
    <xf numFmtId="0" fontId="5" fillId="0" borderId="0" xfId="49" applyAlignment="1">
      <alignment horizontal="center"/>
    </xf>
    <xf numFmtId="169" fontId="5" fillId="0" borderId="0" xfId="49" applyNumberFormat="1"/>
    <xf numFmtId="3" fontId="5" fillId="0" borderId="0" xfId="49" applyNumberFormat="1"/>
    <xf numFmtId="0" fontId="7" fillId="0" borderId="26" xfId="49" applyFont="1" applyBorder="1" applyAlignment="1">
      <alignment horizontal="left"/>
    </xf>
    <xf numFmtId="0" fontId="7" fillId="0" borderId="14" xfId="49" applyFont="1" applyBorder="1" applyAlignment="1">
      <alignment horizontal="center"/>
    </xf>
    <xf numFmtId="169" fontId="7" fillId="0" borderId="14" xfId="49" applyNumberFormat="1" applyFont="1" applyBorder="1" applyAlignment="1">
      <alignment horizontal="center"/>
    </xf>
    <xf numFmtId="3" fontId="7" fillId="0" borderId="27" xfId="49" applyNumberFormat="1" applyFont="1" applyBorder="1" applyAlignment="1">
      <alignment horizontal="center"/>
    </xf>
    <xf numFmtId="0" fontId="5" fillId="0" borderId="18" xfId="49" applyBorder="1" applyAlignment="1">
      <alignment vertical="justify"/>
    </xf>
    <xf numFmtId="0" fontId="5" fillId="0" borderId="1" xfId="49" applyBorder="1" applyAlignment="1">
      <alignment vertical="justify"/>
    </xf>
    <xf numFmtId="169" fontId="5" fillId="0" borderId="1" xfId="49" applyNumberFormat="1" applyBorder="1" applyAlignment="1">
      <alignment vertical="justify"/>
    </xf>
    <xf numFmtId="3" fontId="5" fillId="0" borderId="15" xfId="49" applyNumberFormat="1" applyBorder="1" applyAlignment="1">
      <alignment vertical="justify"/>
    </xf>
    <xf numFmtId="0" fontId="7" fillId="0" borderId="1" xfId="49" applyFont="1" applyBorder="1" applyAlignment="1">
      <alignment vertical="justify" wrapText="1"/>
    </xf>
    <xf numFmtId="0" fontId="5" fillId="0" borderId="1" xfId="49" applyBorder="1" applyAlignment="1">
      <alignment horizontal="center" vertical="justify"/>
    </xf>
    <xf numFmtId="169" fontId="5" fillId="0" borderId="1" xfId="7" applyNumberFormat="1" applyFont="1" applyFill="1" applyBorder="1" applyAlignment="1">
      <alignment vertical="justify"/>
    </xf>
    <xf numFmtId="166" fontId="5" fillId="0" borderId="15" xfId="7" applyNumberFormat="1" applyFont="1" applyFill="1" applyBorder="1" applyAlignment="1">
      <alignment vertical="justify"/>
    </xf>
    <xf numFmtId="0" fontId="5" fillId="0" borderId="1" xfId="49" applyBorder="1" applyAlignment="1">
      <alignment wrapText="1"/>
    </xf>
    <xf numFmtId="0" fontId="7" fillId="0" borderId="1" xfId="49" applyFont="1" applyBorder="1" applyAlignment="1">
      <alignment vertical="justify"/>
    </xf>
    <xf numFmtId="0" fontId="13" fillId="0" borderId="1" xfId="49" applyFont="1" applyBorder="1" applyAlignment="1">
      <alignment vertical="justify" wrapText="1"/>
    </xf>
    <xf numFmtId="169" fontId="5" fillId="0" borderId="1" xfId="49" applyNumberFormat="1" applyBorder="1" applyAlignment="1">
      <alignment horizontal="center" vertical="justify"/>
    </xf>
    <xf numFmtId="0" fontId="5" fillId="0" borderId="1" xfId="49" applyBorder="1" applyAlignment="1">
      <alignment vertical="justify" wrapText="1"/>
    </xf>
    <xf numFmtId="174" fontId="5" fillId="0" borderId="1" xfId="49" applyNumberFormat="1" applyBorder="1" applyAlignment="1">
      <alignment horizontal="center" vertical="justify"/>
    </xf>
    <xf numFmtId="0" fontId="5" fillId="0" borderId="83" xfId="68" applyBorder="1" applyAlignment="1">
      <alignment horizontal="left" vertical="center" wrapText="1"/>
    </xf>
    <xf numFmtId="1" fontId="5" fillId="0" borderId="1" xfId="49" applyNumberFormat="1" applyBorder="1" applyAlignment="1">
      <alignment horizontal="center" vertical="justify"/>
    </xf>
    <xf numFmtId="0" fontId="7" fillId="0" borderId="18" xfId="49" applyFont="1" applyBorder="1" applyAlignment="1">
      <alignment horizontal="left" vertical="justify"/>
    </xf>
    <xf numFmtId="0" fontId="7" fillId="0" borderId="19" xfId="49" applyFont="1" applyBorder="1" applyAlignment="1">
      <alignment horizontal="left" vertical="justify"/>
    </xf>
    <xf numFmtId="0" fontId="5" fillId="0" borderId="18" xfId="49" applyBorder="1" applyAlignment="1">
      <alignment horizontal="left" vertical="justify"/>
    </xf>
    <xf numFmtId="0" fontId="7" fillId="0" borderId="19" xfId="49" applyFont="1" applyBorder="1" applyAlignment="1">
      <alignment horizontal="left" vertical="justify" wrapText="1"/>
    </xf>
    <xf numFmtId="0" fontId="5" fillId="0" borderId="19" xfId="49" applyBorder="1" applyAlignment="1">
      <alignment horizontal="left" vertical="justify" wrapText="1"/>
    </xf>
    <xf numFmtId="0" fontId="7" fillId="0" borderId="1" xfId="49" applyFont="1" applyBorder="1" applyAlignment="1">
      <alignment horizontal="left" vertical="justify"/>
    </xf>
    <xf numFmtId="2" fontId="5" fillId="0" borderId="1" xfId="49" applyNumberFormat="1" applyBorder="1" applyAlignment="1">
      <alignment horizontal="center" vertical="justify"/>
    </xf>
    <xf numFmtId="0" fontId="5" fillId="0" borderId="18" xfId="49" applyBorder="1" applyAlignment="1">
      <alignment vertical="top"/>
    </xf>
    <xf numFmtId="0" fontId="5" fillId="0" borderId="1" xfId="49" applyBorder="1"/>
    <xf numFmtId="0" fontId="5" fillId="0" borderId="1" xfId="49" applyBorder="1" applyAlignment="1">
      <alignment horizontal="center"/>
    </xf>
    <xf numFmtId="169" fontId="5" fillId="0" borderId="1" xfId="7" applyNumberFormat="1" applyFont="1" applyFill="1" applyBorder="1" applyAlignment="1">
      <alignment horizontal="right"/>
    </xf>
    <xf numFmtId="3" fontId="5" fillId="0" borderId="15" xfId="7" applyNumberFormat="1" applyFont="1" applyFill="1" applyBorder="1" applyAlignment="1">
      <alignment horizontal="right"/>
    </xf>
    <xf numFmtId="0" fontId="7" fillId="0" borderId="18" xfId="49" applyFont="1" applyBorder="1" applyAlignment="1">
      <alignment horizontal="left"/>
    </xf>
    <xf numFmtId="0" fontId="7" fillId="0" borderId="1" xfId="49" applyFont="1" applyBorder="1" applyAlignment="1">
      <alignment horizontal="center"/>
    </xf>
    <xf numFmtId="169" fontId="7" fillId="0" borderId="1" xfId="49" applyNumberFormat="1" applyFont="1" applyBorder="1" applyAlignment="1">
      <alignment horizontal="center"/>
    </xf>
    <xf numFmtId="3" fontId="7" fillId="0" borderId="15" xfId="49" applyNumberFormat="1" applyFont="1" applyBorder="1" applyAlignment="1">
      <alignment horizontal="center"/>
    </xf>
    <xf numFmtId="168" fontId="5" fillId="0" borderId="1" xfId="49" applyNumberFormat="1" applyBorder="1" applyAlignment="1">
      <alignment horizontal="center" vertical="justify"/>
    </xf>
    <xf numFmtId="0" fontId="13" fillId="0" borderId="1" xfId="49" applyFont="1" applyBorder="1" applyAlignment="1">
      <alignment vertical="justify"/>
    </xf>
    <xf numFmtId="0" fontId="5" fillId="0" borderId="1" xfId="52" applyBorder="1" applyAlignment="1">
      <alignment horizontal="center" vertical="top"/>
    </xf>
    <xf numFmtId="0" fontId="12" fillId="0" borderId="1" xfId="52" applyFont="1" applyBorder="1" applyAlignment="1">
      <alignment vertical="top" wrapText="1"/>
    </xf>
    <xf numFmtId="1" fontId="5" fillId="0" borderId="1" xfId="52" applyNumberFormat="1" applyBorder="1" applyAlignment="1">
      <alignment horizontal="center" vertical="top"/>
    </xf>
    <xf numFmtId="166" fontId="5" fillId="0" borderId="1" xfId="7" applyNumberFormat="1" applyFont="1" applyFill="1" applyBorder="1" applyAlignment="1">
      <alignment horizontal="center" vertical="top"/>
    </xf>
    <xf numFmtId="166" fontId="5" fillId="0" borderId="1" xfId="7" applyNumberFormat="1" applyFont="1" applyFill="1" applyBorder="1" applyAlignment="1">
      <alignment vertical="top"/>
    </xf>
    <xf numFmtId="0" fontId="5" fillId="0" borderId="1" xfId="64" applyBorder="1" applyAlignment="1">
      <alignment horizontal="center" vertical="top" wrapText="1"/>
    </xf>
    <xf numFmtId="0" fontId="18" fillId="0" borderId="1" xfId="52" applyFont="1" applyBorder="1" applyAlignment="1">
      <alignment horizontal="left" vertical="top" wrapText="1"/>
    </xf>
    <xf numFmtId="1" fontId="5" fillId="0" borderId="1" xfId="52" applyNumberFormat="1" applyBorder="1" applyAlignment="1">
      <alignment horizontal="center" vertical="top" wrapText="1"/>
    </xf>
    <xf numFmtId="166" fontId="5" fillId="0" borderId="1" xfId="7" applyNumberFormat="1" applyFont="1" applyFill="1" applyBorder="1" applyAlignment="1">
      <alignment horizontal="right" vertical="top" wrapText="1"/>
    </xf>
    <xf numFmtId="0" fontId="5" fillId="0" borderId="1" xfId="64" quotePrefix="1" applyBorder="1" applyAlignment="1">
      <alignment horizontal="left" vertical="top"/>
    </xf>
    <xf numFmtId="0" fontId="5" fillId="0" borderId="1" xfId="64" applyBorder="1" applyAlignment="1">
      <alignment vertical="top" wrapText="1"/>
    </xf>
    <xf numFmtId="0" fontId="5" fillId="0" borderId="1" xfId="64" applyBorder="1" applyAlignment="1">
      <alignment horizontal="center" vertical="top"/>
    </xf>
    <xf numFmtId="166" fontId="18" fillId="0" borderId="1" xfId="7" applyNumberFormat="1" applyFont="1" applyFill="1" applyBorder="1" applyAlignment="1">
      <alignment horizontal="right" vertical="top"/>
    </xf>
    <xf numFmtId="166" fontId="5" fillId="0" borderId="15" xfId="7" applyNumberFormat="1" applyFont="1" applyFill="1" applyBorder="1"/>
    <xf numFmtId="3" fontId="5" fillId="0" borderId="1" xfId="49" applyNumberFormat="1" applyBorder="1" applyAlignment="1">
      <alignment horizontal="center" vertical="justify"/>
    </xf>
    <xf numFmtId="3" fontId="5" fillId="0" borderId="15" xfId="49" applyNumberFormat="1" applyBorder="1" applyAlignment="1">
      <alignment horizontal="center" vertical="justify"/>
    </xf>
    <xf numFmtId="0" fontId="13" fillId="0" borderId="1" xfId="49" applyFont="1" applyBorder="1" applyAlignment="1">
      <alignment wrapText="1"/>
    </xf>
    <xf numFmtId="169" fontId="5" fillId="0" borderId="1" xfId="49" applyNumberFormat="1" applyBorder="1" applyAlignment="1">
      <alignment horizontal="center"/>
    </xf>
    <xf numFmtId="0" fontId="7" fillId="0" borderId="18" xfId="49" applyFont="1" applyBorder="1" applyAlignment="1">
      <alignment horizontal="center"/>
    </xf>
    <xf numFmtId="0" fontId="7" fillId="0" borderId="1" xfId="49" applyFont="1" applyBorder="1" applyAlignment="1">
      <alignment vertical="center" wrapText="1"/>
    </xf>
    <xf numFmtId="0" fontId="7" fillId="0" borderId="1" xfId="49" applyFont="1" applyBorder="1" applyAlignment="1">
      <alignment horizontal="center" vertical="center"/>
    </xf>
    <xf numFmtId="169" fontId="7" fillId="0" borderId="1" xfId="49" applyNumberFormat="1" applyFont="1" applyBorder="1" applyAlignment="1">
      <alignment horizontal="center" vertical="center"/>
    </xf>
    <xf numFmtId="0" fontId="13" fillId="0" borderId="1" xfId="49" applyFont="1" applyBorder="1" applyAlignment="1">
      <alignment vertical="center" wrapText="1"/>
    </xf>
    <xf numFmtId="0" fontId="5" fillId="0" borderId="18" xfId="49" applyBorder="1"/>
    <xf numFmtId="0" fontId="5" fillId="0" borderId="18" xfId="52" applyBorder="1" applyAlignment="1">
      <alignment vertical="justify"/>
    </xf>
    <xf numFmtId="0" fontId="7" fillId="0" borderId="18" xfId="52" applyFont="1" applyBorder="1" applyAlignment="1">
      <alignment horizontal="left"/>
    </xf>
    <xf numFmtId="0" fontId="5" fillId="0" borderId="1" xfId="49" applyBorder="1" applyAlignment="1">
      <alignment horizontal="left" vertical="justify"/>
    </xf>
    <xf numFmtId="0" fontId="5" fillId="0" borderId="0" xfId="49" applyAlignment="1">
      <alignment horizontal="left"/>
    </xf>
    <xf numFmtId="0" fontId="7" fillId="0" borderId="20" xfId="49" applyFont="1" applyBorder="1" applyAlignment="1">
      <alignment horizontal="left"/>
    </xf>
    <xf numFmtId="0" fontId="7" fillId="0" borderId="21" xfId="49" applyFont="1" applyBorder="1" applyAlignment="1">
      <alignment horizontal="center"/>
    </xf>
    <xf numFmtId="169" fontId="7" fillId="0" borderId="21" xfId="49" applyNumberFormat="1" applyFont="1" applyBorder="1" applyAlignment="1">
      <alignment horizontal="center"/>
    </xf>
    <xf numFmtId="169" fontId="7" fillId="0" borderId="22" xfId="49" applyNumberFormat="1" applyFont="1" applyBorder="1" applyAlignment="1">
      <alignment horizontal="center"/>
    </xf>
    <xf numFmtId="169" fontId="5" fillId="0" borderId="15" xfId="49" applyNumberFormat="1" applyBorder="1" applyAlignment="1">
      <alignment vertical="justify"/>
    </xf>
    <xf numFmtId="169" fontId="5" fillId="0" borderId="1" xfId="1" applyNumberFormat="1" applyFont="1" applyFill="1" applyBorder="1" applyAlignment="1">
      <alignment vertical="justify"/>
    </xf>
    <xf numFmtId="169" fontId="5" fillId="0" borderId="15" xfId="1" applyNumberFormat="1" applyFont="1" applyFill="1" applyBorder="1" applyAlignment="1">
      <alignment vertical="justify"/>
    </xf>
    <xf numFmtId="0" fontId="5" fillId="0" borderId="1" xfId="49" applyBorder="1" applyAlignment="1">
      <alignment horizontal="center" vertical="top"/>
    </xf>
    <xf numFmtId="0" fontId="12" fillId="0" borderId="1" xfId="49" applyFont="1" applyBorder="1" applyAlignment="1">
      <alignment vertical="top" wrapText="1"/>
    </xf>
    <xf numFmtId="1" fontId="5" fillId="0" borderId="1" xfId="49" applyNumberFormat="1" applyBorder="1" applyAlignment="1">
      <alignment horizontal="center" vertical="top"/>
    </xf>
    <xf numFmtId="0" fontId="5" fillId="0" borderId="1" xfId="49" applyBorder="1" applyAlignment="1">
      <alignment horizontal="left" vertical="top" wrapText="1"/>
    </xf>
    <xf numFmtId="1" fontId="5" fillId="0" borderId="1" xfId="49" applyNumberFormat="1" applyBorder="1" applyAlignment="1">
      <alignment horizontal="center" vertical="top" wrapText="1"/>
    </xf>
    <xf numFmtId="169" fontId="7" fillId="0" borderId="15" xfId="49" applyNumberFormat="1" applyFont="1" applyBorder="1" applyAlignment="1">
      <alignment horizontal="center"/>
    </xf>
    <xf numFmtId="169" fontId="5" fillId="0" borderId="15" xfId="1" applyNumberFormat="1" applyFont="1" applyFill="1" applyBorder="1"/>
    <xf numFmtId="169" fontId="5" fillId="0" borderId="15" xfId="49" applyNumberFormat="1" applyBorder="1" applyAlignment="1">
      <alignment horizontal="center" vertical="justify"/>
    </xf>
    <xf numFmtId="169" fontId="5" fillId="0" borderId="1" xfId="1" applyNumberFormat="1" applyFont="1" applyFill="1" applyBorder="1" applyAlignment="1">
      <alignment horizontal="center" vertical="justify"/>
    </xf>
    <xf numFmtId="169" fontId="5" fillId="0" borderId="19" xfId="49" applyNumberFormat="1" applyBorder="1"/>
    <xf numFmtId="169" fontId="5" fillId="0" borderId="9" xfId="1" applyNumberFormat="1" applyFont="1" applyFill="1" applyBorder="1" applyAlignment="1">
      <alignment vertical="justify"/>
    </xf>
    <xf numFmtId="0" fontId="5" fillId="0" borderId="3" xfId="49" applyBorder="1"/>
    <xf numFmtId="169" fontId="5" fillId="0" borderId="28" xfId="49" applyNumberFormat="1" applyBorder="1"/>
    <xf numFmtId="0" fontId="18" fillId="0" borderId="1" xfId="49" applyFont="1" applyBorder="1" applyAlignment="1">
      <alignment horizontal="left" vertical="top" wrapText="1"/>
    </xf>
    <xf numFmtId="0" fontId="5" fillId="0" borderId="19" xfId="64" quotePrefix="1" applyBorder="1" applyAlignment="1">
      <alignment horizontal="left" vertical="top"/>
    </xf>
    <xf numFmtId="166" fontId="5" fillId="0" borderId="25" xfId="7" applyNumberFormat="1" applyFont="1" applyFill="1" applyBorder="1" applyAlignment="1">
      <alignment horizontal="right" vertical="top"/>
    </xf>
    <xf numFmtId="0" fontId="7" fillId="0" borderId="19" xfId="49" applyFont="1" applyBorder="1" applyAlignment="1">
      <alignment wrapText="1"/>
    </xf>
    <xf numFmtId="0" fontId="5" fillId="0" borderId="1" xfId="79" applyBorder="1" applyAlignment="1">
      <alignment vertical="justify"/>
    </xf>
    <xf numFmtId="0" fontId="54" fillId="0" borderId="0" xfId="49" applyFont="1"/>
    <xf numFmtId="41" fontId="5" fillId="0" borderId="0" xfId="49" applyNumberFormat="1"/>
    <xf numFmtId="41" fontId="7" fillId="0" borderId="21" xfId="49" applyNumberFormat="1" applyFont="1" applyBorder="1" applyAlignment="1">
      <alignment horizontal="center"/>
    </xf>
    <xf numFmtId="41" fontId="7" fillId="0" borderId="22" xfId="49" applyNumberFormat="1" applyFont="1" applyBorder="1" applyAlignment="1">
      <alignment horizontal="center"/>
    </xf>
    <xf numFmtId="41" fontId="5" fillId="0" borderId="1" xfId="49" applyNumberFormat="1" applyBorder="1" applyAlignment="1">
      <alignment vertical="justify"/>
    </xf>
    <xf numFmtId="41" fontId="5" fillId="0" borderId="15" xfId="49" applyNumberFormat="1" applyBorder="1" applyAlignment="1">
      <alignment vertical="justify"/>
    </xf>
    <xf numFmtId="41" fontId="5" fillId="0" borderId="1" xfId="1" applyNumberFormat="1" applyFont="1" applyBorder="1" applyAlignment="1">
      <alignment vertical="justify"/>
    </xf>
    <xf numFmtId="41" fontId="5" fillId="0" borderId="15" xfId="1" applyNumberFormat="1" applyFont="1" applyBorder="1" applyAlignment="1">
      <alignment vertical="justify"/>
    </xf>
    <xf numFmtId="41" fontId="5" fillId="0" borderId="1" xfId="1" applyNumberFormat="1" applyFont="1" applyFill="1" applyBorder="1" applyAlignment="1">
      <alignment vertical="justify"/>
    </xf>
    <xf numFmtId="41" fontId="5" fillId="0" borderId="1" xfId="49" applyNumberFormat="1" applyBorder="1" applyAlignment="1">
      <alignment horizontal="center"/>
    </xf>
    <xf numFmtId="41" fontId="5" fillId="0" borderId="1" xfId="49" applyNumberFormat="1" applyBorder="1" applyAlignment="1">
      <alignment horizontal="center" vertical="top"/>
    </xf>
    <xf numFmtId="41" fontId="5" fillId="0" borderId="1" xfId="49" applyNumberFormat="1" applyBorder="1" applyAlignment="1">
      <alignment horizontal="center" vertical="justify"/>
    </xf>
    <xf numFmtId="0" fontId="5" fillId="0" borderId="19" xfId="49" applyBorder="1" applyAlignment="1">
      <alignment vertical="justify"/>
    </xf>
    <xf numFmtId="41" fontId="7" fillId="0" borderId="1" xfId="49" applyNumberFormat="1" applyFont="1" applyBorder="1" applyAlignment="1">
      <alignment horizontal="center"/>
    </xf>
    <xf numFmtId="41" fontId="7" fillId="0" borderId="15" xfId="49" applyNumberFormat="1" applyFont="1" applyBorder="1" applyAlignment="1">
      <alignment horizontal="center"/>
    </xf>
    <xf numFmtId="166" fontId="5" fillId="0" borderId="25" xfId="7" applyNumberFormat="1" applyFont="1" applyFill="1" applyBorder="1" applyAlignment="1">
      <alignment vertical="justify"/>
    </xf>
    <xf numFmtId="41" fontId="5" fillId="0" borderId="15" xfId="1" applyNumberFormat="1" applyFont="1" applyBorder="1"/>
    <xf numFmtId="41" fontId="5" fillId="0" borderId="15" xfId="49" applyNumberFormat="1" applyBorder="1" applyAlignment="1">
      <alignment horizontal="center" vertical="justify"/>
    </xf>
    <xf numFmtId="41" fontId="5" fillId="0" borderId="15" xfId="1" applyNumberFormat="1" applyFont="1" applyFill="1" applyBorder="1" applyAlignment="1">
      <alignment vertical="justify"/>
    </xf>
    <xf numFmtId="41" fontId="5" fillId="0" borderId="1" xfId="1" applyNumberFormat="1" applyFont="1" applyBorder="1" applyAlignment="1">
      <alignment horizontal="right"/>
    </xf>
    <xf numFmtId="41" fontId="5" fillId="0" borderId="15" xfId="1" applyNumberFormat="1" applyFont="1" applyBorder="1" applyAlignment="1">
      <alignment horizontal="right"/>
    </xf>
    <xf numFmtId="41" fontId="7" fillId="0" borderId="1" xfId="49" applyNumberFormat="1" applyFont="1" applyBorder="1" applyAlignment="1">
      <alignment horizontal="center" vertical="justify"/>
    </xf>
    <xf numFmtId="0" fontId="11" fillId="0" borderId="1" xfId="49" applyFont="1" applyBorder="1" applyAlignment="1">
      <alignment vertical="justify"/>
    </xf>
    <xf numFmtId="166" fontId="5" fillId="0" borderId="1" xfId="1" applyNumberFormat="1" applyFont="1" applyFill="1" applyBorder="1" applyAlignment="1">
      <alignment vertical="justify"/>
    </xf>
    <xf numFmtId="0" fontId="11" fillId="0" borderId="1" xfId="49" applyFont="1" applyBorder="1" applyAlignment="1">
      <alignment wrapText="1"/>
    </xf>
    <xf numFmtId="41" fontId="7" fillId="0" borderId="1" xfId="49" applyNumberFormat="1" applyFont="1" applyBorder="1" applyAlignment="1">
      <alignment vertical="justify"/>
    </xf>
    <xf numFmtId="41" fontId="5" fillId="0" borderId="1" xfId="1" applyNumberFormat="1" applyFont="1" applyFill="1" applyBorder="1"/>
    <xf numFmtId="0" fontId="7" fillId="0" borderId="1" xfId="49" applyFont="1" applyBorder="1"/>
    <xf numFmtId="0" fontId="5" fillId="0" borderId="0" xfId="49" applyAlignment="1">
      <alignment vertical="top"/>
    </xf>
    <xf numFmtId="41" fontId="5" fillId="0" borderId="0" xfId="1" applyNumberFormat="1" applyFont="1" applyFill="1" applyBorder="1" applyAlignment="1">
      <alignment horizontal="right"/>
    </xf>
    <xf numFmtId="3" fontId="7" fillId="0" borderId="22" xfId="49" applyNumberFormat="1" applyFont="1" applyBorder="1" applyAlignment="1">
      <alignment horizontal="center"/>
    </xf>
    <xf numFmtId="0" fontId="5" fillId="0" borderId="19" xfId="49" applyBorder="1" applyAlignment="1">
      <alignment horizontal="center" vertical="justify"/>
    </xf>
    <xf numFmtId="0" fontId="5" fillId="0" borderId="1" xfId="49" applyBorder="1" applyAlignment="1">
      <alignment vertical="center"/>
    </xf>
    <xf numFmtId="166" fontId="5" fillId="0" borderId="15" xfId="1" applyNumberFormat="1" applyFont="1" applyBorder="1" applyAlignment="1">
      <alignment vertical="justify"/>
    </xf>
    <xf numFmtId="0" fontId="13" fillId="0" borderId="19" xfId="49" applyFont="1" applyBorder="1" applyAlignment="1">
      <alignment vertical="justify" wrapText="1"/>
    </xf>
    <xf numFmtId="0" fontId="7" fillId="0" borderId="19" xfId="49" applyFont="1" applyBorder="1" applyAlignment="1">
      <alignment vertical="justify"/>
    </xf>
    <xf numFmtId="0" fontId="7" fillId="0" borderId="19" xfId="49" applyFont="1" applyBorder="1" applyAlignment="1">
      <alignment horizontal="center"/>
    </xf>
    <xf numFmtId="0" fontId="5" fillId="0" borderId="0" xfId="49" applyAlignment="1">
      <alignment vertical="justify"/>
    </xf>
    <xf numFmtId="166" fontId="5" fillId="0" borderId="15" xfId="23" applyNumberFormat="1" applyFont="1" applyFill="1" applyBorder="1" applyAlignment="1">
      <alignment vertical="justify"/>
    </xf>
    <xf numFmtId="41" fontId="5" fillId="0" borderId="1" xfId="23" applyNumberFormat="1" applyFont="1" applyFill="1" applyBorder="1" applyAlignment="1">
      <alignment vertical="justify"/>
    </xf>
    <xf numFmtId="0" fontId="5" fillId="0" borderId="1" xfId="49" applyBorder="1" applyAlignment="1">
      <alignment horizontal="left" vertical="justify" wrapText="1"/>
    </xf>
    <xf numFmtId="0" fontId="5" fillId="0" borderId="18" xfId="49" applyBorder="1" applyAlignment="1">
      <alignment vertical="center"/>
    </xf>
    <xf numFmtId="41" fontId="5" fillId="0" borderId="1" xfId="49" applyNumberFormat="1" applyBorder="1" applyAlignment="1">
      <alignment vertical="center"/>
    </xf>
    <xf numFmtId="0" fontId="5" fillId="0" borderId="9" xfId="49" applyBorder="1" applyAlignment="1">
      <alignment vertical="center"/>
    </xf>
    <xf numFmtId="0" fontId="7" fillId="0" borderId="1" xfId="49" applyFont="1" applyBorder="1" applyAlignment="1">
      <alignment horizontal="left" vertical="top" wrapText="1"/>
    </xf>
    <xf numFmtId="0" fontId="5" fillId="0" borderId="1" xfId="49" applyBorder="1" applyAlignment="1">
      <alignment horizontal="center" vertical="center"/>
    </xf>
    <xf numFmtId="0" fontId="7" fillId="0" borderId="18" xfId="49" applyFont="1" applyBorder="1" applyAlignment="1">
      <alignment vertical="center"/>
    </xf>
    <xf numFmtId="0" fontId="7" fillId="0" borderId="1" xfId="49" applyFont="1" applyBorder="1" applyAlignment="1">
      <alignment vertical="center"/>
    </xf>
    <xf numFmtId="3" fontId="5" fillId="0" borderId="9" xfId="49" applyNumberFormat="1" applyBorder="1" applyAlignment="1">
      <alignment vertical="center"/>
    </xf>
    <xf numFmtId="41" fontId="7" fillId="0" borderId="1" xfId="49" applyNumberFormat="1" applyFont="1" applyBorder="1" applyAlignment="1">
      <alignment horizontal="center" vertical="center"/>
    </xf>
    <xf numFmtId="0" fontId="7" fillId="0" borderId="9" xfId="49" applyFont="1" applyBorder="1" applyAlignment="1">
      <alignment horizontal="center" vertical="center"/>
    </xf>
    <xf numFmtId="3" fontId="66" fillId="0" borderId="0" xfId="66" quotePrefix="1" applyNumberFormat="1" applyFont="1" applyAlignment="1">
      <alignment horizontal="left" vertical="top"/>
    </xf>
    <xf numFmtId="0" fontId="5" fillId="0" borderId="0" xfId="66" applyAlignment="1">
      <alignment vertical="top"/>
    </xf>
    <xf numFmtId="0" fontId="7" fillId="0" borderId="0" xfId="49" applyFont="1" applyAlignment="1">
      <alignment horizontal="center" vertical="top"/>
    </xf>
    <xf numFmtId="0" fontId="7" fillId="0" borderId="0" xfId="66" applyFont="1" applyAlignment="1">
      <alignment vertical="top"/>
    </xf>
    <xf numFmtId="0" fontId="7" fillId="0" borderId="0" xfId="66" applyFont="1" applyAlignment="1">
      <alignment horizontal="center" vertical="top"/>
    </xf>
    <xf numFmtId="38" fontId="7" fillId="0" borderId="0" xfId="20" applyNumberFormat="1" applyFont="1" applyFill="1" applyAlignment="1">
      <alignment horizontal="right" vertical="top"/>
    </xf>
    <xf numFmtId="38" fontId="7" fillId="0" borderId="0" xfId="20" applyNumberFormat="1" applyFont="1" applyFill="1" applyAlignment="1">
      <alignment vertical="top"/>
    </xf>
    <xf numFmtId="0" fontId="7" fillId="0" borderId="88" xfId="68" applyFont="1" applyBorder="1" applyAlignment="1">
      <alignment horizontal="center" vertical="top" wrapText="1"/>
    </xf>
    <xf numFmtId="0" fontId="7" fillId="0" borderId="30" xfId="66" applyFont="1" applyBorder="1" applyAlignment="1">
      <alignment vertical="top"/>
    </xf>
    <xf numFmtId="0" fontId="7" fillId="0" borderId="5" xfId="66" applyFont="1" applyBorder="1" applyAlignment="1">
      <alignment horizontal="left" vertical="top" wrapText="1"/>
    </xf>
    <xf numFmtId="0" fontId="7" fillId="0" borderId="5" xfId="66" applyFont="1" applyBorder="1" applyAlignment="1">
      <alignment horizontal="center" vertical="top"/>
    </xf>
    <xf numFmtId="4" fontId="7" fillId="0" borderId="5" xfId="66" applyNumberFormat="1" applyFont="1" applyBorder="1" applyAlignment="1">
      <alignment horizontal="center" vertical="top"/>
    </xf>
    <xf numFmtId="165" fontId="7" fillId="0" borderId="89" xfId="7" applyFont="1" applyBorder="1" applyAlignment="1">
      <alignment horizontal="centerContinuous" vertical="top"/>
    </xf>
    <xf numFmtId="165" fontId="5" fillId="0" borderId="24" xfId="7" applyFont="1" applyBorder="1" applyAlignment="1">
      <alignment vertical="top"/>
    </xf>
    <xf numFmtId="0" fontId="5" fillId="0" borderId="0" xfId="66" quotePrefix="1" applyAlignment="1">
      <alignment horizontal="left" vertical="top" wrapText="1"/>
    </xf>
    <xf numFmtId="165" fontId="5" fillId="0" borderId="90" xfId="7" applyFont="1" applyBorder="1" applyAlignment="1">
      <alignment vertical="top"/>
    </xf>
    <xf numFmtId="0" fontId="11" fillId="0" borderId="5" xfId="66" applyFont="1" applyBorder="1" applyAlignment="1">
      <alignment vertical="top"/>
    </xf>
    <xf numFmtId="4" fontId="5" fillId="0" borderId="5" xfId="66" applyNumberFormat="1" applyBorder="1" applyAlignment="1">
      <alignment horizontal="center" vertical="top"/>
    </xf>
    <xf numFmtId="165" fontId="5" fillId="0" borderId="89" xfId="7" applyFont="1" applyBorder="1" applyAlignment="1">
      <alignment horizontal="centerContinuous" vertical="top"/>
    </xf>
    <xf numFmtId="0" fontId="5" fillId="0" borderId="5" xfId="66" applyBorder="1" applyAlignment="1">
      <alignment vertical="top"/>
    </xf>
    <xf numFmtId="167" fontId="5" fillId="3" borderId="5" xfId="35" applyNumberFormat="1" applyFont="1" applyFill="1" applyBorder="1" applyAlignment="1">
      <alignment horizontal="center" vertical="top"/>
    </xf>
    <xf numFmtId="3" fontId="5" fillId="0" borderId="89" xfId="7" applyNumberFormat="1" applyFont="1" applyBorder="1" applyAlignment="1">
      <alignment horizontal="right" vertical="top"/>
    </xf>
    <xf numFmtId="3" fontId="5" fillId="0" borderId="90" xfId="7" applyNumberFormat="1" applyFont="1" applyBorder="1" applyAlignment="1">
      <alignment horizontal="right" vertical="top"/>
    </xf>
    <xf numFmtId="3" fontId="5" fillId="0" borderId="89" xfId="7" applyNumberFormat="1" applyFont="1" applyBorder="1" applyAlignment="1">
      <alignment horizontal="centerContinuous" vertical="top"/>
    </xf>
    <xf numFmtId="3" fontId="5" fillId="0" borderId="90" xfId="7" applyNumberFormat="1" applyFont="1" applyBorder="1" applyAlignment="1">
      <alignment vertical="top"/>
    </xf>
    <xf numFmtId="0" fontId="5" fillId="3" borderId="5" xfId="66" applyFill="1" applyBorder="1" applyAlignment="1">
      <alignment horizontal="center" vertical="top"/>
    </xf>
    <xf numFmtId="0" fontId="11" fillId="3" borderId="5" xfId="66" applyFont="1" applyFill="1" applyBorder="1" applyAlignment="1">
      <alignment vertical="top"/>
    </xf>
    <xf numFmtId="1" fontId="5" fillId="3" borderId="5" xfId="66" applyNumberFormat="1" applyFill="1" applyBorder="1" applyAlignment="1">
      <alignment horizontal="center" vertical="top"/>
    </xf>
    <xf numFmtId="3" fontId="5" fillId="2" borderId="89" xfId="7" applyNumberFormat="1" applyFont="1" applyFill="1" applyBorder="1" applyAlignment="1">
      <alignment horizontal="right" vertical="top"/>
    </xf>
    <xf numFmtId="3" fontId="5" fillId="2" borderId="90" xfId="7" applyNumberFormat="1" applyFont="1" applyFill="1" applyBorder="1" applyAlignment="1">
      <alignment horizontal="right" vertical="top"/>
    </xf>
    <xf numFmtId="0" fontId="13" fillId="3" borderId="5" xfId="66" applyFont="1" applyFill="1" applyBorder="1" applyAlignment="1">
      <alignment horizontal="left" vertical="top" wrapText="1"/>
    </xf>
    <xf numFmtId="0" fontId="5" fillId="3" borderId="5" xfId="66" applyFill="1" applyBorder="1" applyAlignment="1">
      <alignment horizontal="left" vertical="top" wrapText="1"/>
    </xf>
    <xf numFmtId="0" fontId="5" fillId="3" borderId="5" xfId="66" applyFill="1" applyBorder="1" applyAlignment="1">
      <alignment vertical="top"/>
    </xf>
    <xf numFmtId="2" fontId="5" fillId="3" borderId="5" xfId="66" applyNumberFormat="1" applyFill="1" applyBorder="1" applyAlignment="1">
      <alignment horizontal="center" vertical="top"/>
    </xf>
    <xf numFmtId="0" fontId="7" fillId="0" borderId="5" xfId="66" applyFont="1" applyBorder="1" applyAlignment="1">
      <alignment vertical="top"/>
    </xf>
    <xf numFmtId="2" fontId="7" fillId="0" borderId="5" xfId="66" applyNumberFormat="1" applyFont="1" applyBorder="1" applyAlignment="1">
      <alignment horizontal="center" vertical="top"/>
    </xf>
    <xf numFmtId="2" fontId="5" fillId="0" borderId="5" xfId="66" applyNumberFormat="1" applyBorder="1" applyAlignment="1">
      <alignment horizontal="center" vertical="top"/>
    </xf>
    <xf numFmtId="0" fontId="5" fillId="0" borderId="1" xfId="66" applyBorder="1" applyAlignment="1">
      <alignment horizontal="center" vertical="top"/>
    </xf>
    <xf numFmtId="0" fontId="11" fillId="0" borderId="31" xfId="66" applyFont="1" applyBorder="1" applyAlignment="1">
      <alignment vertical="top"/>
    </xf>
    <xf numFmtId="2" fontId="5" fillId="0" borderId="6" xfId="66" applyNumberFormat="1" applyBorder="1" applyAlignment="1">
      <alignment horizontal="center" vertical="top"/>
    </xf>
    <xf numFmtId="0" fontId="5" fillId="0" borderId="5" xfId="66" applyBorder="1" applyAlignment="1">
      <alignment horizontal="left" vertical="top"/>
    </xf>
    <xf numFmtId="0" fontId="5" fillId="0" borderId="5" xfId="66" applyBorder="1" applyAlignment="1">
      <alignment horizontal="left" vertical="top" wrapText="1"/>
    </xf>
    <xf numFmtId="0" fontId="7" fillId="0" borderId="31" xfId="66" applyFont="1" applyBorder="1" applyAlignment="1">
      <alignment vertical="top"/>
    </xf>
    <xf numFmtId="0" fontId="13" fillId="0" borderId="31" xfId="66" applyFont="1" applyBorder="1" applyAlignment="1">
      <alignment horizontal="left" vertical="top" wrapText="1"/>
    </xf>
    <xf numFmtId="166" fontId="5" fillId="0" borderId="89" xfId="7" applyNumberFormat="1" applyFont="1" applyFill="1" applyBorder="1" applyAlignment="1">
      <alignment horizontal="right" vertical="top"/>
    </xf>
    <xf numFmtId="0" fontId="5" fillId="0" borderId="31" xfId="66" applyBorder="1" applyAlignment="1">
      <alignment horizontal="left" vertical="top" wrapText="1"/>
    </xf>
    <xf numFmtId="4" fontId="5" fillId="0" borderId="6" xfId="66" applyNumberFormat="1" applyBorder="1" applyAlignment="1">
      <alignment horizontal="center" vertical="top"/>
    </xf>
    <xf numFmtId="0" fontId="13" fillId="0" borderId="31" xfId="66" quotePrefix="1" applyFont="1" applyBorder="1" applyAlignment="1">
      <alignment horizontal="left" vertical="top" wrapText="1"/>
    </xf>
    <xf numFmtId="0" fontId="5" fillId="0" borderId="0" xfId="66" applyAlignment="1">
      <alignment horizontal="left" vertical="top" wrapText="1"/>
    </xf>
    <xf numFmtId="3" fontId="5" fillId="0" borderId="91" xfId="7" applyNumberFormat="1" applyFont="1" applyBorder="1" applyAlignment="1">
      <alignment horizontal="right" vertical="top"/>
    </xf>
    <xf numFmtId="0" fontId="11" fillId="0" borderId="31" xfId="66" applyFont="1" applyBorder="1" applyAlignment="1">
      <alignment horizontal="left" vertical="top" wrapText="1"/>
    </xf>
    <xf numFmtId="3" fontId="5" fillId="0" borderId="92" xfId="7" applyNumberFormat="1" applyFont="1" applyBorder="1" applyAlignment="1">
      <alignment horizontal="right" vertical="top"/>
    </xf>
    <xf numFmtId="3" fontId="5" fillId="0" borderId="93" xfId="7" applyNumberFormat="1" applyFont="1" applyFill="1" applyBorder="1" applyAlignment="1">
      <alignment horizontal="right" vertical="top"/>
    </xf>
    <xf numFmtId="0" fontId="7" fillId="0" borderId="31" xfId="66" applyFont="1" applyBorder="1" applyAlignment="1">
      <alignment horizontal="left" vertical="top" wrapText="1"/>
    </xf>
    <xf numFmtId="3" fontId="5" fillId="0" borderId="83" xfId="7" applyNumberFormat="1" applyFont="1" applyFill="1" applyBorder="1" applyAlignment="1">
      <alignment horizontal="right" vertical="top"/>
    </xf>
    <xf numFmtId="0" fontId="5" fillId="0" borderId="1" xfId="66" quotePrefix="1" applyBorder="1" applyAlignment="1">
      <alignment horizontal="center" vertical="top"/>
    </xf>
    <xf numFmtId="3" fontId="5" fillId="0" borderId="83" xfId="7" applyNumberFormat="1" applyFont="1" applyBorder="1" applyAlignment="1">
      <alignment horizontal="right" vertical="top"/>
    </xf>
    <xf numFmtId="3" fontId="5" fillId="0" borderId="5" xfId="66" applyNumberFormat="1" applyBorder="1" applyAlignment="1">
      <alignment horizontal="center" vertical="top"/>
    </xf>
    <xf numFmtId="0" fontId="13" fillId="0" borderId="0" xfId="66" applyFont="1" applyAlignment="1">
      <alignment horizontal="left" vertical="top" wrapText="1"/>
    </xf>
    <xf numFmtId="0" fontId="5" fillId="0" borderId="31" xfId="66" quotePrefix="1" applyBorder="1" applyAlignment="1">
      <alignment horizontal="left" vertical="top" wrapText="1"/>
    </xf>
    <xf numFmtId="0" fontId="5" fillId="0" borderId="1" xfId="66" applyBorder="1" applyAlignment="1">
      <alignment horizontal="left" vertical="top" wrapText="1"/>
    </xf>
    <xf numFmtId="2" fontId="5" fillId="0" borderId="0" xfId="66" applyNumberFormat="1" applyAlignment="1">
      <alignment horizontal="center" vertical="top"/>
    </xf>
    <xf numFmtId="3" fontId="5" fillId="0" borderId="92" xfId="7" applyNumberFormat="1" applyFont="1" applyBorder="1" applyAlignment="1">
      <alignment horizontal="center" vertical="top"/>
    </xf>
    <xf numFmtId="174" fontId="5" fillId="3" borderId="5" xfId="66" applyNumberFormat="1" applyFill="1" applyBorder="1" applyAlignment="1">
      <alignment horizontal="center" vertical="top"/>
    </xf>
    <xf numFmtId="3" fontId="5" fillId="3" borderId="89" xfId="7" applyNumberFormat="1" applyFont="1" applyFill="1" applyBorder="1" applyAlignment="1">
      <alignment horizontal="right" vertical="top"/>
    </xf>
    <xf numFmtId="0" fontId="5" fillId="3" borderId="6" xfId="66" applyFill="1" applyBorder="1" applyAlignment="1">
      <alignment horizontal="left" vertical="top" wrapText="1"/>
    </xf>
    <xf numFmtId="0" fontId="13" fillId="3" borderId="5" xfId="66" quotePrefix="1" applyFont="1" applyFill="1" applyBorder="1" applyAlignment="1">
      <alignment horizontal="left" vertical="top" wrapText="1"/>
    </xf>
    <xf numFmtId="4" fontId="5" fillId="3" borderId="5" xfId="66" applyNumberFormat="1" applyFill="1" applyBorder="1" applyAlignment="1">
      <alignment horizontal="center" vertical="top"/>
    </xf>
    <xf numFmtId="0" fontId="5" fillId="3" borderId="1" xfId="66" applyFill="1" applyBorder="1" applyAlignment="1">
      <alignment horizontal="center" vertical="top"/>
    </xf>
    <xf numFmtId="0" fontId="5" fillId="3" borderId="1" xfId="66" applyFill="1" applyBorder="1" applyAlignment="1">
      <alignment horizontal="left" vertical="top" wrapText="1"/>
    </xf>
    <xf numFmtId="4" fontId="5" fillId="3" borderId="1" xfId="66" applyNumberFormat="1" applyFill="1" applyBorder="1" applyAlignment="1">
      <alignment horizontal="center" vertical="top"/>
    </xf>
    <xf numFmtId="3" fontId="5" fillId="3" borderId="92" xfId="7" applyNumberFormat="1" applyFont="1" applyFill="1" applyBorder="1" applyAlignment="1">
      <alignment horizontal="right" vertical="top"/>
    </xf>
    <xf numFmtId="0" fontId="5" fillId="0" borderId="6" xfId="66" quotePrefix="1" applyBorder="1" applyAlignment="1">
      <alignment horizontal="left" vertical="top" wrapText="1"/>
    </xf>
    <xf numFmtId="3" fontId="5" fillId="3" borderId="93" xfId="7" applyNumberFormat="1" applyFont="1" applyFill="1" applyBorder="1" applyAlignment="1">
      <alignment horizontal="right" vertical="top"/>
    </xf>
    <xf numFmtId="0" fontId="5" fillId="0" borderId="31" xfId="66" applyBorder="1" applyAlignment="1">
      <alignment vertical="top"/>
    </xf>
    <xf numFmtId="3" fontId="5" fillId="0" borderId="89" xfId="7" applyNumberFormat="1" applyFont="1" applyFill="1" applyBorder="1" applyAlignment="1">
      <alignment horizontal="right" vertical="top"/>
    </xf>
    <xf numFmtId="3" fontId="5" fillId="0" borderId="90" xfId="7" applyNumberFormat="1" applyFont="1" applyFill="1" applyBorder="1" applyAlignment="1">
      <alignment horizontal="right" vertical="top"/>
    </xf>
    <xf numFmtId="0" fontId="13" fillId="3" borderId="6" xfId="66" quotePrefix="1" applyFont="1" applyFill="1" applyBorder="1" applyAlignment="1">
      <alignment horizontal="left" vertical="top" wrapText="1"/>
    </xf>
    <xf numFmtId="0" fontId="54" fillId="0" borderId="0" xfId="49" applyFont="1" applyAlignment="1">
      <alignment wrapText="1"/>
    </xf>
    <xf numFmtId="165" fontId="5" fillId="2" borderId="5" xfId="7" applyFont="1" applyFill="1" applyBorder="1" applyAlignment="1">
      <alignment horizontal="center" vertical="top"/>
    </xf>
    <xf numFmtId="0" fontId="5" fillId="3" borderId="1" xfId="66" quotePrefix="1" applyFill="1" applyBorder="1" applyAlignment="1">
      <alignment horizontal="center" vertical="top"/>
    </xf>
    <xf numFmtId="0" fontId="11" fillId="0" borderId="1" xfId="66" applyFont="1" applyBorder="1" applyAlignment="1">
      <alignment horizontal="left" vertical="top" wrapText="1"/>
    </xf>
    <xf numFmtId="0" fontId="13" fillId="0" borderId="6" xfId="66" quotePrefix="1" applyFont="1" applyBorder="1" applyAlignment="1">
      <alignment horizontal="left" vertical="top" wrapText="1"/>
    </xf>
    <xf numFmtId="0" fontId="5" fillId="3" borderId="6" xfId="66" applyFill="1" applyBorder="1" applyAlignment="1">
      <alignment horizontal="center" vertical="top"/>
    </xf>
    <xf numFmtId="0" fontId="5" fillId="3" borderId="5" xfId="66" quotePrefix="1" applyFill="1" applyBorder="1" applyAlignment="1">
      <alignment horizontal="center" vertical="top"/>
    </xf>
    <xf numFmtId="0" fontId="7" fillId="3" borderId="6" xfId="66" applyFont="1" applyFill="1" applyBorder="1" applyAlignment="1">
      <alignment horizontal="left" vertical="top" wrapText="1"/>
    </xf>
    <xf numFmtId="0" fontId="5" fillId="3" borderId="0" xfId="66" applyFill="1" applyAlignment="1">
      <alignment horizontal="center" vertical="top"/>
    </xf>
    <xf numFmtId="0" fontId="5" fillId="0" borderId="6" xfId="66" applyBorder="1" applyAlignment="1">
      <alignment horizontal="left" vertical="top" wrapText="1"/>
    </xf>
    <xf numFmtId="174" fontId="5" fillId="0" borderId="5" xfId="66" applyNumberFormat="1" applyBorder="1" applyAlignment="1">
      <alignment horizontal="center" vertical="top"/>
    </xf>
    <xf numFmtId="0" fontId="11" fillId="3" borderId="6" xfId="66" applyFont="1" applyFill="1" applyBorder="1" applyAlignment="1">
      <alignment horizontal="left" vertical="top" wrapText="1"/>
    </xf>
    <xf numFmtId="0" fontId="13" fillId="0" borderId="6" xfId="66" applyFont="1" applyBorder="1" applyAlignment="1">
      <alignment horizontal="left" vertical="top" wrapText="1"/>
    </xf>
    <xf numFmtId="0" fontId="7" fillId="3" borderId="5" xfId="66" applyFont="1" applyFill="1" applyBorder="1" applyAlignment="1">
      <alignment vertical="top"/>
    </xf>
    <xf numFmtId="0" fontId="18" fillId="3" borderId="5" xfId="66" applyFont="1" applyFill="1" applyBorder="1" applyAlignment="1">
      <alignment horizontal="left" vertical="top" wrapText="1"/>
    </xf>
    <xf numFmtId="0" fontId="11" fillId="3" borderId="6" xfId="66" applyFont="1" applyFill="1" applyBorder="1" applyAlignment="1">
      <alignment vertical="top"/>
    </xf>
    <xf numFmtId="0" fontId="5" fillId="3" borderId="6" xfId="66" applyFill="1" applyBorder="1" applyAlignment="1">
      <alignment vertical="top"/>
    </xf>
    <xf numFmtId="0" fontId="11" fillId="0" borderId="19" xfId="66" applyFont="1" applyBorder="1" applyAlignment="1">
      <alignment vertical="top" wrapText="1"/>
    </xf>
    <xf numFmtId="165" fontId="5" fillId="2" borderId="1" xfId="7" applyFont="1" applyFill="1" applyBorder="1" applyAlignment="1">
      <alignment horizontal="center" vertical="top"/>
    </xf>
    <xf numFmtId="0" fontId="5" fillId="3" borderId="1" xfId="66" applyFill="1" applyBorder="1" applyAlignment="1">
      <alignment vertical="top"/>
    </xf>
    <xf numFmtId="2" fontId="5" fillId="3" borderId="1" xfId="66" applyNumberFormat="1" applyFill="1" applyBorder="1" applyAlignment="1">
      <alignment horizontal="center" vertical="top"/>
    </xf>
    <xf numFmtId="168" fontId="5" fillId="3" borderId="5" xfId="66" applyNumberFormat="1" applyFill="1" applyBorder="1" applyAlignment="1">
      <alignment horizontal="center" vertical="top"/>
    </xf>
    <xf numFmtId="0" fontId="5" fillId="0" borderId="19" xfId="66" applyBorder="1" applyAlignment="1">
      <alignment vertical="top" wrapText="1"/>
    </xf>
    <xf numFmtId="2" fontId="5" fillId="0" borderId="25" xfId="66" applyNumberFormat="1" applyBorder="1" applyAlignment="1">
      <alignment horizontal="center" vertical="top"/>
    </xf>
    <xf numFmtId="0" fontId="18" fillId="3" borderId="1" xfId="66" applyFont="1" applyFill="1" applyBorder="1" applyAlignment="1">
      <alignment horizontal="center" vertical="top"/>
    </xf>
    <xf numFmtId="0" fontId="11" fillId="3" borderId="1" xfId="66" applyFont="1" applyFill="1" applyBorder="1" applyAlignment="1">
      <alignment horizontal="left" vertical="top"/>
    </xf>
    <xf numFmtId="2" fontId="18" fillId="3" borderId="1" xfId="66" applyNumberFormat="1" applyFont="1" applyFill="1" applyBorder="1" applyAlignment="1">
      <alignment horizontal="center" vertical="top"/>
    </xf>
    <xf numFmtId="0" fontId="7" fillId="0" borderId="1" xfId="66" applyFont="1" applyBorder="1" applyAlignment="1">
      <alignment vertical="top" wrapText="1"/>
    </xf>
    <xf numFmtId="2" fontId="5" fillId="0" borderId="1" xfId="66" applyNumberFormat="1" applyBorder="1" applyAlignment="1">
      <alignment horizontal="center" vertical="top"/>
    </xf>
    <xf numFmtId="0" fontId="13" fillId="3" borderId="1" xfId="66" applyFont="1" applyFill="1" applyBorder="1" applyAlignment="1">
      <alignment horizontal="left" vertical="top" wrapText="1"/>
    </xf>
    <xf numFmtId="0" fontId="18" fillId="3" borderId="5" xfId="66" applyFont="1" applyFill="1" applyBorder="1" applyAlignment="1">
      <alignment horizontal="center" vertical="top"/>
    </xf>
    <xf numFmtId="0" fontId="30" fillId="3" borderId="5" xfId="66" applyFont="1" applyFill="1" applyBorder="1" applyAlignment="1">
      <alignment vertical="top"/>
    </xf>
    <xf numFmtId="0" fontId="18" fillId="3" borderId="5" xfId="66" applyFont="1" applyFill="1" applyBorder="1" applyAlignment="1">
      <alignment vertical="top"/>
    </xf>
    <xf numFmtId="0" fontId="11" fillId="0" borderId="6" xfId="66" applyFont="1" applyBorder="1" applyAlignment="1">
      <alignment vertical="top"/>
    </xf>
    <xf numFmtId="0" fontId="31" fillId="3" borderId="1" xfId="66" applyFont="1" applyFill="1" applyBorder="1" applyAlignment="1">
      <alignment horizontal="left" vertical="top" wrapText="1"/>
    </xf>
    <xf numFmtId="0" fontId="5" fillId="0" borderId="6" xfId="66" applyBorder="1" applyAlignment="1">
      <alignment vertical="top"/>
    </xf>
    <xf numFmtId="0" fontId="5" fillId="0" borderId="1" xfId="66" applyBorder="1" applyAlignment="1">
      <alignment vertical="top"/>
    </xf>
    <xf numFmtId="3" fontId="5" fillId="0" borderId="1" xfId="66" applyNumberFormat="1" applyBorder="1" applyAlignment="1">
      <alignment horizontal="center" vertical="top"/>
    </xf>
    <xf numFmtId="3" fontId="5" fillId="3" borderId="92" xfId="7" applyNumberFormat="1" applyFont="1" applyFill="1" applyBorder="1" applyAlignment="1">
      <alignment vertical="top"/>
    </xf>
    <xf numFmtId="3" fontId="18" fillId="3" borderId="93" xfId="7" applyNumberFormat="1" applyFont="1" applyFill="1" applyBorder="1" applyAlignment="1">
      <alignment horizontal="right" vertical="top"/>
    </xf>
    <xf numFmtId="0" fontId="31" fillId="2" borderId="5" xfId="66" applyFont="1" applyFill="1" applyBorder="1" applyAlignment="1">
      <alignment horizontal="left" vertical="top" wrapText="1"/>
    </xf>
    <xf numFmtId="3" fontId="18" fillId="3" borderId="90" xfId="7" applyNumberFormat="1" applyFont="1" applyFill="1" applyBorder="1" applyAlignment="1">
      <alignment horizontal="right" vertical="top"/>
    </xf>
    <xf numFmtId="3" fontId="5" fillId="3" borderId="90" xfId="7" applyNumberFormat="1" applyFont="1" applyFill="1" applyBorder="1" applyAlignment="1">
      <alignment horizontal="right" vertical="top"/>
    </xf>
    <xf numFmtId="0" fontId="5" fillId="3" borderId="6" xfId="66" quotePrefix="1" applyFill="1" applyBorder="1" applyAlignment="1">
      <alignment horizontal="left" vertical="top" wrapText="1"/>
    </xf>
    <xf numFmtId="0" fontId="5" fillId="3" borderId="5" xfId="66" applyFill="1" applyBorder="1" applyAlignment="1">
      <alignment horizontal="left" vertical="top"/>
    </xf>
    <xf numFmtId="0" fontId="11" fillId="3" borderId="5" xfId="66" applyFont="1" applyFill="1" applyBorder="1" applyAlignment="1">
      <alignment horizontal="left" vertical="top" wrapText="1"/>
    </xf>
    <xf numFmtId="3" fontId="5" fillId="3" borderId="89" xfId="7" applyNumberFormat="1" applyFont="1" applyFill="1" applyBorder="1" applyAlignment="1">
      <alignment vertical="top"/>
    </xf>
    <xf numFmtId="0" fontId="7" fillId="3" borderId="5" xfId="66" applyFont="1" applyFill="1" applyBorder="1" applyAlignment="1">
      <alignment horizontal="left" vertical="top" wrapText="1"/>
    </xf>
    <xf numFmtId="0" fontId="5" fillId="3" borderId="5" xfId="66" quotePrefix="1" applyFill="1" applyBorder="1" applyAlignment="1">
      <alignment horizontal="left" vertical="top" wrapText="1"/>
    </xf>
    <xf numFmtId="0" fontId="5" fillId="3" borderId="1" xfId="66" quotePrefix="1" applyFill="1" applyBorder="1" applyAlignment="1">
      <alignment horizontal="left" vertical="top" wrapText="1"/>
    </xf>
    <xf numFmtId="0" fontId="18" fillId="3" borderId="5" xfId="66" quotePrefix="1" applyFont="1" applyFill="1" applyBorder="1" applyAlignment="1">
      <alignment horizontal="center" vertical="top"/>
    </xf>
    <xf numFmtId="2" fontId="18" fillId="3" borderId="5" xfId="66" applyNumberFormat="1" applyFont="1" applyFill="1" applyBorder="1" applyAlignment="1">
      <alignment horizontal="center" vertical="top"/>
    </xf>
    <xf numFmtId="0" fontId="18" fillId="0" borderId="5" xfId="66" applyFont="1" applyBorder="1" applyAlignment="1">
      <alignment horizontal="center" vertical="top"/>
    </xf>
    <xf numFmtId="0" fontId="30" fillId="0" borderId="5" xfId="66" applyFont="1" applyBorder="1" applyAlignment="1">
      <alignment vertical="top"/>
    </xf>
    <xf numFmtId="2" fontId="18" fillId="0" borderId="5" xfId="66" applyNumberFormat="1" applyFont="1" applyBorder="1" applyAlignment="1">
      <alignment horizontal="center" vertical="top"/>
    </xf>
    <xf numFmtId="0" fontId="13" fillId="0" borderId="5" xfId="49" applyFont="1" applyBorder="1" applyAlignment="1">
      <alignment horizontal="left" vertical="top" wrapText="1"/>
    </xf>
    <xf numFmtId="1" fontId="18" fillId="0" borderId="5" xfId="66" applyNumberFormat="1" applyFont="1" applyBorder="1" applyAlignment="1">
      <alignment horizontal="center" vertical="top"/>
    </xf>
    <xf numFmtId="0" fontId="5" fillId="0" borderId="5" xfId="49" applyBorder="1" applyAlignment="1">
      <alignment horizontal="left" vertical="top" wrapText="1"/>
    </xf>
    <xf numFmtId="0" fontId="13" fillId="0" borderId="5" xfId="66" applyFont="1" applyBorder="1" applyAlignment="1">
      <alignment vertical="top" wrapText="1"/>
    </xf>
    <xf numFmtId="0" fontId="18" fillId="3" borderId="5" xfId="66" applyFont="1" applyFill="1" applyBorder="1" applyAlignment="1">
      <alignment vertical="top" wrapText="1"/>
    </xf>
    <xf numFmtId="3" fontId="18" fillId="3" borderId="5" xfId="66" applyNumberFormat="1" applyFont="1" applyFill="1" applyBorder="1" applyAlignment="1">
      <alignment horizontal="center" vertical="top"/>
    </xf>
    <xf numFmtId="0" fontId="5" fillId="3" borderId="5" xfId="49" applyFill="1" applyBorder="1" applyAlignment="1">
      <alignment horizontal="left" vertical="top" wrapText="1"/>
    </xf>
    <xf numFmtId="0" fontId="5" fillId="0" borderId="5" xfId="66" applyBorder="1" applyAlignment="1">
      <alignment vertical="top" wrapText="1"/>
    </xf>
    <xf numFmtId="0" fontId="5" fillId="0" borderId="25" xfId="66" applyBorder="1" applyAlignment="1">
      <alignment vertical="top" wrapText="1"/>
    </xf>
    <xf numFmtId="0" fontId="5" fillId="0" borderId="0" xfId="66" applyAlignment="1">
      <alignment horizontal="center" vertical="top"/>
    </xf>
    <xf numFmtId="0" fontId="5" fillId="0" borderId="5" xfId="66" applyBorder="1" applyAlignment="1">
      <alignment horizontal="justify" vertical="top" wrapText="1"/>
    </xf>
    <xf numFmtId="0" fontId="18" fillId="0" borderId="5" xfId="49" applyFont="1" applyBorder="1" applyAlignment="1">
      <alignment vertical="top" wrapText="1"/>
    </xf>
    <xf numFmtId="3" fontId="18" fillId="0" borderId="5" xfId="66" applyNumberFormat="1" applyFont="1" applyBorder="1" applyAlignment="1">
      <alignment horizontal="center" vertical="top"/>
    </xf>
    <xf numFmtId="0" fontId="18" fillId="0" borderId="5" xfId="63" applyFont="1" applyBorder="1" applyAlignment="1">
      <alignment vertical="top" wrapText="1"/>
    </xf>
    <xf numFmtId="0" fontId="5" fillId="3" borderId="5" xfId="68" applyFill="1" applyBorder="1" applyAlignment="1">
      <alignment horizontal="center" vertical="top"/>
    </xf>
    <xf numFmtId="1" fontId="5" fillId="3" borderId="5" xfId="68" applyNumberFormat="1" applyFill="1" applyBorder="1" applyAlignment="1">
      <alignment horizontal="center" vertical="top"/>
    </xf>
    <xf numFmtId="0" fontId="5" fillId="0" borderId="0" xfId="100" applyAlignment="1" applyProtection="1">
      <alignment horizontal="left" vertical="top" wrapText="1"/>
      <protection locked="0"/>
    </xf>
    <xf numFmtId="0" fontId="5" fillId="0" borderId="5" xfId="68" applyBorder="1" applyAlignment="1">
      <alignment horizontal="justify" vertical="top" wrapText="1"/>
    </xf>
    <xf numFmtId="1" fontId="5" fillId="0" borderId="5" xfId="66" applyNumberFormat="1" applyBorder="1" applyAlignment="1">
      <alignment horizontal="center" vertical="top"/>
    </xf>
    <xf numFmtId="0" fontId="5" fillId="0" borderId="24" xfId="66" applyBorder="1" applyAlignment="1">
      <alignment horizontal="center" vertical="top"/>
    </xf>
    <xf numFmtId="0" fontId="11" fillId="0" borderId="19" xfId="66" applyFont="1" applyBorder="1" applyAlignment="1">
      <alignment horizontal="left" vertical="top" wrapText="1"/>
    </xf>
    <xf numFmtId="0" fontId="5" fillId="0" borderId="19" xfId="66" applyBorder="1" applyAlignment="1">
      <alignment horizontal="center" vertical="top"/>
    </xf>
    <xf numFmtId="0" fontId="5" fillId="0" borderId="19" xfId="66" applyBorder="1" applyAlignment="1">
      <alignment horizontal="centerContinuous" vertical="top"/>
    </xf>
    <xf numFmtId="3" fontId="5" fillId="2" borderId="19" xfId="7" applyNumberFormat="1" applyFont="1" applyFill="1" applyBorder="1" applyAlignment="1">
      <alignment horizontal="right" vertical="top"/>
    </xf>
    <xf numFmtId="0" fontId="5" fillId="0" borderId="25" xfId="66" applyBorder="1" applyAlignment="1">
      <alignment horizontal="left" vertical="top" wrapText="1"/>
    </xf>
    <xf numFmtId="0" fontId="18" fillId="0" borderId="5" xfId="66" applyFont="1" applyBorder="1" applyAlignment="1">
      <alignment vertical="top" wrapText="1"/>
    </xf>
    <xf numFmtId="1" fontId="18" fillId="3" borderId="5" xfId="66" applyNumberFormat="1" applyFont="1" applyFill="1" applyBorder="1" applyAlignment="1">
      <alignment horizontal="center" vertical="top"/>
    </xf>
    <xf numFmtId="0" fontId="18" fillId="0" borderId="1" xfId="66" applyFont="1" applyBorder="1" applyAlignment="1">
      <alignment vertical="top" wrapText="1"/>
    </xf>
    <xf numFmtId="0" fontId="18" fillId="3" borderId="25" xfId="66" applyFont="1" applyFill="1" applyBorder="1" applyAlignment="1">
      <alignment horizontal="center" vertical="top"/>
    </xf>
    <xf numFmtId="1" fontId="18" fillId="3" borderId="25" xfId="66" applyNumberFormat="1" applyFont="1" applyFill="1" applyBorder="1" applyAlignment="1">
      <alignment horizontal="center" vertical="top"/>
    </xf>
    <xf numFmtId="166" fontId="5" fillId="0" borderId="25" xfId="7" applyNumberFormat="1" applyFont="1" applyBorder="1" applyAlignment="1">
      <alignment horizontal="right" vertical="top"/>
    </xf>
    <xf numFmtId="0" fontId="18" fillId="0" borderId="25" xfId="66" applyFont="1" applyBorder="1" applyAlignment="1">
      <alignment horizontal="center" vertical="top"/>
    </xf>
    <xf numFmtId="9" fontId="18" fillId="0" borderId="25" xfId="102" applyFont="1" applyFill="1" applyBorder="1" applyAlignment="1">
      <alignment horizontal="center" vertical="top"/>
    </xf>
    <xf numFmtId="166" fontId="5" fillId="0" borderId="25" xfId="7" applyNumberFormat="1" applyFont="1" applyFill="1" applyBorder="1" applyAlignment="1" applyProtection="1">
      <alignment horizontal="right" vertical="top"/>
      <protection locked="0"/>
    </xf>
    <xf numFmtId="0" fontId="5" fillId="0" borderId="1" xfId="71" applyBorder="1" applyAlignment="1">
      <alignment horizontal="center" vertical="top"/>
    </xf>
    <xf numFmtId="0" fontId="11" fillId="0" borderId="1" xfId="76" applyFont="1" applyBorder="1" applyAlignment="1">
      <alignment horizontal="left" vertical="top" wrapText="1"/>
    </xf>
    <xf numFmtId="1" fontId="5" fillId="0" borderId="1" xfId="71" applyNumberFormat="1" applyBorder="1" applyAlignment="1">
      <alignment horizontal="center" vertical="top"/>
    </xf>
    <xf numFmtId="38" fontId="5" fillId="0" borderId="1" xfId="7" applyNumberFormat="1" applyFont="1" applyFill="1" applyBorder="1" applyAlignment="1">
      <alignment horizontal="right" vertical="top"/>
    </xf>
    <xf numFmtId="38" fontId="5" fillId="0" borderId="1" xfId="7" applyNumberFormat="1" applyFont="1" applyFill="1" applyBorder="1" applyAlignment="1">
      <alignment vertical="top"/>
    </xf>
    <xf numFmtId="3" fontId="54" fillId="4" borderId="0" xfId="49" applyNumberFormat="1" applyFont="1" applyFill="1" applyAlignment="1">
      <alignment vertical="center"/>
    </xf>
    <xf numFmtId="166" fontId="5" fillId="4" borderId="0" xfId="31" applyNumberFormat="1" applyFont="1" applyFill="1" applyAlignment="1">
      <alignment vertical="center"/>
    </xf>
    <xf numFmtId="0" fontId="5" fillId="4" borderId="0" xfId="49" applyFill="1" applyAlignment="1">
      <alignment vertical="center"/>
    </xf>
    <xf numFmtId="3" fontId="54" fillId="0" borderId="0" xfId="49" applyNumberFormat="1" applyFont="1" applyAlignment="1">
      <alignment vertical="center"/>
    </xf>
    <xf numFmtId="166" fontId="5" fillId="0" borderId="0" xfId="31" applyNumberFormat="1" applyFont="1" applyFill="1" applyAlignment="1">
      <alignment vertical="center"/>
    </xf>
    <xf numFmtId="0" fontId="5" fillId="0" borderId="0" xfId="49" applyAlignment="1">
      <alignment vertical="center"/>
    </xf>
    <xf numFmtId="38" fontId="5" fillId="0" borderId="1" xfId="7" applyNumberFormat="1" applyFont="1" applyFill="1" applyBorder="1" applyAlignment="1" applyProtection="1">
      <alignment vertical="top"/>
      <protection locked="0"/>
    </xf>
    <xf numFmtId="0" fontId="5" fillId="0" borderId="1" xfId="76" quotePrefix="1" applyBorder="1" applyAlignment="1">
      <alignment horizontal="center" vertical="top" wrapText="1"/>
    </xf>
    <xf numFmtId="0" fontId="5" fillId="0" borderId="1" xfId="76" applyBorder="1" applyAlignment="1">
      <alignment horizontal="center" vertical="top"/>
    </xf>
    <xf numFmtId="0" fontId="5" fillId="0" borderId="1" xfId="71" applyBorder="1" applyAlignment="1">
      <alignment vertical="top"/>
    </xf>
    <xf numFmtId="0" fontId="5" fillId="0" borderId="0" xfId="49" applyAlignment="1">
      <alignment horizontal="center" vertical="top"/>
    </xf>
    <xf numFmtId="0" fontId="5" fillId="0" borderId="0" xfId="49" applyAlignment="1">
      <alignment horizontal="justify" vertical="top"/>
    </xf>
    <xf numFmtId="166" fontId="5" fillId="0" borderId="0" xfId="31" applyNumberFormat="1" applyFont="1" applyFill="1" applyAlignment="1">
      <alignment horizontal="right" vertical="top"/>
    </xf>
    <xf numFmtId="3" fontId="54" fillId="2" borderId="0" xfId="49" applyNumberFormat="1" applyFont="1" applyFill="1" applyAlignment="1">
      <alignment vertical="center"/>
    </xf>
    <xf numFmtId="166" fontId="5" fillId="2" borderId="0" xfId="31" applyNumberFormat="1" applyFont="1" applyFill="1" applyAlignment="1">
      <alignment vertical="center"/>
    </xf>
    <xf numFmtId="0" fontId="5" fillId="2" borderId="0" xfId="49" applyFill="1" applyAlignment="1">
      <alignment vertical="center"/>
    </xf>
    <xf numFmtId="165" fontId="5" fillId="0" borderId="89" xfId="7" applyFont="1" applyFill="1" applyBorder="1" applyAlignment="1">
      <alignment horizontal="centerContinuous" vertical="top"/>
    </xf>
    <xf numFmtId="175" fontId="5" fillId="3" borderId="5" xfId="35" applyNumberFormat="1" applyFont="1" applyFill="1" applyBorder="1" applyAlignment="1">
      <alignment horizontal="center" vertical="top"/>
    </xf>
    <xf numFmtId="2" fontId="5" fillId="3" borderId="5" xfId="35" applyNumberFormat="1" applyFont="1" applyFill="1" applyBorder="1" applyAlignment="1">
      <alignment horizontal="center" vertical="top"/>
    </xf>
    <xf numFmtId="3" fontId="5" fillId="0" borderId="92" xfId="7" applyNumberFormat="1" applyFont="1" applyFill="1" applyBorder="1" applyAlignment="1">
      <alignment horizontal="right" vertical="top"/>
    </xf>
    <xf numFmtId="3" fontId="5" fillId="0" borderId="94" xfId="7" applyNumberFormat="1" applyFont="1" applyBorder="1" applyAlignment="1">
      <alignment horizontal="right" vertical="top"/>
    </xf>
    <xf numFmtId="3" fontId="5" fillId="0" borderId="91" xfId="7" applyNumberFormat="1" applyFont="1" applyFill="1" applyBorder="1" applyAlignment="1">
      <alignment horizontal="right" vertical="top"/>
    </xf>
    <xf numFmtId="3" fontId="5" fillId="0" borderId="92" xfId="7" applyNumberFormat="1" applyFont="1" applyFill="1" applyBorder="1" applyAlignment="1">
      <alignment horizontal="center" vertical="top"/>
    </xf>
    <xf numFmtId="3" fontId="5" fillId="0" borderId="89" xfId="7" applyNumberFormat="1" applyFont="1" applyFill="1" applyBorder="1" applyAlignment="1">
      <alignment vertical="top"/>
    </xf>
    <xf numFmtId="167" fontId="5" fillId="3" borderId="5" xfId="85" applyNumberFormat="1" applyFill="1" applyBorder="1" applyAlignment="1">
      <alignment horizontal="center" vertical="top"/>
    </xf>
    <xf numFmtId="0" fontId="18" fillId="3" borderId="1" xfId="66" applyFont="1" applyFill="1" applyBorder="1" applyAlignment="1">
      <alignment vertical="top"/>
    </xf>
    <xf numFmtId="0" fontId="13" fillId="3" borderId="1" xfId="66" applyFont="1" applyFill="1" applyBorder="1" applyAlignment="1">
      <alignment horizontal="left" vertical="top"/>
    </xf>
    <xf numFmtId="3" fontId="5" fillId="0" borderId="93" xfId="7" applyNumberFormat="1" applyFont="1" applyBorder="1" applyAlignment="1">
      <alignment vertical="top"/>
    </xf>
    <xf numFmtId="0" fontId="5" fillId="0" borderId="1" xfId="66" applyBorder="1" applyAlignment="1">
      <alignment vertical="top" wrapText="1"/>
    </xf>
    <xf numFmtId="3" fontId="5" fillId="0" borderId="92" xfId="7" applyNumberFormat="1" applyFont="1" applyFill="1" applyBorder="1" applyAlignment="1">
      <alignment vertical="top"/>
    </xf>
    <xf numFmtId="0" fontId="30" fillId="0" borderId="5" xfId="49" applyFont="1" applyBorder="1" applyAlignment="1">
      <alignment vertical="top"/>
    </xf>
    <xf numFmtId="0" fontId="13" fillId="0" borderId="0" xfId="49" applyFont="1" applyAlignment="1">
      <alignment horizontal="left" vertical="top" wrapText="1"/>
    </xf>
    <xf numFmtId="0" fontId="5" fillId="0" borderId="5" xfId="66" quotePrefix="1" applyBorder="1" applyAlignment="1">
      <alignment vertical="top" wrapText="1"/>
    </xf>
    <xf numFmtId="0" fontId="18" fillId="0" borderId="5" xfId="66" applyFont="1" applyBorder="1" applyAlignment="1">
      <alignment vertical="top"/>
    </xf>
    <xf numFmtId="0" fontId="5" fillId="0" borderId="5" xfId="66" applyBorder="1" applyAlignment="1">
      <alignment horizontal="justify" vertical="top"/>
    </xf>
    <xf numFmtId="0" fontId="5" fillId="0" borderId="5" xfId="49" applyBorder="1" applyAlignment="1">
      <alignment vertical="top" wrapText="1"/>
    </xf>
    <xf numFmtId="166" fontId="5" fillId="0" borderId="5" xfId="16" applyNumberFormat="1" applyFont="1" applyFill="1" applyBorder="1" applyAlignment="1">
      <alignment vertical="top"/>
    </xf>
    <xf numFmtId="0" fontId="5" fillId="0" borderId="1" xfId="49" quotePrefix="1" applyBorder="1" applyAlignment="1">
      <alignment vertical="top" wrapText="1"/>
    </xf>
    <xf numFmtId="0" fontId="5" fillId="0" borderId="5" xfId="97" applyBorder="1" applyAlignment="1">
      <alignment horizontal="left" vertical="top" wrapText="1"/>
    </xf>
    <xf numFmtId="0" fontId="5" fillId="0" borderId="5" xfId="97" applyBorder="1" applyAlignment="1">
      <alignment horizontal="center" vertical="top"/>
    </xf>
    <xf numFmtId="3" fontId="5" fillId="0" borderId="5" xfId="97" applyNumberFormat="1" applyBorder="1" applyAlignment="1">
      <alignment horizontal="center" vertical="top"/>
    </xf>
    <xf numFmtId="166" fontId="5" fillId="0" borderId="5" xfId="7" applyNumberFormat="1" applyFont="1" applyFill="1" applyBorder="1" applyAlignment="1">
      <alignment horizontal="center" vertical="top"/>
    </xf>
    <xf numFmtId="3" fontId="5" fillId="0" borderId="19" xfId="7" applyNumberFormat="1" applyFont="1" applyFill="1" applyBorder="1" applyAlignment="1">
      <alignment horizontal="right" vertical="top"/>
    </xf>
    <xf numFmtId="0" fontId="5" fillId="0" borderId="24" xfId="66" quotePrefix="1" applyBorder="1" applyAlignment="1">
      <alignment horizontal="center" vertical="top"/>
    </xf>
    <xf numFmtId="0" fontId="5" fillId="0" borderId="19" xfId="66" applyBorder="1" applyAlignment="1">
      <alignment horizontal="left" vertical="top" wrapText="1"/>
    </xf>
    <xf numFmtId="3" fontId="5" fillId="0" borderId="19" xfId="66" applyNumberFormat="1" applyBorder="1" applyAlignment="1">
      <alignment horizontal="center" vertical="top"/>
    </xf>
    <xf numFmtId="0" fontId="18" fillId="0" borderId="1" xfId="66" applyFont="1" applyBorder="1" applyAlignment="1">
      <alignment horizontal="center" vertical="top"/>
    </xf>
    <xf numFmtId="9" fontId="18" fillId="0" borderId="1" xfId="102" applyFont="1" applyFill="1" applyBorder="1" applyAlignment="1">
      <alignment horizontal="center" vertical="top"/>
    </xf>
    <xf numFmtId="166" fontId="5" fillId="0" borderId="92" xfId="7" applyNumberFormat="1" applyFont="1" applyFill="1" applyBorder="1" applyAlignment="1" applyProtection="1">
      <alignment horizontal="right" vertical="top"/>
      <protection locked="0"/>
    </xf>
    <xf numFmtId="166" fontId="18" fillId="0" borderId="5" xfId="40" applyNumberFormat="1" applyFont="1" applyFill="1" applyBorder="1" applyAlignment="1">
      <alignment horizontal="right" vertical="top"/>
    </xf>
    <xf numFmtId="166" fontId="18" fillId="0" borderId="5" xfId="40" applyNumberFormat="1" applyFont="1" applyFill="1" applyBorder="1" applyAlignment="1">
      <alignment horizontal="center" vertical="top"/>
    </xf>
    <xf numFmtId="174" fontId="57" fillId="0" borderId="85" xfId="12" applyNumberFormat="1" applyFont="1" applyFill="1" applyBorder="1" applyAlignment="1">
      <alignment horizontal="center" vertical="top"/>
    </xf>
    <xf numFmtId="0" fontId="56" fillId="0" borderId="85" xfId="72" applyFont="1" applyBorder="1" applyAlignment="1" applyProtection="1">
      <alignment vertical="top" wrapText="1"/>
    </xf>
    <xf numFmtId="166" fontId="26" fillId="0" borderId="5" xfId="35" applyNumberFormat="1" applyFont="1" applyFill="1" applyBorder="1" applyAlignment="1">
      <alignment horizontal="right" vertical="top"/>
    </xf>
    <xf numFmtId="166" fontId="26" fillId="0" borderId="5" xfId="27" applyNumberFormat="1" applyFont="1" applyFill="1" applyBorder="1" applyAlignment="1">
      <alignment horizontal="right" vertical="top"/>
    </xf>
    <xf numFmtId="166" fontId="26" fillId="0" borderId="5" xfId="40" applyNumberFormat="1" applyFont="1" applyFill="1" applyBorder="1" applyAlignment="1">
      <alignment horizontal="center" vertical="top"/>
    </xf>
    <xf numFmtId="37" fontId="26" fillId="0" borderId="5" xfId="27" applyNumberFormat="1" applyFont="1" applyFill="1" applyBorder="1" applyAlignment="1">
      <alignment horizontal="right" vertical="top"/>
    </xf>
    <xf numFmtId="166" fontId="26" fillId="0" borderId="5" xfId="7" applyNumberFormat="1" applyFont="1" applyFill="1" applyBorder="1" applyAlignment="1">
      <alignment horizontal="right" vertical="top"/>
    </xf>
    <xf numFmtId="166" fontId="10" fillId="0" borderId="5" xfId="35" applyNumberFormat="1" applyFont="1" applyFill="1" applyBorder="1" applyAlignment="1">
      <alignment horizontal="right" vertical="top"/>
    </xf>
    <xf numFmtId="166" fontId="10" fillId="0" borderId="5" xfId="40" applyNumberFormat="1" applyFont="1" applyFill="1" applyBorder="1" applyAlignment="1">
      <alignment horizontal="center" vertical="top"/>
    </xf>
    <xf numFmtId="37" fontId="10" fillId="0" borderId="0" xfId="7" applyNumberFormat="1" applyFont="1" applyFill="1" applyAlignment="1">
      <alignment horizontal="right" vertical="top"/>
    </xf>
    <xf numFmtId="166" fontId="10" fillId="0" borderId="83" xfId="7" applyNumberFormat="1" applyFont="1" applyFill="1" applyBorder="1" applyAlignment="1" applyProtection="1">
      <alignment horizontal="center" vertical="top"/>
      <protection locked="0"/>
    </xf>
    <xf numFmtId="166" fontId="10" fillId="0" borderId="5" xfId="40" applyNumberFormat="1" applyFont="1" applyBorder="1" applyAlignment="1">
      <alignment horizontal="center" vertical="top"/>
    </xf>
    <xf numFmtId="166" fontId="8" fillId="0" borderId="5" xfId="40" applyNumberFormat="1" applyFont="1" applyFill="1" applyBorder="1" applyAlignment="1">
      <alignment horizontal="right" vertical="top"/>
    </xf>
    <xf numFmtId="166" fontId="7" fillId="0" borderId="12" xfId="1" applyNumberFormat="1" applyFont="1" applyBorder="1" applyAlignment="1">
      <alignment vertical="center"/>
    </xf>
    <xf numFmtId="0" fontId="5" fillId="0" borderId="1" xfId="0" applyFont="1" applyBorder="1" applyAlignment="1">
      <alignment horizontal="left" vertical="top" wrapText="1"/>
    </xf>
    <xf numFmtId="166" fontId="7" fillId="0" borderId="32" xfId="1" applyNumberFormat="1" applyFont="1" applyBorder="1" applyAlignment="1">
      <alignment vertical="center"/>
    </xf>
    <xf numFmtId="37" fontId="7" fillId="0" borderId="33" xfId="24" applyNumberFormat="1" applyFont="1" applyFill="1" applyBorder="1" applyAlignment="1">
      <alignment horizontal="right" vertical="center"/>
    </xf>
    <xf numFmtId="0" fontId="5" fillId="0" borderId="1" xfId="0" applyFont="1" applyBorder="1" applyAlignment="1">
      <alignment vertical="center"/>
    </xf>
    <xf numFmtId="166" fontId="27" fillId="0" borderId="29" xfId="35" applyNumberFormat="1" applyFont="1" applyFill="1" applyBorder="1" applyAlignment="1">
      <alignment horizontal="right" vertical="center"/>
    </xf>
    <xf numFmtId="38" fontId="7" fillId="0" borderId="33" xfId="75" applyNumberFormat="1" applyFont="1" applyBorder="1" applyAlignment="1">
      <alignment vertical="top"/>
    </xf>
    <xf numFmtId="3" fontId="10" fillId="0" borderId="85" xfId="72" applyNumberFormat="1" applyFont="1" applyBorder="1" applyAlignment="1" applyProtection="1">
      <alignment horizontal="center" vertical="top"/>
    </xf>
    <xf numFmtId="174" fontId="10" fillId="0" borderId="85" xfId="13" applyNumberFormat="1" applyFont="1" applyFill="1" applyBorder="1" applyAlignment="1">
      <alignment horizontal="right" vertical="top"/>
    </xf>
    <xf numFmtId="4" fontId="10" fillId="0" borderId="85" xfId="12" applyNumberFormat="1" applyFont="1" applyFill="1" applyBorder="1" applyAlignment="1">
      <alignment horizontal="center" vertical="top"/>
    </xf>
    <xf numFmtId="3" fontId="10" fillId="0" borderId="85" xfId="12" applyNumberFormat="1" applyFont="1" applyFill="1" applyBorder="1" applyAlignment="1">
      <alignment horizontal="center" vertical="top"/>
    </xf>
    <xf numFmtId="0" fontId="7" fillId="0" borderId="0" xfId="49" applyFont="1"/>
    <xf numFmtId="0" fontId="13" fillId="0" borderId="1" xfId="49" applyFont="1" applyBorder="1"/>
    <xf numFmtId="0" fontId="67" fillId="0" borderId="1" xfId="49" applyFont="1" applyBorder="1" applyAlignment="1">
      <alignment vertical="justify" wrapText="1"/>
    </xf>
    <xf numFmtId="0" fontId="11" fillId="0" borderId="1" xfId="49" applyFont="1" applyBorder="1"/>
    <xf numFmtId="37" fontId="7" fillId="0" borderId="4" xfId="27" applyNumberFormat="1" applyFont="1" applyFill="1" applyBorder="1" applyAlignment="1">
      <alignment horizontal="right" vertical="top"/>
    </xf>
    <xf numFmtId="0" fontId="7" fillId="0" borderId="1" xfId="49" applyFont="1" applyBorder="1" applyAlignment="1">
      <alignment wrapText="1"/>
    </xf>
    <xf numFmtId="0" fontId="5" fillId="0" borderId="1" xfId="49" applyBorder="1" applyAlignment="1">
      <alignment vertical="center" wrapText="1"/>
    </xf>
    <xf numFmtId="0" fontId="7" fillId="0" borderId="1" xfId="49" applyFont="1" applyBorder="1" applyAlignment="1">
      <alignment horizontal="left"/>
    </xf>
    <xf numFmtId="0" fontId="5" fillId="0" borderId="1" xfId="49" applyBorder="1" applyAlignment="1">
      <alignment horizontal="left"/>
    </xf>
    <xf numFmtId="166" fontId="5" fillId="0" borderId="0" xfId="1" applyNumberFormat="1" applyFont="1" applyFill="1"/>
    <xf numFmtId="0" fontId="10" fillId="0" borderId="23" xfId="49" applyFont="1" applyBorder="1" applyAlignment="1">
      <alignment vertical="top"/>
    </xf>
    <xf numFmtId="0" fontId="8" fillId="0" borderId="23" xfId="49" applyFont="1" applyBorder="1" applyAlignment="1">
      <alignment horizontal="center" vertical="top"/>
    </xf>
    <xf numFmtId="37" fontId="5" fillId="0" borderId="23" xfId="49" applyNumberFormat="1" applyBorder="1" applyAlignment="1" applyProtection="1">
      <alignment horizontal="right" vertical="top"/>
      <protection locked="0"/>
    </xf>
    <xf numFmtId="0" fontId="7" fillId="0" borderId="2" xfId="49" applyFont="1" applyBorder="1" applyAlignment="1">
      <alignment horizontal="center" vertical="top"/>
    </xf>
    <xf numFmtId="0" fontId="7" fillId="0" borderId="2" xfId="49" applyFont="1" applyBorder="1" applyAlignment="1">
      <alignment horizontal="center" vertical="top" wrapText="1"/>
    </xf>
    <xf numFmtId="37" fontId="7" fillId="0" borderId="2" xfId="49" applyNumberFormat="1" applyFont="1" applyBorder="1" applyAlignment="1" applyProtection="1">
      <alignment horizontal="right" vertical="top"/>
      <protection locked="0"/>
    </xf>
    <xf numFmtId="37" fontId="7" fillId="0" borderId="2" xfId="49" applyNumberFormat="1" applyFont="1" applyBorder="1" applyAlignment="1">
      <alignment horizontal="right" vertical="top"/>
    </xf>
    <xf numFmtId="3" fontId="5" fillId="0" borderId="1" xfId="49" applyNumberFormat="1" applyBorder="1" applyAlignment="1">
      <alignment horizontal="center" vertical="top"/>
    </xf>
    <xf numFmtId="37" fontId="5" fillId="0" borderId="1" xfId="27" applyNumberFormat="1" applyFont="1" applyFill="1" applyBorder="1" applyAlignment="1" applyProtection="1">
      <alignment horizontal="right" vertical="top"/>
    </xf>
    <xf numFmtId="37" fontId="5" fillId="0" borderId="1" xfId="66" applyNumberFormat="1" applyBorder="1" applyAlignment="1">
      <alignment horizontal="center" vertical="top"/>
    </xf>
    <xf numFmtId="37" fontId="16" fillId="0" borderId="1" xfId="66" applyNumberFormat="1" applyFont="1" applyBorder="1" applyAlignment="1">
      <alignment horizontal="left" vertical="top" wrapText="1"/>
    </xf>
    <xf numFmtId="37" fontId="5" fillId="0" borderId="1" xfId="26" applyNumberFormat="1" applyFont="1" applyFill="1" applyBorder="1" applyAlignment="1">
      <alignment horizontal="right" vertical="top"/>
    </xf>
    <xf numFmtId="37" fontId="5" fillId="0" borderId="1" xfId="66" applyNumberFormat="1" applyBorder="1" applyAlignment="1">
      <alignment horizontal="left" vertical="top" wrapText="1"/>
    </xf>
    <xf numFmtId="0" fontId="5" fillId="0" borderId="0" xfId="49" quotePrefix="1" applyAlignment="1">
      <alignment vertical="top"/>
    </xf>
    <xf numFmtId="0" fontId="5" fillId="0" borderId="1" xfId="49" applyBorder="1" applyAlignment="1">
      <alignment vertical="top" wrapText="1"/>
    </xf>
    <xf numFmtId="0" fontId="5" fillId="0" borderId="1" xfId="49" applyBorder="1" applyAlignment="1">
      <alignment horizontal="center" vertical="top" wrapText="1"/>
    </xf>
    <xf numFmtId="9" fontId="5" fillId="0" borderId="1" xfId="49" applyNumberFormat="1" applyBorder="1" applyAlignment="1">
      <alignment horizontal="center" vertical="top"/>
    </xf>
    <xf numFmtId="37" fontId="5" fillId="0" borderId="1" xfId="27" applyNumberFormat="1" applyFont="1" applyFill="1" applyBorder="1" applyAlignment="1">
      <alignment horizontal="right" vertical="top"/>
    </xf>
    <xf numFmtId="0" fontId="16" fillId="0" borderId="1" xfId="49" applyFont="1" applyBorder="1" applyAlignment="1">
      <alignment horizontal="left" vertical="top" wrapText="1"/>
    </xf>
    <xf numFmtId="37" fontId="5" fillId="0" borderId="1" xfId="27" applyNumberFormat="1" applyFont="1" applyBorder="1" applyAlignment="1">
      <alignment horizontal="right" vertical="top"/>
    </xf>
    <xf numFmtId="169" fontId="5" fillId="0" borderId="1" xfId="27" applyNumberFormat="1" applyFont="1" applyFill="1" applyBorder="1" applyAlignment="1">
      <alignment horizontal="center" vertical="top"/>
    </xf>
    <xf numFmtId="166" fontId="5" fillId="0" borderId="0" xfId="49" applyNumberFormat="1" applyAlignment="1">
      <alignment vertical="top"/>
    </xf>
    <xf numFmtId="0" fontId="5" fillId="2" borderId="0" xfId="49" applyFill="1" applyAlignment="1">
      <alignment vertical="top"/>
    </xf>
    <xf numFmtId="0" fontId="7" fillId="0" borderId="1" xfId="49" applyFont="1" applyBorder="1" applyAlignment="1">
      <alignment vertical="top" wrapText="1"/>
    </xf>
    <xf numFmtId="37" fontId="5" fillId="0" borderId="1" xfId="49" applyNumberFormat="1" applyBorder="1" applyAlignment="1">
      <alignment horizontal="right" vertical="top"/>
    </xf>
    <xf numFmtId="37" fontId="7" fillId="0" borderId="1" xfId="66" applyNumberFormat="1" applyFont="1" applyBorder="1" applyAlignment="1">
      <alignment horizontal="left" vertical="top" wrapText="1"/>
    </xf>
    <xf numFmtId="37" fontId="5" fillId="0" borderId="1" xfId="26" applyNumberFormat="1" applyFont="1" applyFill="1" applyBorder="1" applyAlignment="1" applyProtection="1">
      <alignment horizontal="right" vertical="top"/>
    </xf>
    <xf numFmtId="37" fontId="5" fillId="0" borderId="1" xfId="7" applyNumberFormat="1" applyFont="1" applyFill="1" applyBorder="1" applyAlignment="1">
      <alignment horizontal="right" vertical="top"/>
    </xf>
    <xf numFmtId="0" fontId="5" fillId="0" borderId="0" xfId="68" applyAlignment="1">
      <alignment vertical="top" wrapText="1"/>
    </xf>
    <xf numFmtId="0" fontId="5" fillId="0" borderId="1" xfId="105" applyBorder="1" applyAlignment="1">
      <alignment horizontal="center" vertical="top"/>
    </xf>
    <xf numFmtId="3" fontId="5" fillId="0" borderId="1" xfId="68" applyNumberFormat="1" applyBorder="1" applyAlignment="1">
      <alignment horizontal="center" vertical="top"/>
    </xf>
    <xf numFmtId="166" fontId="21" fillId="0" borderId="1" xfId="49" applyNumberFormat="1" applyFont="1" applyBorder="1" applyAlignment="1">
      <alignment horizontal="center" vertical="top"/>
    </xf>
    <xf numFmtId="166" fontId="5" fillId="0" borderId="0" xfId="7" applyNumberFormat="1" applyFont="1" applyFill="1" applyAlignment="1">
      <alignment vertical="top"/>
    </xf>
    <xf numFmtId="166" fontId="5" fillId="2" borderId="0" xfId="7" applyNumberFormat="1" applyFont="1" applyFill="1" applyAlignment="1">
      <alignment vertical="top"/>
    </xf>
    <xf numFmtId="0" fontId="5" fillId="0" borderId="1" xfId="49" applyBorder="1" applyAlignment="1">
      <alignment vertical="top"/>
    </xf>
    <xf numFmtId="0" fontId="68" fillId="0" borderId="1" xfId="49" applyFont="1" applyBorder="1" applyAlignment="1">
      <alignment horizontal="center" vertical="top"/>
    </xf>
    <xf numFmtId="0" fontId="68" fillId="0" borderId="1" xfId="49" applyFont="1" applyBorder="1" applyAlignment="1">
      <alignment vertical="top" wrapText="1"/>
    </xf>
    <xf numFmtId="0" fontId="7" fillId="0" borderId="1" xfId="49" applyFont="1" applyBorder="1" applyAlignment="1">
      <alignment horizontal="center" vertical="top" wrapText="1"/>
    </xf>
    <xf numFmtId="37" fontId="7" fillId="0" borderId="4" xfId="7" applyNumberFormat="1" applyFont="1" applyFill="1" applyBorder="1" applyAlignment="1">
      <alignment horizontal="right" vertical="top"/>
    </xf>
    <xf numFmtId="0" fontId="7" fillId="2" borderId="0" xfId="49" applyFont="1" applyFill="1" applyAlignment="1">
      <alignment vertical="top"/>
    </xf>
    <xf numFmtId="0" fontId="5" fillId="0" borderId="0" xfId="49" applyAlignment="1">
      <alignment horizontal="left" vertical="top" wrapText="1"/>
    </xf>
    <xf numFmtId="37" fontId="5" fillId="0" borderId="0" xfId="27" applyNumberFormat="1" applyFont="1" applyFill="1" applyBorder="1" applyAlignment="1">
      <alignment horizontal="right" vertical="top"/>
    </xf>
    <xf numFmtId="0" fontId="5" fillId="0" borderId="0" xfId="49" applyAlignment="1">
      <alignment vertical="top" wrapText="1"/>
    </xf>
    <xf numFmtId="3" fontId="5" fillId="0" borderId="0" xfId="49" applyNumberFormat="1" applyAlignment="1">
      <alignment horizontal="right" vertical="top"/>
    </xf>
    <xf numFmtId="37" fontId="5" fillId="0" borderId="0" xfId="27" applyNumberFormat="1" applyFont="1" applyFill="1" applyBorder="1" applyAlignment="1" applyProtection="1">
      <alignment horizontal="right" vertical="top"/>
    </xf>
    <xf numFmtId="37" fontId="5" fillId="0" borderId="0" xfId="27" applyNumberFormat="1" applyFont="1" applyFill="1" applyAlignment="1">
      <alignment horizontal="right" vertical="top"/>
    </xf>
    <xf numFmtId="169" fontId="5" fillId="0" borderId="1" xfId="23" applyNumberFormat="1" applyFont="1" applyFill="1" applyBorder="1" applyAlignment="1">
      <alignment vertical="justify"/>
    </xf>
    <xf numFmtId="3" fontId="5" fillId="0" borderId="0" xfId="49" applyNumberFormat="1" applyAlignment="1">
      <alignment vertical="justify"/>
    </xf>
    <xf numFmtId="166" fontId="5" fillId="0" borderId="15" xfId="23" applyNumberFormat="1" applyFont="1" applyFill="1" applyBorder="1"/>
    <xf numFmtId="169" fontId="7" fillId="0" borderId="1" xfId="49" applyNumberFormat="1" applyFont="1" applyBorder="1" applyAlignment="1">
      <alignment horizontal="center" vertical="justify"/>
    </xf>
    <xf numFmtId="166" fontId="5" fillId="0" borderId="1" xfId="23" applyNumberFormat="1" applyFont="1" applyFill="1" applyBorder="1" applyAlignment="1">
      <alignment vertical="justify"/>
    </xf>
    <xf numFmtId="169" fontId="5" fillId="0" borderId="1" xfId="23" applyNumberFormat="1" applyFont="1" applyFill="1" applyBorder="1" applyAlignment="1">
      <alignment horizontal="center"/>
    </xf>
    <xf numFmtId="169" fontId="7" fillId="0" borderId="1" xfId="49" applyNumberFormat="1" applyFont="1" applyBorder="1" applyAlignment="1">
      <alignment vertical="justify"/>
    </xf>
    <xf numFmtId="169" fontId="5" fillId="0" borderId="1" xfId="23" applyNumberFormat="1" applyFont="1" applyFill="1" applyBorder="1" applyAlignment="1">
      <alignment horizontal="center" vertical="justify"/>
    </xf>
    <xf numFmtId="169" fontId="5" fillId="0" borderId="0" xfId="49" applyNumberFormat="1" applyAlignment="1">
      <alignment vertical="justify"/>
    </xf>
    <xf numFmtId="0" fontId="13" fillId="0" borderId="1" xfId="49" applyFont="1" applyBorder="1" applyAlignment="1">
      <alignment vertical="center"/>
    </xf>
    <xf numFmtId="0" fontId="5" fillId="0" borderId="34" xfId="49" applyBorder="1" applyAlignment="1">
      <alignment vertical="center"/>
    </xf>
    <xf numFmtId="0" fontId="5" fillId="0" borderId="11" xfId="49" applyBorder="1" applyAlignment="1">
      <alignment vertical="center"/>
    </xf>
    <xf numFmtId="0" fontId="5" fillId="0" borderId="11" xfId="49" applyBorder="1" applyAlignment="1">
      <alignment horizontal="center" vertical="center"/>
    </xf>
    <xf numFmtId="41" fontId="5" fillId="0" borderId="11" xfId="49" applyNumberFormat="1" applyBorder="1" applyAlignment="1">
      <alignment horizontal="right" vertical="center"/>
    </xf>
    <xf numFmtId="3" fontId="5" fillId="0" borderId="12" xfId="49" applyNumberFormat="1" applyBorder="1" applyAlignment="1">
      <alignment horizontal="right" vertical="center"/>
    </xf>
    <xf numFmtId="0" fontId="7" fillId="0" borderId="5" xfId="49" applyFont="1" applyBorder="1" applyAlignment="1">
      <alignment vertical="top" wrapText="1"/>
    </xf>
    <xf numFmtId="0" fontId="5" fillId="0" borderId="5" xfId="49" applyBorder="1" applyAlignment="1">
      <alignment horizontal="center" vertical="top"/>
    </xf>
    <xf numFmtId="3" fontId="5" fillId="0" borderId="5" xfId="49" applyNumberFormat="1" applyBorder="1" applyAlignment="1">
      <alignment horizontal="center" vertical="top"/>
    </xf>
    <xf numFmtId="0" fontId="5" fillId="0" borderId="83" xfId="49" applyBorder="1" applyAlignment="1">
      <alignment horizontal="center" vertical="top"/>
    </xf>
    <xf numFmtId="0" fontId="5" fillId="0" borderId="83" xfId="49" applyBorder="1" applyAlignment="1">
      <alignment vertical="top" wrapText="1"/>
    </xf>
    <xf numFmtId="3" fontId="5" fillId="0" borderId="83" xfId="49" applyNumberFormat="1" applyBorder="1" applyAlignment="1">
      <alignment horizontal="right" vertical="top"/>
    </xf>
    <xf numFmtId="0" fontId="5" fillId="0" borderId="83" xfId="49" applyBorder="1" applyAlignment="1">
      <alignment horizontal="left" vertical="top" wrapText="1"/>
    </xf>
    <xf numFmtId="3" fontId="69" fillId="0" borderId="0" xfId="68" applyNumberFormat="1" applyFont="1" applyAlignment="1">
      <alignment vertical="top"/>
    </xf>
    <xf numFmtId="0" fontId="69" fillId="0" borderId="0" xfId="68" applyFont="1" applyAlignment="1">
      <alignment vertical="top"/>
    </xf>
    <xf numFmtId="0" fontId="7" fillId="0" borderId="0" xfId="68" applyFont="1" applyAlignment="1">
      <alignment horizontal="center" vertical="top"/>
    </xf>
    <xf numFmtId="3" fontId="5" fillId="0" borderId="0" xfId="68" applyNumberFormat="1" applyAlignment="1" applyProtection="1">
      <alignment vertical="top"/>
      <protection locked="0"/>
    </xf>
    <xf numFmtId="0" fontId="7" fillId="0" borderId="0" xfId="68" applyFont="1" applyAlignment="1">
      <alignment horizontal="center" vertical="top" wrapText="1"/>
    </xf>
    <xf numFmtId="169" fontId="69" fillId="0" borderId="0" xfId="27" applyNumberFormat="1" applyFont="1" applyFill="1" applyAlignment="1">
      <alignment vertical="top"/>
    </xf>
    <xf numFmtId="0" fontId="7" fillId="0" borderId="83" xfId="68" applyFont="1" applyBorder="1" applyAlignment="1">
      <alignment vertical="top" wrapText="1"/>
    </xf>
    <xf numFmtId="4" fontId="5" fillId="0" borderId="83" xfId="68" applyNumberFormat="1" applyBorder="1" applyAlignment="1">
      <alignment horizontal="center" vertical="top"/>
    </xf>
    <xf numFmtId="168" fontId="5" fillId="0" borderId="83" xfId="68" applyNumberFormat="1" applyBorder="1" applyAlignment="1">
      <alignment horizontal="center" vertical="top"/>
    </xf>
    <xf numFmtId="0" fontId="5" fillId="0" borderId="95" xfId="68" applyBorder="1" applyAlignment="1">
      <alignment horizontal="left" vertical="top" wrapText="1"/>
    </xf>
    <xf numFmtId="0" fontId="7" fillId="0" borderId="0" xfId="68" applyFont="1" applyAlignment="1">
      <alignment horizontal="left" vertical="top" wrapText="1"/>
    </xf>
    <xf numFmtId="0" fontId="15" fillId="0" borderId="0" xfId="68" applyFont="1" applyAlignment="1">
      <alignment horizontal="left" vertical="top" wrapText="1"/>
    </xf>
    <xf numFmtId="37" fontId="5" fillId="0" borderId="83" xfId="68" applyNumberFormat="1" applyBorder="1" applyAlignment="1">
      <alignment horizontal="center" vertical="top"/>
    </xf>
    <xf numFmtId="37" fontId="5" fillId="0" borderId="83" xfId="68" applyNumberFormat="1" applyBorder="1" applyAlignment="1">
      <alignment horizontal="right" vertical="top"/>
    </xf>
    <xf numFmtId="0" fontId="70" fillId="0" borderId="0" xfId="49" applyFont="1" applyAlignment="1">
      <alignment horizontal="left" vertical="top"/>
    </xf>
    <xf numFmtId="0" fontId="7" fillId="0" borderId="83" xfId="49" applyFont="1" applyBorder="1" applyAlignment="1">
      <alignment vertical="top" wrapText="1"/>
    </xf>
    <xf numFmtId="0" fontId="15" fillId="0" borderId="83" xfId="49" applyFont="1" applyBorder="1" applyAlignment="1">
      <alignment horizontal="left" vertical="top" wrapText="1"/>
    </xf>
    <xf numFmtId="3" fontId="5" fillId="0" borderId="83" xfId="49" applyNumberFormat="1" applyBorder="1" applyAlignment="1">
      <alignment horizontal="center" vertical="top"/>
    </xf>
    <xf numFmtId="0" fontId="69" fillId="0" borderId="0" xfId="49" applyFont="1" applyAlignment="1">
      <alignment vertical="top"/>
    </xf>
    <xf numFmtId="0" fontId="5" fillId="0" borderId="5" xfId="49" applyBorder="1" applyAlignment="1">
      <alignment horizontal="left" wrapText="1"/>
    </xf>
    <xf numFmtId="0" fontId="19" fillId="0" borderId="0" xfId="49" applyFont="1" applyAlignment="1">
      <alignment vertical="top"/>
    </xf>
    <xf numFmtId="0" fontId="16" fillId="0" borderId="5" xfId="49" applyFont="1" applyBorder="1" applyAlignment="1">
      <alignment horizontal="left" wrapText="1"/>
    </xf>
    <xf numFmtId="0" fontId="5" fillId="0" borderId="5" xfId="68" applyBorder="1" applyAlignment="1">
      <alignment horizontal="left"/>
    </xf>
    <xf numFmtId="0" fontId="16" fillId="0" borderId="5" xfId="49" applyFont="1" applyBorder="1" applyAlignment="1">
      <alignment horizontal="left" vertical="top" wrapText="1"/>
    </xf>
    <xf numFmtId="0" fontId="16" fillId="0" borderId="83" xfId="68" applyFont="1" applyBorder="1" applyAlignment="1">
      <alignment vertical="top" wrapText="1"/>
    </xf>
    <xf numFmtId="0" fontId="16" fillId="0" borderId="83" xfId="49" applyFont="1" applyBorder="1" applyAlignment="1">
      <alignment vertical="top" wrapText="1"/>
    </xf>
    <xf numFmtId="0" fontId="5" fillId="0" borderId="83" xfId="49" quotePrefix="1" applyBorder="1" applyAlignment="1">
      <alignment horizontal="center" vertical="top"/>
    </xf>
    <xf numFmtId="0" fontId="5" fillId="0" borderId="83" xfId="49" applyBorder="1" applyAlignment="1">
      <alignment horizontal="center"/>
    </xf>
    <xf numFmtId="3" fontId="5" fillId="0" borderId="83" xfId="49" applyNumberFormat="1" applyBorder="1" applyAlignment="1">
      <alignment horizontal="center"/>
    </xf>
    <xf numFmtId="0" fontId="69" fillId="0" borderId="0" xfId="68" applyFont="1" applyAlignment="1">
      <alignment horizontal="center" vertical="top"/>
    </xf>
    <xf numFmtId="0" fontId="5" fillId="0" borderId="95" xfId="49" applyBorder="1" applyAlignment="1">
      <alignment vertical="top" wrapText="1"/>
    </xf>
    <xf numFmtId="0" fontId="7" fillId="0" borderId="83" xfId="68" quotePrefix="1" applyFont="1" applyBorder="1" applyAlignment="1">
      <alignment horizontal="left" vertical="top" wrapText="1"/>
    </xf>
    <xf numFmtId="166" fontId="69" fillId="0" borderId="0" xfId="7" applyNumberFormat="1" applyFont="1" applyFill="1" applyBorder="1" applyAlignment="1">
      <alignment horizontal="center" vertical="top"/>
    </xf>
    <xf numFmtId="0" fontId="5" fillId="0" borderId="83" xfId="49" applyBorder="1" applyAlignment="1">
      <alignment horizontal="left" vertical="top"/>
    </xf>
    <xf numFmtId="0" fontId="12" fillId="0" borderId="83" xfId="49" applyFont="1" applyBorder="1" applyAlignment="1">
      <alignment vertical="top" wrapText="1"/>
    </xf>
    <xf numFmtId="0" fontId="71" fillId="0" borderId="0" xfId="68" applyFont="1" applyAlignment="1">
      <alignment horizontal="center" vertical="top"/>
    </xf>
    <xf numFmtId="0" fontId="12" fillId="0" borderId="83" xfId="49" applyFont="1" applyBorder="1" applyAlignment="1">
      <alignment vertical="top"/>
    </xf>
    <xf numFmtId="0" fontId="64" fillId="0" borderId="83" xfId="49" applyFont="1" applyBorder="1" applyAlignment="1">
      <alignment vertical="top" wrapText="1"/>
    </xf>
    <xf numFmtId="0" fontId="5" fillId="0" borderId="96" xfId="49" applyBorder="1" applyAlignment="1">
      <alignment vertical="top" wrapText="1"/>
    </xf>
    <xf numFmtId="168" fontId="5" fillId="0" borderId="0" xfId="49" applyNumberFormat="1" applyAlignment="1">
      <alignment vertical="top"/>
    </xf>
    <xf numFmtId="3" fontId="5" fillId="0" borderId="0" xfId="49" applyNumberFormat="1" applyAlignment="1">
      <alignment horizontal="center" vertical="top"/>
    </xf>
    <xf numFmtId="171" fontId="5" fillId="0" borderId="83" xfId="27" applyNumberFormat="1" applyFont="1" applyFill="1" applyBorder="1" applyAlignment="1">
      <alignment horizontal="center" vertical="top"/>
    </xf>
    <xf numFmtId="4" fontId="5" fillId="0" borderId="0" xfId="68" applyNumberFormat="1" applyAlignment="1">
      <alignment horizontal="center" vertical="top"/>
    </xf>
    <xf numFmtId="166" fontId="5" fillId="0" borderId="0" xfId="7" applyNumberFormat="1" applyFont="1" applyFill="1" applyBorder="1" applyAlignment="1">
      <alignment horizontal="right" vertical="top"/>
    </xf>
    <xf numFmtId="166" fontId="5" fillId="0" borderId="0" xfId="7" applyNumberFormat="1" applyFont="1" applyFill="1" applyAlignment="1">
      <alignment horizontal="right" vertical="top"/>
    </xf>
    <xf numFmtId="0" fontId="54" fillId="0" borderId="0" xfId="49" applyFont="1" applyAlignment="1">
      <alignment vertical="top"/>
    </xf>
    <xf numFmtId="3" fontId="69" fillId="0" borderId="0" xfId="49" applyNumberFormat="1" applyFont="1" applyAlignment="1">
      <alignment vertical="top"/>
    </xf>
    <xf numFmtId="169" fontId="69" fillId="0" borderId="0" xfId="27" applyNumberFormat="1" applyFont="1" applyAlignment="1">
      <alignment vertical="top"/>
    </xf>
    <xf numFmtId="3" fontId="69" fillId="0" borderId="25" xfId="49" applyNumberFormat="1" applyFont="1" applyBorder="1" applyAlignment="1">
      <alignment horizontal="right" vertical="top"/>
    </xf>
    <xf numFmtId="3" fontId="69" fillId="0" borderId="25" xfId="49" applyNumberFormat="1" applyFont="1" applyBorder="1" applyAlignment="1">
      <alignment vertical="top"/>
    </xf>
    <xf numFmtId="3" fontId="72" fillId="0" borderId="25" xfId="49" applyNumberFormat="1" applyFont="1" applyBorder="1" applyAlignment="1">
      <alignment vertical="top"/>
    </xf>
    <xf numFmtId="0" fontId="69" fillId="0" borderId="0" xfId="66" applyFont="1" applyAlignment="1">
      <alignment vertical="top"/>
    </xf>
    <xf numFmtId="3" fontId="69" fillId="2" borderId="25" xfId="49" applyNumberFormat="1" applyFont="1" applyFill="1" applyBorder="1" applyAlignment="1">
      <alignment vertical="top"/>
    </xf>
    <xf numFmtId="0" fontId="69" fillId="2" borderId="0" xfId="49" applyFont="1" applyFill="1" applyAlignment="1">
      <alignment vertical="top"/>
    </xf>
    <xf numFmtId="3" fontId="71" fillId="2" borderId="0" xfId="49" applyNumberFormat="1" applyFont="1" applyFill="1" applyAlignment="1">
      <alignment vertical="top"/>
    </xf>
    <xf numFmtId="3" fontId="69" fillId="0" borderId="0" xfId="49" applyNumberFormat="1" applyFont="1" applyAlignment="1">
      <alignment horizontal="right" vertical="top"/>
    </xf>
    <xf numFmtId="0" fontId="69" fillId="0" borderId="0" xfId="49" applyFont="1"/>
    <xf numFmtId="0" fontId="69" fillId="0" borderId="0" xfId="0" applyFont="1" applyAlignment="1">
      <alignment horizontal="justify" vertical="center"/>
    </xf>
    <xf numFmtId="0" fontId="69" fillId="0" borderId="0" xfId="0" applyFont="1"/>
    <xf numFmtId="0" fontId="69" fillId="0" borderId="0" xfId="49" applyFont="1" applyAlignment="1">
      <alignment horizontal="right" vertical="top"/>
    </xf>
    <xf numFmtId="0" fontId="69" fillId="2" borderId="0" xfId="68" applyFont="1" applyFill="1" applyAlignment="1">
      <alignment vertical="top"/>
    </xf>
    <xf numFmtId="3" fontId="73" fillId="2" borderId="0" xfId="66" quotePrefix="1" applyNumberFormat="1" applyFont="1" applyFill="1" applyAlignment="1">
      <alignment horizontal="left" vertical="center"/>
    </xf>
    <xf numFmtId="3" fontId="69" fillId="2" borderId="0" xfId="66" applyNumberFormat="1" applyFont="1" applyFill="1" applyAlignment="1">
      <alignment vertical="center"/>
    </xf>
    <xf numFmtId="0" fontId="69" fillId="2" borderId="0" xfId="66" applyFont="1" applyFill="1" applyAlignment="1">
      <alignment vertical="center"/>
    </xf>
    <xf numFmtId="3" fontId="71" fillId="2" borderId="0" xfId="66" applyNumberFormat="1" applyFont="1" applyFill="1" applyAlignment="1">
      <alignment horizontal="center" vertical="center" wrapText="1"/>
    </xf>
    <xf numFmtId="3" fontId="5" fillId="0" borderId="1" xfId="49" applyNumberFormat="1" applyBorder="1" applyAlignment="1">
      <alignment horizontal="center"/>
    </xf>
    <xf numFmtId="0" fontId="5" fillId="0" borderId="1" xfId="0" applyFont="1" applyBorder="1" applyAlignment="1">
      <alignment horizontal="center" vertical="top"/>
    </xf>
    <xf numFmtId="3" fontId="5" fillId="0" borderId="1" xfId="0" applyNumberFormat="1" applyFont="1" applyBorder="1" applyAlignment="1">
      <alignment horizontal="center" vertical="top"/>
    </xf>
    <xf numFmtId="166" fontId="5" fillId="0" borderId="1" xfId="1" applyNumberFormat="1" applyFont="1" applyFill="1" applyBorder="1"/>
    <xf numFmtId="166" fontId="5" fillId="0" borderId="9" xfId="1" applyNumberFormat="1" applyFont="1" applyFill="1" applyBorder="1" applyAlignment="1">
      <alignment vertical="justify"/>
    </xf>
    <xf numFmtId="0" fontId="0" fillId="0" borderId="1" xfId="0" applyBorder="1" applyAlignment="1">
      <alignment horizontal="center" vertical="top"/>
    </xf>
    <xf numFmtId="0" fontId="5" fillId="0" borderId="0" xfId="0" applyFont="1" applyAlignment="1">
      <alignment horizontal="left" vertical="top"/>
    </xf>
    <xf numFmtId="0" fontId="5" fillId="0" borderId="1" xfId="0" applyFont="1" applyBorder="1" applyAlignment="1">
      <alignment horizontal="left" vertical="top"/>
    </xf>
    <xf numFmtId="0" fontId="0" fillId="0" borderId="1" xfId="0" applyBorder="1" applyAlignment="1">
      <alignment vertical="top" wrapText="1"/>
    </xf>
    <xf numFmtId="0" fontId="36" fillId="0" borderId="1" xfId="0" applyFont="1" applyBorder="1" applyAlignment="1">
      <alignment horizontal="center"/>
    </xf>
    <xf numFmtId="0" fontId="37" fillId="0" borderId="1" xfId="0" applyFont="1" applyBorder="1" applyAlignment="1">
      <alignment horizontal="center"/>
    </xf>
    <xf numFmtId="0" fontId="38" fillId="0" borderId="1" xfId="0" applyFont="1" applyBorder="1" applyAlignment="1">
      <alignment horizontal="left" wrapText="1"/>
    </xf>
    <xf numFmtId="0" fontId="5" fillId="0" borderId="1" xfId="0" applyFont="1" applyBorder="1" applyAlignment="1">
      <alignment horizontal="center" vertical="justify"/>
    </xf>
    <xf numFmtId="0" fontId="5" fillId="0" borderId="0" xfId="0" applyFont="1"/>
    <xf numFmtId="0" fontId="11" fillId="0" borderId="1" xfId="0" applyFont="1" applyBorder="1" applyAlignment="1">
      <alignment wrapText="1"/>
    </xf>
    <xf numFmtId="0" fontId="5" fillId="0" borderId="1" xfId="0" applyFont="1" applyBorder="1" applyAlignment="1">
      <alignment horizontal="center"/>
    </xf>
    <xf numFmtId="0" fontId="5" fillId="0" borderId="1" xfId="0" applyFont="1" applyBorder="1"/>
    <xf numFmtId="37" fontId="5" fillId="0" borderId="1" xfId="0" applyNumberFormat="1" applyFont="1" applyBorder="1" applyAlignment="1">
      <alignment horizontal="right" vertical="top"/>
    </xf>
    <xf numFmtId="0" fontId="5" fillId="0" borderId="1" xfId="0" applyFont="1" applyBorder="1" applyAlignment="1">
      <alignment vertical="top"/>
    </xf>
    <xf numFmtId="169" fontId="5" fillId="0" borderId="25" xfId="1" applyNumberFormat="1" applyFont="1" applyFill="1" applyBorder="1" applyAlignment="1">
      <alignment vertical="justify"/>
    </xf>
    <xf numFmtId="0" fontId="69" fillId="0" borderId="0" xfId="0" applyFont="1" applyAlignment="1">
      <alignment horizontal="center" vertical="center" wrapText="1"/>
    </xf>
    <xf numFmtId="3" fontId="7" fillId="0" borderId="0" xfId="68" applyNumberFormat="1" applyFont="1" applyAlignment="1">
      <alignment horizontal="center" vertical="top"/>
    </xf>
    <xf numFmtId="3" fontId="5" fillId="0" borderId="91" xfId="49" applyNumberFormat="1" applyBorder="1" applyAlignment="1">
      <alignment horizontal="right" vertical="top"/>
    </xf>
    <xf numFmtId="3" fontId="7" fillId="0" borderId="0" xfId="68" applyNumberFormat="1" applyFont="1" applyAlignment="1">
      <alignment horizontal="right" vertical="top"/>
    </xf>
    <xf numFmtId="3" fontId="5" fillId="0" borderId="0" xfId="49" applyNumberFormat="1" applyAlignment="1">
      <alignment horizontal="right"/>
    </xf>
    <xf numFmtId="3" fontId="5" fillId="0" borderId="0" xfId="49" applyNumberFormat="1" applyAlignment="1">
      <alignment vertical="top"/>
    </xf>
    <xf numFmtId="166" fontId="5" fillId="0" borderId="0" xfId="35" applyNumberFormat="1" applyFont="1" applyFill="1" applyBorder="1" applyAlignment="1">
      <alignment horizontal="right" vertical="top"/>
    </xf>
    <xf numFmtId="3" fontId="5" fillId="0" borderId="0" xfId="68" applyNumberFormat="1" applyAlignment="1">
      <alignment vertical="top"/>
    </xf>
    <xf numFmtId="166" fontId="7" fillId="0" borderId="0" xfId="35" applyNumberFormat="1" applyFont="1" applyFill="1" applyBorder="1" applyAlignment="1">
      <alignment horizontal="right" vertical="center"/>
    </xf>
    <xf numFmtId="166" fontId="5" fillId="0" borderId="5" xfId="7" applyNumberFormat="1" applyFont="1" applyFill="1" applyBorder="1" applyAlignment="1" applyProtection="1">
      <alignment horizontal="center" vertical="top"/>
      <protection locked="0"/>
    </xf>
    <xf numFmtId="0" fontId="5" fillId="2" borderId="0" xfId="66" applyFill="1" applyAlignment="1">
      <alignment vertical="top"/>
    </xf>
    <xf numFmtId="0" fontId="7" fillId="0" borderId="5" xfId="66" applyFont="1" applyBorder="1" applyAlignment="1">
      <alignment horizontal="justify" vertical="top"/>
    </xf>
    <xf numFmtId="0" fontId="10" fillId="2" borderId="0" xfId="66" applyFont="1" applyFill="1" applyAlignment="1">
      <alignment vertical="top"/>
    </xf>
    <xf numFmtId="0" fontId="33" fillId="0" borderId="5" xfId="66" applyFont="1" applyBorder="1" applyAlignment="1">
      <alignment horizontal="center" vertical="top"/>
    </xf>
    <xf numFmtId="0" fontId="33" fillId="0" borderId="6" xfId="66" applyFont="1" applyBorder="1" applyAlignment="1">
      <alignment horizontal="justify" vertical="top"/>
    </xf>
    <xf numFmtId="1" fontId="33" fillId="0" borderId="5" xfId="66" applyNumberFormat="1" applyFont="1" applyBorder="1" applyAlignment="1">
      <alignment horizontal="center" vertical="top"/>
    </xf>
    <xf numFmtId="166" fontId="33" fillId="0" borderId="5" xfId="7" applyNumberFormat="1" applyFont="1" applyFill="1" applyBorder="1" applyAlignment="1">
      <alignment horizontal="center" vertical="top"/>
    </xf>
    <xf numFmtId="0" fontId="7" fillId="0" borderId="6" xfId="66" applyFont="1" applyBorder="1" applyAlignment="1">
      <alignment horizontal="justify" vertical="top"/>
    </xf>
    <xf numFmtId="1" fontId="5" fillId="0" borderId="5" xfId="17" applyNumberFormat="1" applyFont="1" applyFill="1" applyBorder="1" applyAlignment="1">
      <alignment horizontal="center" vertical="top"/>
    </xf>
    <xf numFmtId="0" fontId="5" fillId="0" borderId="6" xfId="66" quotePrefix="1" applyBorder="1" applyAlignment="1">
      <alignment horizontal="justify" vertical="top"/>
    </xf>
    <xf numFmtId="168" fontId="5" fillId="0" borderId="5" xfId="17" applyNumberFormat="1" applyFont="1" applyFill="1" applyBorder="1" applyAlignment="1">
      <alignment horizontal="center" vertical="top"/>
    </xf>
    <xf numFmtId="0" fontId="18" fillId="0" borderId="5" xfId="66" quotePrefix="1" applyFont="1" applyBorder="1" applyAlignment="1">
      <alignment horizontal="justify" vertical="top" wrapText="1"/>
    </xf>
    <xf numFmtId="1" fontId="7" fillId="0" borderId="5" xfId="66" applyNumberFormat="1" applyFont="1" applyBorder="1" applyAlignment="1">
      <alignment vertical="top"/>
    </xf>
    <xf numFmtId="166" fontId="7" fillId="0" borderId="5" xfId="7" applyNumberFormat="1" applyFont="1" applyFill="1" applyBorder="1" applyAlignment="1">
      <alignment vertical="top"/>
    </xf>
    <xf numFmtId="1" fontId="5" fillId="0" borderId="5" xfId="66" applyNumberFormat="1" applyBorder="1" applyAlignment="1">
      <alignment vertical="top"/>
    </xf>
    <xf numFmtId="166" fontId="5" fillId="0" borderId="5" xfId="7" applyNumberFormat="1" applyFont="1" applyFill="1" applyBorder="1" applyAlignment="1">
      <alignment vertical="top"/>
    </xf>
    <xf numFmtId="0" fontId="16" fillId="0" borderId="6" xfId="66" applyFont="1" applyBorder="1" applyAlignment="1">
      <alignment horizontal="justify" vertical="top"/>
    </xf>
    <xf numFmtId="0" fontId="16" fillId="0" borderId="5" xfId="66" applyFont="1" applyBorder="1" applyAlignment="1">
      <alignment horizontal="justify" vertical="top" wrapText="1"/>
    </xf>
    <xf numFmtId="166" fontId="5" fillId="0" borderId="0" xfId="7" applyNumberFormat="1" applyFont="1" applyFill="1" applyBorder="1" applyAlignment="1">
      <alignment horizontal="center" vertical="top"/>
    </xf>
    <xf numFmtId="0" fontId="7" fillId="0" borderId="5" xfId="66" applyFont="1" applyBorder="1" applyAlignment="1">
      <alignment horizontal="justify" vertical="top" wrapText="1"/>
    </xf>
    <xf numFmtId="0" fontId="16" fillId="0" borderId="6" xfId="66" applyFont="1" applyBorder="1" applyAlignment="1">
      <alignment horizontal="justify" vertical="top" wrapText="1"/>
    </xf>
    <xf numFmtId="0" fontId="5" fillId="0" borderId="6" xfId="66" applyBorder="1" applyAlignment="1">
      <alignment horizontal="justify" vertical="top" wrapText="1"/>
    </xf>
    <xf numFmtId="0" fontId="16" fillId="0" borderId="5" xfId="66" applyFont="1" applyBorder="1" applyAlignment="1">
      <alignment horizontal="justify" vertical="top"/>
    </xf>
    <xf numFmtId="0" fontId="5" fillId="0" borderId="6" xfId="66" quotePrefix="1" applyBorder="1" applyAlignment="1">
      <alignment horizontal="justify" vertical="top" wrapText="1"/>
    </xf>
    <xf numFmtId="0" fontId="5" fillId="0" borderId="7" xfId="66" quotePrefix="1" applyBorder="1" applyAlignment="1">
      <alignment horizontal="justify" vertical="top" wrapText="1"/>
    </xf>
    <xf numFmtId="0" fontId="7" fillId="0" borderId="6" xfId="66" applyFont="1" applyBorder="1" applyAlignment="1">
      <alignment horizontal="justify" vertical="top" wrapText="1"/>
    </xf>
    <xf numFmtId="0" fontId="18" fillId="2" borderId="0" xfId="66" applyFont="1" applyFill="1" applyAlignment="1">
      <alignment vertical="top"/>
    </xf>
    <xf numFmtId="166" fontId="18" fillId="2" borderId="0" xfId="43" applyNumberFormat="1" applyFont="1" applyFill="1" applyAlignment="1">
      <alignment vertical="top"/>
    </xf>
    <xf numFmtId="0" fontId="5" fillId="0" borderId="6" xfId="66" applyBorder="1" applyAlignment="1">
      <alignment horizontal="justify" vertical="top"/>
    </xf>
    <xf numFmtId="165" fontId="5" fillId="0" borderId="5" xfId="17" quotePrefix="1" applyFont="1" applyFill="1" applyBorder="1" applyAlignment="1">
      <alignment horizontal="center" vertical="top"/>
    </xf>
    <xf numFmtId="165" fontId="7" fillId="0" borderId="36" xfId="17" applyFont="1" applyFill="1" applyBorder="1" applyAlignment="1" applyProtection="1">
      <alignment horizontal="center" vertical="top"/>
    </xf>
    <xf numFmtId="0" fontId="7" fillId="0" borderId="37" xfId="66" applyFont="1" applyBorder="1" applyAlignment="1">
      <alignment horizontal="justify" vertical="top" wrapText="1"/>
    </xf>
    <xf numFmtId="0" fontId="7" fillId="0" borderId="37" xfId="66" applyFont="1" applyBorder="1" applyAlignment="1">
      <alignment horizontal="center" vertical="top"/>
    </xf>
    <xf numFmtId="1" fontId="7" fillId="0" borderId="37" xfId="66" applyNumberFormat="1" applyFont="1" applyBorder="1" applyAlignment="1">
      <alignment horizontal="center" vertical="top"/>
    </xf>
    <xf numFmtId="166" fontId="7" fillId="0" borderId="37" xfId="7" applyNumberFormat="1" applyFont="1" applyFill="1" applyBorder="1" applyAlignment="1">
      <alignment horizontal="right" vertical="top"/>
    </xf>
    <xf numFmtId="0" fontId="5" fillId="0" borderId="7" xfId="66" applyBorder="1" applyAlignment="1">
      <alignment horizontal="justify" vertical="top" wrapText="1"/>
    </xf>
    <xf numFmtId="166" fontId="12" fillId="0" borderId="5" xfId="7" applyNumberFormat="1" applyFont="1" applyFill="1" applyBorder="1" applyAlignment="1">
      <alignment horizontal="left" vertical="top" wrapText="1"/>
    </xf>
    <xf numFmtId="166" fontId="16" fillId="0" borderId="6" xfId="7" applyNumberFormat="1" applyFont="1" applyFill="1" applyBorder="1" applyAlignment="1">
      <alignment horizontal="left" vertical="top" wrapText="1"/>
    </xf>
    <xf numFmtId="0" fontId="5" fillId="0" borderId="83" xfId="66" quotePrefix="1" applyBorder="1" applyAlignment="1">
      <alignment horizontal="center" vertical="top"/>
    </xf>
    <xf numFmtId="0" fontId="16" fillId="0" borderId="83" xfId="66" applyFont="1" applyBorder="1" applyAlignment="1">
      <alignment horizontal="justify" vertical="top"/>
    </xf>
    <xf numFmtId="0" fontId="5" fillId="0" borderId="83" xfId="66" applyBorder="1" applyAlignment="1">
      <alignment horizontal="center" vertical="top"/>
    </xf>
    <xf numFmtId="1" fontId="5" fillId="0" borderId="83" xfId="66" applyNumberFormat="1" applyBorder="1" applyAlignment="1">
      <alignment horizontal="center" vertical="top"/>
    </xf>
    <xf numFmtId="166" fontId="5" fillId="0" borderId="83" xfId="7" applyNumberFormat="1" applyFont="1" applyFill="1" applyBorder="1" applyAlignment="1" applyProtection="1">
      <alignment horizontal="center" vertical="top"/>
      <protection locked="0"/>
    </xf>
    <xf numFmtId="0" fontId="54" fillId="2" borderId="0" xfId="66" applyFont="1" applyFill="1" applyAlignment="1">
      <alignment vertical="top"/>
    </xf>
    <xf numFmtId="0" fontId="5" fillId="0" borderId="5" xfId="66" quotePrefix="1" applyBorder="1" applyAlignment="1">
      <alignment horizontal="justify" vertical="top" wrapText="1"/>
    </xf>
    <xf numFmtId="166" fontId="5" fillId="0" borderId="5" xfId="7" applyNumberFormat="1" applyFont="1" applyFill="1" applyBorder="1" applyAlignment="1" applyProtection="1">
      <alignment vertical="top"/>
      <protection locked="0"/>
    </xf>
    <xf numFmtId="0" fontId="35" fillId="0" borderId="0" xfId="66" applyFont="1" applyAlignment="1">
      <alignment horizontal="center" vertical="top"/>
    </xf>
    <xf numFmtId="0" fontId="35" fillId="0" borderId="0" xfId="66" applyFont="1" applyAlignment="1">
      <alignment horizontal="justify" vertical="top"/>
    </xf>
    <xf numFmtId="1" fontId="35" fillId="0" borderId="0" xfId="66" applyNumberFormat="1" applyFont="1" applyAlignment="1">
      <alignment horizontal="center" vertical="top"/>
    </xf>
    <xf numFmtId="166" fontId="35" fillId="0" borderId="0" xfId="7" applyNumberFormat="1" applyFont="1" applyFill="1" applyAlignment="1">
      <alignment horizontal="center" vertical="top"/>
    </xf>
    <xf numFmtId="1" fontId="5" fillId="0" borderId="5" xfId="7" applyNumberFormat="1" applyFont="1" applyFill="1" applyBorder="1" applyAlignment="1">
      <alignment horizontal="center" vertical="top"/>
    </xf>
    <xf numFmtId="165" fontId="5" fillId="0" borderId="8" xfId="17" applyFont="1" applyFill="1" applyBorder="1" applyAlignment="1">
      <alignment horizontal="center" vertical="top"/>
    </xf>
    <xf numFmtId="0" fontId="5" fillId="0" borderId="8" xfId="66" quotePrefix="1" applyBorder="1" applyAlignment="1">
      <alignment horizontal="justify" vertical="top" wrapText="1"/>
    </xf>
    <xf numFmtId="0" fontId="5" fillId="0" borderId="8" xfId="66" applyBorder="1" applyAlignment="1">
      <alignment horizontal="center" vertical="top"/>
    </xf>
    <xf numFmtId="1" fontId="5" fillId="0" borderId="8" xfId="66" applyNumberFormat="1" applyBorder="1" applyAlignment="1">
      <alignment horizontal="center" vertical="top"/>
    </xf>
    <xf numFmtId="166" fontId="5" fillId="0" borderId="8" xfId="7" applyNumberFormat="1" applyFont="1" applyFill="1" applyBorder="1" applyAlignment="1">
      <alignment horizontal="center" vertical="top"/>
    </xf>
    <xf numFmtId="0" fontId="7" fillId="0" borderId="5" xfId="66" applyFont="1" applyBorder="1" applyAlignment="1">
      <alignment horizontal="center" vertical="top" wrapText="1"/>
    </xf>
    <xf numFmtId="0" fontId="5" fillId="0" borderId="5" xfId="66" quotePrefix="1" applyBorder="1" applyAlignment="1">
      <alignment horizontal="center" vertical="top" wrapText="1"/>
    </xf>
    <xf numFmtId="0" fontId="35" fillId="0" borderId="0" xfId="66" applyFont="1" applyAlignment="1">
      <alignment horizontal="left" vertical="top"/>
    </xf>
    <xf numFmtId="166" fontId="35" fillId="0" borderId="0" xfId="7" applyNumberFormat="1" applyFont="1" applyFill="1" applyBorder="1" applyAlignment="1">
      <alignment horizontal="center" vertical="top"/>
    </xf>
    <xf numFmtId="0" fontId="69" fillId="2" borderId="0" xfId="66" applyFont="1" applyFill="1" applyAlignment="1">
      <alignment vertical="top"/>
    </xf>
    <xf numFmtId="168" fontId="5" fillId="0" borderId="5" xfId="66" applyNumberFormat="1" applyBorder="1" applyAlignment="1">
      <alignment horizontal="center" vertical="top"/>
    </xf>
    <xf numFmtId="37" fontId="7" fillId="0" borderId="0" xfId="68" applyNumberFormat="1" applyFont="1" applyAlignment="1">
      <alignment horizontal="center" vertical="top" wrapText="1"/>
    </xf>
    <xf numFmtId="37" fontId="7" fillId="0" borderId="88" xfId="68" applyNumberFormat="1" applyFont="1" applyBorder="1" applyAlignment="1">
      <alignment horizontal="center" vertical="top" wrapText="1"/>
    </xf>
    <xf numFmtId="37" fontId="33" fillId="0" borderId="5" xfId="7" applyNumberFormat="1" applyFont="1" applyFill="1" applyBorder="1" applyAlignment="1">
      <alignment horizontal="center" vertical="top"/>
    </xf>
    <xf numFmtId="37" fontId="5" fillId="0" borderId="5" xfId="7" applyNumberFormat="1" applyFont="1" applyFill="1" applyBorder="1" applyAlignment="1" applyProtection="1">
      <alignment horizontal="right" vertical="top"/>
      <protection locked="0"/>
    </xf>
    <xf numFmtId="37" fontId="5" fillId="0" borderId="5" xfId="7" applyNumberFormat="1" applyFont="1" applyFill="1" applyBorder="1" applyAlignment="1">
      <alignment horizontal="right" vertical="top"/>
    </xf>
    <xf numFmtId="37" fontId="5" fillId="0" borderId="5" xfId="7" applyNumberFormat="1" applyFont="1" applyFill="1" applyBorder="1" applyAlignment="1">
      <alignment vertical="top"/>
    </xf>
    <xf numFmtId="37" fontId="7" fillId="0" borderId="29" xfId="7" applyNumberFormat="1" applyFont="1" applyFill="1" applyBorder="1" applyAlignment="1">
      <alignment vertical="top"/>
    </xf>
    <xf numFmtId="37" fontId="5" fillId="0" borderId="5" xfId="35" applyNumberFormat="1" applyFont="1" applyFill="1" applyBorder="1" applyAlignment="1">
      <alignment horizontal="right" vertical="top"/>
    </xf>
    <xf numFmtId="37" fontId="5" fillId="0" borderId="83" xfId="49" applyNumberFormat="1" applyBorder="1" applyAlignment="1">
      <alignment vertical="top"/>
    </xf>
    <xf numFmtId="37" fontId="5" fillId="0" borderId="83" xfId="49" applyNumberFormat="1" applyBorder="1" applyAlignment="1">
      <alignment horizontal="right" vertical="top"/>
    </xf>
    <xf numFmtId="37" fontId="5" fillId="0" borderId="83" xfId="7" applyNumberFormat="1" applyFont="1" applyFill="1" applyBorder="1" applyAlignment="1" applyProtection="1">
      <alignment horizontal="right" vertical="top"/>
      <protection locked="0"/>
    </xf>
    <xf numFmtId="37" fontId="5" fillId="0" borderId="0" xfId="7" applyNumberFormat="1" applyFont="1" applyFill="1" applyBorder="1" applyAlignment="1" applyProtection="1">
      <alignment horizontal="right" vertical="top"/>
      <protection locked="0"/>
    </xf>
    <xf numFmtId="37" fontId="5" fillId="0" borderId="0" xfId="49" applyNumberFormat="1" applyAlignment="1">
      <alignment horizontal="right" vertical="top"/>
    </xf>
    <xf numFmtId="37" fontId="5" fillId="0" borderId="8" xfId="7" applyNumberFormat="1" applyFont="1" applyFill="1" applyBorder="1" applyAlignment="1">
      <alignment vertical="top"/>
    </xf>
    <xf numFmtId="37" fontId="5" fillId="0" borderId="5" xfId="68" applyNumberFormat="1" applyBorder="1" applyAlignment="1">
      <alignment vertical="top"/>
    </xf>
    <xf numFmtId="37" fontId="5" fillId="0" borderId="5" xfId="66" applyNumberFormat="1" applyBorder="1" applyAlignment="1">
      <alignment vertical="top"/>
    </xf>
    <xf numFmtId="37" fontId="7" fillId="0" borderId="29" xfId="7" applyNumberFormat="1" applyFont="1" applyFill="1" applyBorder="1" applyAlignment="1">
      <alignment horizontal="right" vertical="top"/>
    </xf>
    <xf numFmtId="37" fontId="35" fillId="0" borderId="0" xfId="7" applyNumberFormat="1" applyFont="1" applyFill="1" applyBorder="1" applyAlignment="1">
      <alignment horizontal="right" vertical="top"/>
    </xf>
    <xf numFmtId="37" fontId="35" fillId="0" borderId="0" xfId="7" applyNumberFormat="1" applyFont="1" applyFill="1" applyBorder="1" applyAlignment="1">
      <alignment vertical="top"/>
    </xf>
    <xf numFmtId="37" fontId="35" fillId="0" borderId="0" xfId="7" applyNumberFormat="1" applyFont="1" applyFill="1" applyAlignment="1">
      <alignment vertical="top"/>
    </xf>
    <xf numFmtId="3" fontId="5" fillId="0" borderId="98" xfId="68" applyNumberFormat="1" applyBorder="1" applyAlignment="1">
      <alignment horizontal="right" vertical="top"/>
    </xf>
    <xf numFmtId="0" fontId="7" fillId="0" borderId="1" xfId="49" applyFont="1" applyBorder="1" applyAlignment="1">
      <alignment horizontal="center" vertical="top"/>
    </xf>
    <xf numFmtId="0" fontId="74" fillId="0" borderId="1" xfId="49" applyFont="1" applyBorder="1" applyAlignment="1">
      <alignment horizontal="center" vertical="top"/>
    </xf>
    <xf numFmtId="0" fontId="21" fillId="0" borderId="1" xfId="49" applyFont="1" applyBorder="1" applyAlignment="1">
      <alignment horizontal="center" vertical="top"/>
    </xf>
    <xf numFmtId="0" fontId="7" fillId="0" borderId="1" xfId="49" applyFont="1" applyBorder="1" applyAlignment="1">
      <alignment vertical="top"/>
    </xf>
    <xf numFmtId="0" fontId="7" fillId="0" borderId="0" xfId="0" applyFont="1" applyAlignment="1">
      <alignment horizontal="center"/>
    </xf>
    <xf numFmtId="37" fontId="5" fillId="0" borderId="1" xfId="66" applyNumberFormat="1" applyBorder="1" applyAlignment="1">
      <alignment horizontal="center" vertical="top" wrapText="1"/>
    </xf>
    <xf numFmtId="0" fontId="54" fillId="0" borderId="0" xfId="58" applyFont="1" applyAlignment="1">
      <alignment vertical="top"/>
    </xf>
    <xf numFmtId="0" fontId="5" fillId="0" borderId="0" xfId="58" applyFont="1" applyAlignment="1">
      <alignment vertical="top"/>
    </xf>
    <xf numFmtId="0" fontId="11" fillId="0" borderId="5" xfId="66" applyFont="1" applyBorder="1" applyAlignment="1">
      <alignment vertical="top" wrapText="1"/>
    </xf>
    <xf numFmtId="166" fontId="5" fillId="0" borderId="0" xfId="31" applyNumberFormat="1" applyFont="1"/>
    <xf numFmtId="43" fontId="5" fillId="0" borderId="0" xfId="49" applyNumberFormat="1"/>
    <xf numFmtId="0" fontId="11" fillId="3" borderId="5" xfId="66" applyFont="1" applyFill="1" applyBorder="1" applyAlignment="1">
      <alignment vertical="top" wrapText="1"/>
    </xf>
    <xf numFmtId="0" fontId="7" fillId="0" borderId="5" xfId="66" applyFont="1" applyBorder="1" applyAlignment="1">
      <alignment vertical="top" wrapText="1"/>
    </xf>
    <xf numFmtId="0" fontId="11" fillId="0" borderId="31" xfId="66" applyFont="1" applyBorder="1" applyAlignment="1">
      <alignment vertical="top" wrapText="1"/>
    </xf>
    <xf numFmtId="0" fontId="7" fillId="0" borderId="31" xfId="66" applyFont="1" applyBorder="1" applyAlignment="1">
      <alignment vertical="top" wrapText="1"/>
    </xf>
    <xf numFmtId="0" fontId="7" fillId="3" borderId="5" xfId="66" applyFont="1" applyFill="1" applyBorder="1" applyAlignment="1">
      <alignment vertical="top" wrapText="1"/>
    </xf>
    <xf numFmtId="0" fontId="5" fillId="0" borderId="31" xfId="66" applyBorder="1" applyAlignment="1">
      <alignment vertical="top" wrapText="1"/>
    </xf>
    <xf numFmtId="0" fontId="5" fillId="3" borderId="5" xfId="66" applyFill="1" applyBorder="1" applyAlignment="1">
      <alignment vertical="top" wrapText="1"/>
    </xf>
    <xf numFmtId="0" fontId="11" fillId="3" borderId="6" xfId="66" applyFont="1" applyFill="1" applyBorder="1" applyAlignment="1">
      <alignment vertical="top" wrapText="1"/>
    </xf>
    <xf numFmtId="0" fontId="11" fillId="0" borderId="0" xfId="66" applyFont="1" applyAlignment="1">
      <alignment vertical="top" wrapText="1"/>
    </xf>
    <xf numFmtId="0" fontId="5" fillId="3" borderId="6" xfId="66" applyFill="1" applyBorder="1" applyAlignment="1">
      <alignment vertical="top" wrapText="1"/>
    </xf>
    <xf numFmtId="0" fontId="11" fillId="3" borderId="1" xfId="66" applyFont="1" applyFill="1" applyBorder="1" applyAlignment="1">
      <alignment horizontal="left" vertical="top" wrapText="1"/>
    </xf>
    <xf numFmtId="0" fontId="18" fillId="3" borderId="1" xfId="66" applyFont="1" applyFill="1" applyBorder="1" applyAlignment="1">
      <alignment vertical="top" wrapText="1"/>
    </xf>
    <xf numFmtId="0" fontId="30" fillId="3" borderId="5" xfId="66" applyFont="1" applyFill="1" applyBorder="1" applyAlignment="1">
      <alignment vertical="top" wrapText="1"/>
    </xf>
    <xf numFmtId="0" fontId="11" fillId="0" borderId="6" xfId="66" applyFont="1" applyBorder="1" applyAlignment="1">
      <alignment vertical="top" wrapText="1"/>
    </xf>
    <xf numFmtId="0" fontId="5" fillId="0" borderId="6" xfId="66" applyBorder="1" applyAlignment="1">
      <alignment vertical="top" wrapText="1"/>
    </xf>
    <xf numFmtId="0" fontId="13" fillId="0" borderId="6" xfId="66" applyFont="1" applyBorder="1" applyAlignment="1">
      <alignment horizontal="left" vertical="top" wrapText="1" shrinkToFit="1"/>
    </xf>
    <xf numFmtId="0" fontId="30" fillId="0" borderId="5" xfId="66" applyFont="1" applyBorder="1" applyAlignment="1">
      <alignment vertical="top" wrapText="1"/>
    </xf>
    <xf numFmtId="0" fontId="5" fillId="3" borderId="1" xfId="66" applyFill="1" applyBorder="1" applyAlignment="1">
      <alignment vertical="top" wrapText="1"/>
    </xf>
    <xf numFmtId="0" fontId="5" fillId="0" borderId="1" xfId="71" quotePrefix="1" applyBorder="1" applyAlignment="1">
      <alignment horizontal="left" vertical="top" wrapText="1"/>
    </xf>
    <xf numFmtId="0" fontId="10" fillId="0" borderId="0" xfId="92" applyFont="1" applyAlignment="1">
      <alignment vertical="top"/>
    </xf>
    <xf numFmtId="0" fontId="54" fillId="0" borderId="0" xfId="57" applyFont="1" applyAlignment="1">
      <alignment vertical="top"/>
    </xf>
    <xf numFmtId="0" fontId="5" fillId="0" borderId="0" xfId="57" applyFont="1" applyAlignment="1">
      <alignment vertical="top"/>
    </xf>
    <xf numFmtId="0" fontId="5" fillId="3" borderId="6" xfId="49" applyFill="1" applyBorder="1" applyAlignment="1">
      <alignment horizontal="left" vertical="top" wrapText="1"/>
    </xf>
    <xf numFmtId="0" fontId="5" fillId="0" borderId="0" xfId="49" quotePrefix="1" applyAlignment="1">
      <alignment vertical="top" wrapText="1"/>
    </xf>
    <xf numFmtId="166" fontId="5" fillId="0" borderId="31" xfId="16" applyNumberFormat="1" applyFont="1" applyFill="1" applyBorder="1" applyAlignment="1">
      <alignment vertical="top"/>
    </xf>
    <xf numFmtId="0" fontId="10" fillId="0" borderId="0" xfId="91" applyFont="1" applyAlignment="1">
      <alignment vertical="top"/>
    </xf>
    <xf numFmtId="0" fontId="5" fillId="0" borderId="0" xfId="0" applyFont="1" applyAlignment="1">
      <alignment horizontal="center"/>
    </xf>
    <xf numFmtId="41" fontId="5" fillId="0" borderId="0" xfId="0" applyNumberFormat="1" applyFont="1"/>
    <xf numFmtId="3" fontId="5" fillId="0" borderId="0" xfId="0" applyNumberFormat="1" applyFont="1"/>
    <xf numFmtId="0" fontId="5" fillId="0" borderId="19" xfId="0" applyFont="1" applyBorder="1" applyAlignment="1">
      <alignment horizontal="left" vertical="justify" wrapText="1"/>
    </xf>
    <xf numFmtId="1" fontId="5" fillId="0" borderId="1" xfId="0" applyNumberFormat="1" applyFont="1" applyBorder="1" applyAlignment="1">
      <alignment horizontal="center" vertical="justify"/>
    </xf>
    <xf numFmtId="165" fontId="5" fillId="0" borderId="1" xfId="7" applyFont="1" applyFill="1" applyBorder="1" applyAlignment="1">
      <alignment horizontal="center" vertical="top"/>
    </xf>
    <xf numFmtId="0" fontId="11" fillId="0" borderId="1" xfId="71" applyFont="1" applyBorder="1" applyAlignment="1">
      <alignment horizontal="left" vertical="top" wrapText="1"/>
    </xf>
    <xf numFmtId="38" fontId="5" fillId="0" borderId="1" xfId="7" applyNumberFormat="1" applyFont="1" applyFill="1" applyBorder="1" applyAlignment="1" applyProtection="1">
      <alignment horizontal="right" vertical="top"/>
      <protection locked="0"/>
    </xf>
    <xf numFmtId="38" fontId="5" fillId="0" borderId="1" xfId="7" applyNumberFormat="1" applyFont="1" applyFill="1" applyBorder="1" applyAlignment="1" applyProtection="1">
      <alignment vertical="top"/>
    </xf>
    <xf numFmtId="0" fontId="12" fillId="0" borderId="1" xfId="71" applyFont="1" applyBorder="1" applyAlignment="1">
      <alignment vertical="top"/>
    </xf>
    <xf numFmtId="0" fontId="5" fillId="0" borderId="1" xfId="71" applyBorder="1" applyAlignment="1">
      <alignment vertical="top" wrapText="1"/>
    </xf>
    <xf numFmtId="0" fontId="5" fillId="0" borderId="3" xfId="71" applyBorder="1" applyAlignment="1">
      <alignment horizontal="left" vertical="top" wrapText="1"/>
    </xf>
    <xf numFmtId="0" fontId="5" fillId="0" borderId="1" xfId="71" applyBorder="1" applyAlignment="1">
      <alignment horizontal="left" vertical="top" wrapText="1"/>
    </xf>
    <xf numFmtId="0" fontId="13" fillId="0" borderId="1" xfId="71" applyFont="1" applyBorder="1" applyAlignment="1">
      <alignment horizontal="left" vertical="top" wrapText="1"/>
    </xf>
    <xf numFmtId="0" fontId="75" fillId="0" borderId="0" xfId="80" applyFont="1" applyAlignment="1">
      <alignment vertical="top" wrapText="1"/>
    </xf>
    <xf numFmtId="37" fontId="7" fillId="0" borderId="33" xfId="27" applyNumberFormat="1" applyFont="1" applyFill="1" applyBorder="1" applyAlignment="1">
      <alignment horizontal="right" vertical="center"/>
    </xf>
    <xf numFmtId="0" fontId="75" fillId="0" borderId="13" xfId="80" applyFont="1" applyBorder="1" applyAlignment="1">
      <alignment horizontal="left" vertical="center" wrapText="1"/>
    </xf>
    <xf numFmtId="0" fontId="76" fillId="0" borderId="0" xfId="80" applyFont="1" applyAlignment="1">
      <alignment vertical="top" wrapText="1"/>
    </xf>
    <xf numFmtId="0" fontId="75" fillId="0" borderId="13" xfId="80" applyFont="1" applyBorder="1" applyAlignment="1">
      <alignment horizontal="left" vertical="top" wrapText="1"/>
    </xf>
    <xf numFmtId="0" fontId="16" fillId="0" borderId="1" xfId="49" applyFont="1" applyBorder="1" applyAlignment="1">
      <alignment vertical="justify"/>
    </xf>
    <xf numFmtId="0" fontId="16" fillId="0" borderId="19" xfId="49" applyFont="1" applyBorder="1" applyAlignment="1">
      <alignment horizontal="left" vertical="justify" wrapText="1"/>
    </xf>
    <xf numFmtId="37" fontId="5" fillId="0" borderId="15" xfId="23" applyNumberFormat="1" applyFont="1" applyFill="1" applyBorder="1" applyAlignment="1">
      <alignment vertical="justify"/>
    </xf>
    <xf numFmtId="0" fontId="78" fillId="0" borderId="1" xfId="49" applyFont="1" applyBorder="1" applyAlignment="1">
      <alignment horizontal="center" vertical="justify"/>
    </xf>
    <xf numFmtId="169" fontId="5" fillId="0" borderId="15" xfId="7" applyNumberFormat="1" applyFont="1" applyFill="1" applyBorder="1" applyAlignment="1">
      <alignment vertical="justify"/>
    </xf>
    <xf numFmtId="0" fontId="41" fillId="0" borderId="18" xfId="49" applyFont="1" applyBorder="1" applyAlignment="1">
      <alignment vertical="justify"/>
    </xf>
    <xf numFmtId="0" fontId="41" fillId="0" borderId="1" xfId="49" applyFont="1" applyBorder="1" applyAlignment="1">
      <alignment vertical="justify"/>
    </xf>
    <xf numFmtId="0" fontId="41" fillId="0" borderId="1" xfId="49" applyFont="1" applyBorder="1" applyAlignment="1">
      <alignment horizontal="center" vertical="justify"/>
    </xf>
    <xf numFmtId="41" fontId="41" fillId="0" borderId="1" xfId="49" applyNumberFormat="1" applyFont="1" applyBorder="1" applyAlignment="1">
      <alignment horizontal="center" vertical="justify"/>
    </xf>
    <xf numFmtId="166" fontId="41" fillId="0" borderId="15" xfId="23" applyNumberFormat="1" applyFont="1" applyFill="1" applyBorder="1" applyAlignment="1">
      <alignment vertical="justify"/>
    </xf>
    <xf numFmtId="0" fontId="11" fillId="0" borderId="1" xfId="71" applyFont="1" applyBorder="1" applyAlignment="1">
      <alignment vertical="top" wrapText="1"/>
    </xf>
    <xf numFmtId="0" fontId="7" fillId="0" borderId="1" xfId="71" quotePrefix="1" applyFont="1" applyBorder="1" applyAlignment="1">
      <alignment vertical="top" wrapText="1"/>
    </xf>
    <xf numFmtId="0" fontId="5" fillId="0" borderId="1" xfId="93" applyFont="1" applyBorder="1" applyAlignment="1">
      <alignment vertical="top" wrapText="1"/>
    </xf>
    <xf numFmtId="38" fontId="5" fillId="0" borderId="15" xfId="7" applyNumberFormat="1" applyFont="1" applyFill="1" applyBorder="1" applyAlignment="1" applyProtection="1">
      <alignment vertical="top"/>
    </xf>
    <xf numFmtId="0" fontId="13" fillId="0" borderId="1" xfId="49" applyFont="1" applyBorder="1" applyAlignment="1">
      <alignment vertical="top" wrapText="1"/>
    </xf>
    <xf numFmtId="37" fontId="7" fillId="0" borderId="23" xfId="67" applyNumberFormat="1" applyFont="1" applyBorder="1" applyAlignment="1" applyProtection="1">
      <alignment horizontal="center" vertical="top" wrapText="1"/>
      <protection locked="0"/>
    </xf>
    <xf numFmtId="37" fontId="7" fillId="0" borderId="86" xfId="67" applyNumberFormat="1" applyFont="1" applyBorder="1" applyAlignment="1" applyProtection="1">
      <alignment horizontal="center" vertical="top"/>
      <protection locked="0"/>
    </xf>
    <xf numFmtId="37" fontId="6" fillId="0" borderId="5" xfId="34" applyNumberFormat="1" applyFont="1" applyFill="1" applyBorder="1" applyAlignment="1" applyProtection="1">
      <alignment horizontal="right" vertical="top"/>
      <protection locked="0"/>
    </xf>
    <xf numFmtId="37" fontId="7" fillId="0" borderId="5" xfId="4" applyNumberFormat="1" applyFont="1" applyFill="1" applyBorder="1" applyAlignment="1">
      <alignment horizontal="center" vertical="top"/>
    </xf>
    <xf numFmtId="37" fontId="7" fillId="0" borderId="88" xfId="67" applyNumberFormat="1" applyFont="1" applyBorder="1" applyAlignment="1">
      <alignment horizontal="right" vertical="top"/>
    </xf>
    <xf numFmtId="37" fontId="6" fillId="0" borderId="5" xfId="34" applyNumberFormat="1" applyFont="1" applyFill="1" applyBorder="1" applyAlignment="1" applyProtection="1">
      <alignment horizontal="center" vertical="top"/>
      <protection locked="0"/>
    </xf>
    <xf numFmtId="37" fontId="6" fillId="0" borderId="5" xfId="34" applyNumberFormat="1" applyFont="1" applyFill="1" applyBorder="1" applyAlignment="1">
      <alignment horizontal="right" vertical="top"/>
    </xf>
    <xf numFmtId="37" fontId="6" fillId="0" borderId="83" xfId="4" applyNumberFormat="1" applyFont="1" applyFill="1" applyBorder="1" applyAlignment="1" applyProtection="1">
      <alignment horizontal="right" vertical="top"/>
      <protection locked="0"/>
    </xf>
    <xf numFmtId="37" fontId="6" fillId="0" borderId="83" xfId="34" applyNumberFormat="1" applyFont="1" applyFill="1" applyBorder="1" applyAlignment="1">
      <alignment horizontal="right" vertical="top"/>
    </xf>
    <xf numFmtId="37" fontId="6" fillId="0" borderId="83" xfId="67" applyNumberFormat="1" applyBorder="1" applyAlignment="1">
      <alignment horizontal="right" vertical="top"/>
    </xf>
    <xf numFmtId="37" fontId="6" fillId="0" borderId="83" xfId="67" applyNumberFormat="1" applyBorder="1" applyAlignment="1">
      <alignment vertical="top"/>
    </xf>
    <xf numFmtId="37" fontId="7" fillId="0" borderId="29" xfId="34" applyNumberFormat="1" applyFont="1" applyFill="1" applyBorder="1" applyAlignment="1">
      <alignment horizontal="right" vertical="top"/>
    </xf>
    <xf numFmtId="37" fontId="6" fillId="0" borderId="0" xfId="4" applyNumberFormat="1" applyFont="1" applyFill="1" applyAlignment="1" applyProtection="1">
      <alignment horizontal="right" vertical="top"/>
      <protection locked="0"/>
    </xf>
    <xf numFmtId="0" fontId="69" fillId="0" borderId="19" xfId="49" applyFont="1" applyBorder="1" applyAlignment="1">
      <alignment vertical="top" wrapText="1"/>
    </xf>
    <xf numFmtId="3" fontId="69" fillId="0" borderId="0" xfId="68" applyNumberFormat="1" applyFont="1" applyAlignment="1">
      <alignment horizontal="center" vertical="top"/>
    </xf>
    <xf numFmtId="0" fontId="5" fillId="0" borderId="83" xfId="0" applyFont="1" applyBorder="1" applyAlignment="1">
      <alignment horizontal="center" vertical="top"/>
    </xf>
    <xf numFmtId="0" fontId="5" fillId="0" borderId="83" xfId="0" applyFont="1" applyBorder="1" applyAlignment="1">
      <alignment vertical="top" wrapText="1"/>
    </xf>
    <xf numFmtId="3" fontId="5" fillId="0" borderId="83" xfId="0" applyNumberFormat="1" applyFont="1" applyBorder="1" applyAlignment="1">
      <alignment horizontal="center" vertical="top"/>
    </xf>
    <xf numFmtId="0" fontId="11" fillId="0" borderId="83" xfId="68" applyFont="1" applyBorder="1" applyAlignment="1" applyProtection="1">
      <alignment vertical="center"/>
      <protection locked="0"/>
    </xf>
    <xf numFmtId="0" fontId="5" fillId="0" borderId="83" xfId="68" applyBorder="1" applyAlignment="1" applyProtection="1">
      <alignment horizontal="center" vertical="center"/>
      <protection locked="0"/>
    </xf>
    <xf numFmtId="4" fontId="5" fillId="0" borderId="83" xfId="68" applyNumberFormat="1" applyBorder="1" applyAlignment="1" applyProtection="1">
      <alignment horizontal="center" vertical="center"/>
      <protection locked="0"/>
    </xf>
    <xf numFmtId="169" fontId="5" fillId="0" borderId="1" xfId="0" applyNumberFormat="1" applyFont="1" applyBorder="1" applyAlignment="1">
      <alignment horizontal="center" vertical="justify"/>
    </xf>
    <xf numFmtId="0" fontId="71" fillId="0" borderId="0" xfId="0" applyFont="1" applyAlignment="1">
      <alignment horizontal="center" vertical="center" wrapText="1"/>
    </xf>
    <xf numFmtId="3" fontId="69" fillId="0" borderId="0" xfId="0" applyNumberFormat="1" applyFont="1" applyAlignment="1">
      <alignment horizontal="center" vertical="center" wrapText="1"/>
    </xf>
    <xf numFmtId="0" fontId="5" fillId="0" borderId="5" xfId="66" applyBorder="1" applyAlignment="1">
      <alignment horizontal="center" vertical="center"/>
    </xf>
    <xf numFmtId="0" fontId="7" fillId="0" borderId="5" xfId="66" applyFont="1" applyBorder="1" applyAlignment="1">
      <alignment horizontal="justify" vertical="center"/>
    </xf>
    <xf numFmtId="174" fontId="5" fillId="0" borderId="5" xfId="27" applyNumberFormat="1" applyFont="1" applyFill="1" applyBorder="1" applyAlignment="1">
      <alignment horizontal="center" vertical="center"/>
    </xf>
    <xf numFmtId="166" fontId="5" fillId="0" borderId="5" xfId="7" applyNumberFormat="1" applyFont="1" applyFill="1" applyBorder="1" applyAlignment="1" applyProtection="1">
      <alignment horizontal="center" vertical="center"/>
      <protection locked="0"/>
    </xf>
    <xf numFmtId="166" fontId="5" fillId="0" borderId="5" xfId="7" applyNumberFormat="1" applyFont="1" applyFill="1" applyBorder="1" applyAlignment="1" applyProtection="1">
      <alignment horizontal="right" vertical="center"/>
      <protection locked="0"/>
    </xf>
    <xf numFmtId="0" fontId="5" fillId="0" borderId="5" xfId="66" applyBorder="1" applyAlignment="1">
      <alignment horizontal="justify" vertical="center"/>
    </xf>
    <xf numFmtId="0" fontId="5" fillId="0" borderId="5" xfId="66" applyBorder="1" applyAlignment="1">
      <alignment horizontal="justify" vertical="center" wrapText="1"/>
    </xf>
    <xf numFmtId="174" fontId="5" fillId="0" borderId="5" xfId="66" applyNumberFormat="1" applyBorder="1" applyAlignment="1">
      <alignment horizontal="center" vertical="center"/>
    </xf>
    <xf numFmtId="168" fontId="5" fillId="0" borderId="5" xfId="35" applyNumberFormat="1" applyFont="1" applyFill="1" applyBorder="1" applyAlignment="1">
      <alignment horizontal="center" vertical="top"/>
    </xf>
    <xf numFmtId="167" fontId="5" fillId="0" borderId="5" xfId="66" applyNumberFormat="1" applyBorder="1" applyAlignment="1">
      <alignment horizontal="center" vertical="top"/>
    </xf>
    <xf numFmtId="0" fontId="5" fillId="0" borderId="83" xfId="68" applyBorder="1" applyAlignment="1">
      <alignment horizontal="center"/>
    </xf>
    <xf numFmtId="1" fontId="5" fillId="0" borderId="83" xfId="68" applyNumberFormat="1" applyBorder="1" applyAlignment="1">
      <alignment horizontal="center"/>
    </xf>
    <xf numFmtId="37" fontId="7" fillId="0" borderId="1" xfId="49" applyNumberFormat="1" applyFont="1" applyBorder="1" applyAlignment="1" applyProtection="1">
      <alignment horizontal="right" vertical="top"/>
      <protection locked="0"/>
    </xf>
    <xf numFmtId="37" fontId="7" fillId="0" borderId="1" xfId="49" applyNumberFormat="1" applyFont="1" applyBorder="1" applyAlignment="1">
      <alignment horizontal="right" vertical="top"/>
    </xf>
    <xf numFmtId="0" fontId="15" fillId="0" borderId="1" xfId="49" applyFont="1" applyBorder="1" applyAlignment="1">
      <alignment horizontal="left" vertical="top" wrapText="1"/>
    </xf>
    <xf numFmtId="0" fontId="16" fillId="0" borderId="1" xfId="49"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horizontal="center" vertical="top" wrapText="1"/>
    </xf>
    <xf numFmtId="1" fontId="5" fillId="0" borderId="1" xfId="0" applyNumberFormat="1" applyFont="1" applyBorder="1" applyAlignment="1">
      <alignment horizontal="center" vertical="top"/>
    </xf>
    <xf numFmtId="0" fontId="74" fillId="0" borderId="1" xfId="49" applyFont="1" applyBorder="1" applyAlignment="1">
      <alignment horizontal="left" vertical="top" wrapText="1"/>
    </xf>
    <xf numFmtId="3" fontId="74" fillId="0" borderId="1" xfId="49" applyNumberFormat="1" applyFont="1" applyBorder="1" applyAlignment="1">
      <alignment horizontal="center" vertical="top"/>
    </xf>
    <xf numFmtId="166" fontId="74" fillId="0" borderId="1" xfId="7" applyNumberFormat="1" applyFont="1" applyFill="1" applyBorder="1" applyAlignment="1">
      <alignment horizontal="right" vertical="top"/>
    </xf>
    <xf numFmtId="166" fontId="74" fillId="0" borderId="1" xfId="27" applyNumberFormat="1" applyFont="1" applyFill="1" applyBorder="1" applyAlignment="1">
      <alignment horizontal="right" vertical="top"/>
    </xf>
    <xf numFmtId="49" fontId="5" fillId="0" borderId="1" xfId="105" applyNumberFormat="1" applyBorder="1" applyAlignment="1">
      <alignment horizontal="center" vertical="top"/>
    </xf>
    <xf numFmtId="0" fontId="7" fillId="0" borderId="1" xfId="105" applyFont="1" applyBorder="1" applyAlignment="1">
      <alignment vertical="top" wrapText="1"/>
    </xf>
    <xf numFmtId="0" fontId="7" fillId="0" borderId="1" xfId="105" applyFont="1" applyBorder="1" applyAlignment="1">
      <alignment vertical="top"/>
    </xf>
    <xf numFmtId="0" fontId="22" fillId="0" borderId="1" xfId="49" applyFont="1" applyBorder="1" applyAlignment="1" applyProtection="1">
      <alignment horizontal="justify" vertical="top" wrapText="1"/>
      <protection locked="0"/>
    </xf>
    <xf numFmtId="0" fontId="21" fillId="0" borderId="1" xfId="49" applyFont="1" applyBorder="1" applyAlignment="1" applyProtection="1">
      <alignment horizontal="center" vertical="top"/>
      <protection locked="0"/>
    </xf>
    <xf numFmtId="37" fontId="5" fillId="0" borderId="1" xfId="44" applyNumberFormat="1" applyFont="1" applyFill="1" applyBorder="1" applyAlignment="1">
      <alignment horizontal="right" vertical="top"/>
    </xf>
    <xf numFmtId="174" fontId="5" fillId="0" borderId="1" xfId="0" applyNumberFormat="1" applyFont="1" applyBorder="1" applyAlignment="1">
      <alignment horizontal="center" vertical="top"/>
    </xf>
    <xf numFmtId="9" fontId="5" fillId="0" borderId="1" xfId="44" applyNumberFormat="1" applyFont="1" applyFill="1" applyBorder="1" applyAlignment="1">
      <alignment horizontal="right" vertical="top"/>
    </xf>
    <xf numFmtId="37" fontId="5" fillId="0" borderId="1" xfId="44" applyNumberFormat="1" applyFont="1" applyFill="1" applyBorder="1" applyAlignment="1">
      <alignment horizontal="right"/>
    </xf>
    <xf numFmtId="37" fontId="5" fillId="0" borderId="1" xfId="7" applyNumberFormat="1" applyFont="1" applyFill="1" applyBorder="1" applyAlignment="1">
      <alignment horizontal="right"/>
    </xf>
    <xf numFmtId="0" fontId="68" fillId="0" borderId="1" xfId="49" applyFont="1" applyBorder="1" applyAlignment="1">
      <alignment horizontal="left" vertical="top" wrapText="1"/>
    </xf>
    <xf numFmtId="3" fontId="79" fillId="0" borderId="1" xfId="49" applyNumberFormat="1" applyFont="1" applyBorder="1" applyAlignment="1">
      <alignment horizontal="center" vertical="top"/>
    </xf>
    <xf numFmtId="37" fontId="68" fillId="0" borderId="1" xfId="27" applyNumberFormat="1" applyFont="1" applyFill="1" applyBorder="1" applyAlignment="1">
      <alignment horizontal="right" vertical="top"/>
    </xf>
    <xf numFmtId="0" fontId="68" fillId="0" borderId="1" xfId="49" applyFont="1" applyBorder="1" applyAlignment="1">
      <alignment horizontal="left" vertical="top"/>
    </xf>
    <xf numFmtId="0" fontId="79" fillId="0" borderId="1" xfId="49" applyFont="1" applyBorder="1" applyAlignment="1">
      <alignment horizontal="center" vertical="top"/>
    </xf>
    <xf numFmtId="9" fontId="68" fillId="0" borderId="1" xfId="49" applyNumberFormat="1" applyFont="1" applyBorder="1" applyAlignment="1">
      <alignment horizontal="center" vertical="top"/>
    </xf>
    <xf numFmtId="37" fontId="68" fillId="0" borderId="1" xfId="27" applyNumberFormat="1" applyFont="1" applyBorder="1" applyAlignment="1">
      <alignment horizontal="right" vertical="top"/>
    </xf>
    <xf numFmtId="0" fontId="66" fillId="0" borderId="1" xfId="49" applyFont="1" applyBorder="1" applyAlignment="1">
      <alignment vertical="top" wrapText="1"/>
    </xf>
    <xf numFmtId="0" fontId="54" fillId="0" borderId="1" xfId="49" applyFont="1" applyBorder="1" applyAlignment="1">
      <alignment vertical="top" wrapText="1"/>
    </xf>
    <xf numFmtId="37" fontId="54" fillId="0" borderId="1" xfId="27" applyNumberFormat="1" applyFont="1" applyBorder="1" applyAlignment="1">
      <alignment horizontal="right" vertical="top"/>
    </xf>
    <xf numFmtId="37" fontId="5" fillId="0" borderId="1" xfId="1" applyNumberFormat="1" applyFont="1" applyFill="1" applyBorder="1" applyAlignment="1">
      <alignment vertical="justify"/>
    </xf>
    <xf numFmtId="37" fontId="5" fillId="0" borderId="1" xfId="7" applyNumberFormat="1" applyFont="1" applyFill="1" applyBorder="1" applyAlignment="1">
      <alignment vertical="justify"/>
    </xf>
    <xf numFmtId="0" fontId="5" fillId="0" borderId="1" xfId="68" applyBorder="1" applyAlignment="1">
      <alignment horizontal="left" vertical="top"/>
    </xf>
    <xf numFmtId="0" fontId="5" fillId="0" borderId="1" xfId="68" applyBorder="1" applyAlignment="1">
      <alignment horizontal="left" vertical="top" wrapText="1"/>
    </xf>
    <xf numFmtId="0" fontId="5" fillId="0" borderId="1" xfId="68" applyBorder="1" applyAlignment="1">
      <alignment horizontal="center" vertical="top"/>
    </xf>
    <xf numFmtId="0" fontId="5" fillId="0" borderId="1" xfId="68" applyBorder="1" applyAlignment="1" applyProtection="1">
      <alignment horizontal="center" vertical="top"/>
      <protection locked="0"/>
    </xf>
    <xf numFmtId="0" fontId="5" fillId="0" borderId="1" xfId="68" applyBorder="1" applyAlignment="1" applyProtection="1">
      <alignment horizontal="left" vertical="top" wrapText="1"/>
      <protection locked="0"/>
    </xf>
    <xf numFmtId="1" fontId="5" fillId="0" borderId="1" xfId="68" applyNumberFormat="1" applyBorder="1" applyAlignment="1" applyProtection="1">
      <alignment horizontal="center" vertical="top"/>
      <protection locked="0"/>
    </xf>
    <xf numFmtId="166" fontId="5" fillId="0" borderId="1" xfId="35" applyNumberFormat="1" applyFont="1" applyFill="1" applyBorder="1" applyAlignment="1" applyProtection="1">
      <alignment horizontal="right" vertical="top"/>
      <protection locked="0"/>
    </xf>
    <xf numFmtId="0" fontId="7" fillId="0" borderId="1" xfId="68" applyFont="1" applyBorder="1" applyAlignment="1" applyProtection="1">
      <alignment horizontal="left" vertical="top" wrapText="1"/>
      <protection locked="0"/>
    </xf>
    <xf numFmtId="3" fontId="5" fillId="0" borderId="1" xfId="68" applyNumberFormat="1" applyBorder="1" applyAlignment="1" applyProtection="1">
      <alignment horizontal="center" vertical="top"/>
      <protection locked="0"/>
    </xf>
    <xf numFmtId="0" fontId="5" fillId="0" borderId="1" xfId="66" applyBorder="1" applyAlignment="1">
      <alignment horizontal="center" vertical="center"/>
    </xf>
    <xf numFmtId="0" fontId="7" fillId="0" borderId="1" xfId="66" applyFont="1" applyBorder="1" applyAlignment="1">
      <alignment horizontal="justify" vertical="center"/>
    </xf>
    <xf numFmtId="1" fontId="5" fillId="0" borderId="1" xfId="66" applyNumberFormat="1" applyBorder="1" applyAlignment="1">
      <alignment horizontal="center" vertical="center"/>
    </xf>
    <xf numFmtId="166" fontId="5" fillId="0" borderId="1" xfId="7" applyNumberFormat="1" applyFont="1" applyFill="1" applyBorder="1" applyAlignment="1" applyProtection="1">
      <alignment horizontal="center" vertical="center"/>
      <protection locked="0"/>
    </xf>
    <xf numFmtId="166" fontId="5" fillId="0" borderId="1" xfId="7" applyNumberFormat="1" applyFont="1" applyFill="1" applyBorder="1" applyAlignment="1" applyProtection="1">
      <alignment horizontal="right" vertical="center"/>
      <protection locked="0"/>
    </xf>
    <xf numFmtId="0" fontId="5" fillId="0" borderId="1" xfId="66" applyBorder="1" applyAlignment="1">
      <alignment horizontal="justify" vertical="center" wrapText="1"/>
    </xf>
    <xf numFmtId="1" fontId="5" fillId="0" borderId="1" xfId="17" applyNumberFormat="1" applyFont="1" applyFill="1" applyBorder="1" applyAlignment="1">
      <alignment horizontal="center" vertical="center"/>
    </xf>
    <xf numFmtId="0" fontId="5" fillId="0" borderId="1" xfId="66" quotePrefix="1" applyBorder="1" applyAlignment="1">
      <alignment horizontal="justify" vertical="center" wrapText="1"/>
    </xf>
    <xf numFmtId="0" fontId="5" fillId="0" borderId="1" xfId="68" applyBorder="1" applyAlignment="1">
      <alignment horizontal="center" vertical="center"/>
    </xf>
    <xf numFmtId="1" fontId="5" fillId="0" borderId="1" xfId="68" applyNumberFormat="1" applyBorder="1" applyAlignment="1">
      <alignment horizontal="center" vertical="center"/>
    </xf>
    <xf numFmtId="0" fontId="7" fillId="0" borderId="2" xfId="49" applyFont="1" applyBorder="1" applyAlignment="1">
      <alignment horizontal="center"/>
    </xf>
    <xf numFmtId="37" fontId="5" fillId="0" borderId="0" xfId="49" applyNumberFormat="1"/>
    <xf numFmtId="37" fontId="7" fillId="0" borderId="2" xfId="49" applyNumberFormat="1" applyFont="1" applyBorder="1" applyAlignment="1">
      <alignment horizontal="center" vertical="top"/>
    </xf>
    <xf numFmtId="37" fontId="7" fillId="0" borderId="2" xfId="49" applyNumberFormat="1" applyFont="1" applyBorder="1" applyAlignment="1">
      <alignment horizontal="center"/>
    </xf>
    <xf numFmtId="37" fontId="5" fillId="0" borderId="1" xfId="49" applyNumberFormat="1" applyBorder="1"/>
    <xf numFmtId="37" fontId="5" fillId="0" borderId="1" xfId="1" applyNumberFormat="1" applyFont="1" applyFill="1" applyBorder="1" applyAlignment="1">
      <alignment vertical="top"/>
    </xf>
    <xf numFmtId="37" fontId="5" fillId="0" borderId="1" xfId="1" applyNumberFormat="1" applyFont="1" applyFill="1" applyBorder="1"/>
    <xf numFmtId="37" fontId="5" fillId="0" borderId="1" xfId="1" applyNumberFormat="1" applyFont="1" applyFill="1" applyBorder="1" applyAlignment="1"/>
    <xf numFmtId="37" fontId="5" fillId="0" borderId="1" xfId="23" applyNumberFormat="1" applyFont="1" applyFill="1" applyBorder="1" applyAlignment="1">
      <alignment vertical="justify"/>
    </xf>
    <xf numFmtId="37" fontId="5" fillId="0" borderId="1" xfId="1" applyNumberFormat="1" applyFont="1" applyFill="1" applyBorder="1" applyAlignment="1">
      <alignment horizontal="right" vertical="top"/>
    </xf>
    <xf numFmtId="37" fontId="5" fillId="0" borderId="1" xfId="49" applyNumberFormat="1" applyBorder="1" applyAlignment="1">
      <alignment horizontal="right"/>
    </xf>
    <xf numFmtId="0" fontId="7" fillId="0" borderId="2" xfId="49" applyFont="1" applyBorder="1" applyAlignment="1">
      <alignment horizontal="center" vertical="justify"/>
    </xf>
    <xf numFmtId="0" fontId="7" fillId="0" borderId="2" xfId="49" applyFont="1" applyBorder="1" applyAlignment="1">
      <alignment vertical="justify"/>
    </xf>
    <xf numFmtId="169" fontId="7" fillId="0" borderId="2" xfId="49" applyNumberFormat="1" applyFont="1" applyBorder="1" applyAlignment="1">
      <alignment vertical="justify"/>
    </xf>
    <xf numFmtId="3" fontId="7" fillId="0" borderId="2" xfId="49" applyNumberFormat="1" applyFont="1" applyBorder="1" applyAlignment="1">
      <alignment vertical="justify"/>
    </xf>
    <xf numFmtId="3" fontId="5" fillId="0" borderId="1" xfId="49" applyNumberFormat="1" applyBorder="1" applyAlignment="1">
      <alignment vertical="justify"/>
    </xf>
    <xf numFmtId="3" fontId="5" fillId="0" borderId="1" xfId="23" applyNumberFormat="1" applyFont="1" applyFill="1" applyBorder="1" applyAlignment="1">
      <alignment vertical="justify"/>
    </xf>
    <xf numFmtId="166" fontId="5" fillId="0" borderId="1" xfId="23" applyNumberFormat="1" applyFont="1" applyFill="1" applyBorder="1"/>
    <xf numFmtId="0" fontId="5" fillId="0" borderId="1" xfId="68" applyBorder="1" applyAlignment="1">
      <alignment horizontal="left" vertical="center" wrapText="1"/>
    </xf>
    <xf numFmtId="3" fontId="5" fillId="0" borderId="1" xfId="0" applyNumberFormat="1" applyFont="1" applyBorder="1" applyAlignment="1">
      <alignment horizontal="center" vertical="justify"/>
    </xf>
    <xf numFmtId="3" fontId="7" fillId="0" borderId="1" xfId="49" applyNumberFormat="1" applyFont="1" applyBorder="1" applyAlignment="1">
      <alignment vertical="justify"/>
    </xf>
    <xf numFmtId="3" fontId="7" fillId="0" borderId="39" xfId="23" applyNumberFormat="1" applyFont="1" applyFill="1" applyBorder="1" applyAlignment="1">
      <alignment horizontal="right"/>
    </xf>
    <xf numFmtId="3" fontId="7" fillId="0" borderId="39" xfId="1" applyNumberFormat="1" applyFont="1" applyFill="1" applyBorder="1" applyAlignment="1">
      <alignment horizontal="right" vertical="top"/>
    </xf>
    <xf numFmtId="37" fontId="7" fillId="0" borderId="39" xfId="24" applyNumberFormat="1" applyFont="1" applyFill="1" applyBorder="1" applyAlignment="1">
      <alignment horizontal="right" vertical="top"/>
    </xf>
    <xf numFmtId="37" fontId="7" fillId="0" borderId="39" xfId="1" applyNumberFormat="1" applyFont="1" applyFill="1" applyBorder="1" applyAlignment="1">
      <alignment horizontal="right"/>
    </xf>
    <xf numFmtId="37" fontId="5" fillId="0" borderId="39" xfId="1" applyNumberFormat="1" applyFont="1" applyFill="1" applyBorder="1" applyAlignment="1">
      <alignment horizontal="right"/>
    </xf>
    <xf numFmtId="37" fontId="7" fillId="0" borderId="39" xfId="27" applyNumberFormat="1" applyFont="1" applyFill="1" applyBorder="1" applyAlignment="1">
      <alignment horizontal="right" vertical="top"/>
    </xf>
    <xf numFmtId="168" fontId="6" fillId="0" borderId="1" xfId="0" applyNumberFormat="1" applyFont="1" applyBorder="1" applyAlignment="1">
      <alignment horizontal="center" vertical="top"/>
    </xf>
    <xf numFmtId="168" fontId="7" fillId="0" borderId="1" xfId="0" applyNumberFormat="1" applyFont="1" applyBorder="1" applyAlignment="1">
      <alignment horizontal="center" vertical="top"/>
    </xf>
    <xf numFmtId="168" fontId="5" fillId="0" borderId="1" xfId="0" applyNumberFormat="1" applyFont="1" applyBorder="1" applyAlignment="1">
      <alignment horizontal="center" vertical="top"/>
    </xf>
    <xf numFmtId="0" fontId="6" fillId="0" borderId="0" xfId="0" applyFont="1" applyAlignment="1">
      <alignment wrapText="1"/>
    </xf>
    <xf numFmtId="0" fontId="6" fillId="0" borderId="0" xfId="0" applyFont="1" applyAlignment="1">
      <alignment vertical="top" wrapText="1"/>
    </xf>
    <xf numFmtId="0" fontId="7" fillId="0" borderId="2" xfId="0" applyFont="1" applyBorder="1" applyAlignment="1">
      <alignment horizontal="center" vertical="center" wrapText="1"/>
    </xf>
    <xf numFmtId="0" fontId="6" fillId="0" borderId="0" xfId="0" applyFont="1" applyAlignment="1">
      <alignment vertical="center" wrapText="1"/>
    </xf>
    <xf numFmtId="166" fontId="7" fillId="0" borderId="39" xfId="1" applyNumberFormat="1" applyFont="1" applyFill="1" applyBorder="1" applyAlignment="1">
      <alignment horizontal="center"/>
    </xf>
    <xf numFmtId="166" fontId="7" fillId="0" borderId="1" xfId="1" applyNumberFormat="1" applyFont="1" applyFill="1" applyBorder="1" applyAlignment="1">
      <alignment horizontal="center"/>
    </xf>
    <xf numFmtId="173" fontId="56" fillId="0" borderId="99" xfId="12" applyNumberFormat="1" applyFont="1" applyFill="1" applyBorder="1" applyAlignment="1">
      <alignment horizontal="right" vertical="top"/>
    </xf>
    <xf numFmtId="1" fontId="6" fillId="0" borderId="41" xfId="0" applyNumberFormat="1" applyFont="1" applyBorder="1" applyAlignment="1">
      <alignment horizontal="center" vertical="top"/>
    </xf>
    <xf numFmtId="166" fontId="6" fillId="0" borderId="41" xfId="1" applyNumberFormat="1" applyFont="1" applyFill="1" applyBorder="1"/>
    <xf numFmtId="166" fontId="6" fillId="0" borderId="41" xfId="1" applyNumberFormat="1" applyFont="1" applyFill="1" applyBorder="1" applyAlignment="1">
      <alignment horizontal="right"/>
    </xf>
    <xf numFmtId="166" fontId="6" fillId="0" borderId="41" xfId="1" applyNumberFormat="1" applyFont="1" applyFill="1" applyBorder="1" applyAlignment="1">
      <alignment horizontal="center"/>
    </xf>
    <xf numFmtId="168" fontId="6" fillId="0" borderId="41" xfId="0" applyNumberFormat="1" applyFont="1" applyBorder="1" applyAlignment="1">
      <alignment horizontal="center" vertical="top"/>
    </xf>
    <xf numFmtId="0" fontId="5" fillId="0" borderId="41" xfId="0" applyFont="1" applyBorder="1" applyAlignment="1">
      <alignment horizontal="left" vertical="top" wrapText="1"/>
    </xf>
    <xf numFmtId="2" fontId="6" fillId="0" borderId="41" xfId="0" applyNumberFormat="1" applyFont="1" applyBorder="1" applyAlignment="1">
      <alignment horizontal="center" vertical="top"/>
    </xf>
    <xf numFmtId="2" fontId="5" fillId="0" borderId="41" xfId="0" applyNumberFormat="1" applyFont="1" applyBorder="1" applyAlignment="1">
      <alignment horizontal="center" vertical="top"/>
    </xf>
    <xf numFmtId="166" fontId="5" fillId="0" borderId="41" xfId="1" applyNumberFormat="1" applyFont="1" applyFill="1" applyBorder="1" applyAlignment="1">
      <alignment horizontal="center"/>
    </xf>
    <xf numFmtId="166" fontId="6" fillId="0" borderId="42" xfId="1" applyNumberFormat="1" applyFont="1" applyFill="1" applyBorder="1" applyAlignment="1">
      <alignment horizontal="center"/>
    </xf>
    <xf numFmtId="168" fontId="5" fillId="0" borderId="41" xfId="0" applyNumberFormat="1" applyFont="1" applyBorder="1" applyAlignment="1">
      <alignment horizontal="center" vertical="top"/>
    </xf>
    <xf numFmtId="0" fontId="5" fillId="0" borderId="43" xfId="0" applyFont="1" applyBorder="1" applyAlignment="1">
      <alignment horizontal="left" vertical="top" wrapText="1"/>
    </xf>
    <xf numFmtId="166" fontId="6" fillId="0" borderId="43" xfId="1" applyNumberFormat="1" applyFont="1" applyFill="1" applyBorder="1" applyAlignment="1">
      <alignment horizontal="center"/>
    </xf>
    <xf numFmtId="168" fontId="6" fillId="0" borderId="42" xfId="0" applyNumberFormat="1" applyFont="1" applyBorder="1" applyAlignment="1">
      <alignment horizontal="center" vertical="top"/>
    </xf>
    <xf numFmtId="168" fontId="6" fillId="0" borderId="43" xfId="0" applyNumberFormat="1" applyFont="1" applyBorder="1" applyAlignment="1">
      <alignment horizontal="center" vertical="top"/>
    </xf>
    <xf numFmtId="168" fontId="6" fillId="0" borderId="44" xfId="0" applyNumberFormat="1" applyFont="1" applyBorder="1" applyAlignment="1">
      <alignment horizontal="center" vertical="top"/>
    </xf>
    <xf numFmtId="166" fontId="6" fillId="0" borderId="44" xfId="1" applyNumberFormat="1" applyFont="1" applyFill="1" applyBorder="1" applyAlignment="1">
      <alignment horizontal="center"/>
    </xf>
    <xf numFmtId="166" fontId="6" fillId="0" borderId="3" xfId="1" applyNumberFormat="1" applyFont="1" applyFill="1" applyBorder="1" applyAlignment="1">
      <alignment horizontal="center"/>
    </xf>
    <xf numFmtId="0" fontId="5" fillId="0" borderId="42" xfId="0" applyFont="1" applyBorder="1" applyAlignment="1">
      <alignment horizontal="left" vertical="top" wrapText="1"/>
    </xf>
    <xf numFmtId="166" fontId="6" fillId="0" borderId="43" xfId="1" applyNumberFormat="1" applyFont="1" applyBorder="1" applyAlignment="1">
      <alignment horizontal="center"/>
    </xf>
    <xf numFmtId="168" fontId="5" fillId="0" borderId="45" xfId="0" applyNumberFormat="1" applyFont="1" applyBorder="1" applyAlignment="1">
      <alignment horizontal="center" vertical="top"/>
    </xf>
    <xf numFmtId="166" fontId="6" fillId="0" borderId="42" xfId="1" applyNumberFormat="1" applyFont="1" applyBorder="1" applyAlignment="1">
      <alignment horizontal="center"/>
    </xf>
    <xf numFmtId="166" fontId="6" fillId="0" borderId="41" xfId="1" applyNumberFormat="1" applyFont="1" applyBorder="1" applyAlignment="1">
      <alignment horizontal="center"/>
    </xf>
    <xf numFmtId="168" fontId="7" fillId="0" borderId="3" xfId="0" applyNumberFormat="1" applyFont="1" applyBorder="1" applyAlignment="1">
      <alignment horizontal="center" vertical="top"/>
    </xf>
    <xf numFmtId="41" fontId="7" fillId="0" borderId="2" xfId="49" applyNumberFormat="1" applyFont="1" applyBorder="1" applyAlignment="1">
      <alignment vertical="justify"/>
    </xf>
    <xf numFmtId="166" fontId="5" fillId="0" borderId="1" xfId="7" applyNumberFormat="1" applyFont="1" applyFill="1" applyBorder="1" applyAlignment="1">
      <alignment vertical="justify"/>
    </xf>
    <xf numFmtId="166" fontId="5" fillId="0" borderId="1" xfId="7" applyNumberFormat="1" applyFont="1" applyFill="1" applyBorder="1" applyAlignment="1">
      <alignment horizontal="right" vertical="top"/>
    </xf>
    <xf numFmtId="0" fontId="0" fillId="0" borderId="1" xfId="49" applyFont="1" applyBorder="1"/>
    <xf numFmtId="166" fontId="7" fillId="0" borderId="4" xfId="1" applyNumberFormat="1" applyFont="1" applyBorder="1" applyAlignment="1">
      <alignment vertical="center"/>
    </xf>
    <xf numFmtId="37" fontId="5" fillId="0" borderId="25" xfId="23" applyNumberFormat="1" applyFont="1" applyFill="1" applyBorder="1" applyAlignment="1">
      <alignment vertical="justify"/>
    </xf>
    <xf numFmtId="37" fontId="5" fillId="0" borderId="0" xfId="68" applyNumberFormat="1" applyAlignment="1" applyProtection="1">
      <alignment vertical="top"/>
      <protection locked="0"/>
    </xf>
    <xf numFmtId="37" fontId="7" fillId="0" borderId="83" xfId="68" applyNumberFormat="1" applyFont="1" applyBorder="1" applyAlignment="1" applyProtection="1">
      <alignment horizontal="center" vertical="top"/>
      <protection locked="0"/>
    </xf>
    <xf numFmtId="37" fontId="7" fillId="0" borderId="83" xfId="68" applyNumberFormat="1" applyFont="1" applyBorder="1" applyAlignment="1">
      <alignment horizontal="center" vertical="top"/>
    </xf>
    <xf numFmtId="37" fontId="5" fillId="0" borderId="0" xfId="68" applyNumberFormat="1" applyAlignment="1">
      <alignment horizontal="right" vertical="top"/>
    </xf>
    <xf numFmtId="37" fontId="7" fillId="0" borderId="97" xfId="68" applyNumberFormat="1" applyFont="1" applyBorder="1" applyAlignment="1">
      <alignment horizontal="right" vertical="top"/>
    </xf>
    <xf numFmtId="37" fontId="5" fillId="0" borderId="83" xfId="49" applyNumberFormat="1" applyBorder="1" applyAlignment="1">
      <alignment horizontal="right"/>
    </xf>
    <xf numFmtId="37" fontId="5" fillId="0" borderId="83" xfId="0" applyNumberFormat="1" applyFont="1" applyBorder="1" applyAlignment="1">
      <alignment horizontal="right" vertical="top"/>
    </xf>
    <xf numFmtId="37" fontId="20" fillId="0" borderId="83" xfId="49" applyNumberFormat="1" applyFont="1" applyBorder="1" applyAlignment="1">
      <alignment horizontal="center" vertical="top"/>
    </xf>
    <xf numFmtId="37" fontId="5" fillId="0" borderId="0" xfId="68" applyNumberFormat="1" applyAlignment="1">
      <alignment horizontal="center" vertical="top"/>
    </xf>
    <xf numFmtId="37" fontId="5" fillId="0" borderId="96" xfId="49" applyNumberFormat="1" applyBorder="1" applyAlignment="1">
      <alignment vertical="top"/>
    </xf>
    <xf numFmtId="37" fontId="5" fillId="0" borderId="83" xfId="49" applyNumberFormat="1" applyBorder="1"/>
    <xf numFmtId="37" fontId="5" fillId="0" borderId="83" xfId="35" applyNumberFormat="1" applyFont="1" applyFill="1" applyBorder="1" applyAlignment="1">
      <alignment horizontal="right" vertical="top"/>
    </xf>
    <xf numFmtId="37" fontId="5" fillId="0" borderId="83" xfId="68" applyNumberFormat="1" applyBorder="1" applyAlignment="1">
      <alignment vertical="top"/>
    </xf>
    <xf numFmtId="37" fontId="5" fillId="0" borderId="0" xfId="7" applyNumberFormat="1" applyFont="1" applyFill="1" applyBorder="1" applyAlignment="1">
      <alignment horizontal="right" vertical="top"/>
    </xf>
    <xf numFmtId="37" fontId="5" fillId="0" borderId="0" xfId="7" applyNumberFormat="1" applyFont="1" applyFill="1" applyAlignment="1">
      <alignment horizontal="right" vertical="top"/>
    </xf>
    <xf numFmtId="37" fontId="7" fillId="0" borderId="100" xfId="68" applyNumberFormat="1" applyFont="1" applyBorder="1" applyAlignment="1">
      <alignment horizontal="right" vertical="top"/>
    </xf>
    <xf numFmtId="37" fontId="7" fillId="0" borderId="101" xfId="35" applyNumberFormat="1" applyFont="1" applyFill="1" applyBorder="1" applyAlignment="1">
      <alignment horizontal="right" vertical="center"/>
    </xf>
    <xf numFmtId="37" fontId="7" fillId="0" borderId="100" xfId="35" applyNumberFormat="1" applyFont="1" applyFill="1" applyBorder="1" applyAlignment="1">
      <alignment horizontal="right" vertical="center"/>
    </xf>
    <xf numFmtId="37" fontId="7" fillId="0" borderId="40" xfId="7" applyNumberFormat="1" applyFont="1" applyFill="1" applyBorder="1" applyAlignment="1">
      <alignment horizontal="right" vertical="top"/>
    </xf>
    <xf numFmtId="37" fontId="7" fillId="0" borderId="40" xfId="7" applyNumberFormat="1" applyFont="1" applyFill="1" applyBorder="1" applyAlignment="1">
      <alignment vertical="top"/>
    </xf>
    <xf numFmtId="165" fontId="5" fillId="0" borderId="46" xfId="17" applyFont="1" applyFill="1" applyBorder="1" applyAlignment="1">
      <alignment horizontal="center" vertical="top"/>
    </xf>
    <xf numFmtId="0" fontId="5" fillId="0" borderId="46" xfId="66" applyBorder="1" applyAlignment="1">
      <alignment horizontal="justify" vertical="top" wrapText="1"/>
    </xf>
    <xf numFmtId="0" fontId="5" fillId="0" borderId="46" xfId="66" applyBorder="1" applyAlignment="1">
      <alignment horizontal="center" vertical="top"/>
    </xf>
    <xf numFmtId="1" fontId="5" fillId="0" borderId="46" xfId="66" applyNumberFormat="1" applyBorder="1" applyAlignment="1">
      <alignment horizontal="center" vertical="top"/>
    </xf>
    <xf numFmtId="166" fontId="5" fillId="0" borderId="46" xfId="7" applyNumberFormat="1" applyFont="1" applyFill="1" applyBorder="1" applyAlignment="1">
      <alignment horizontal="center" vertical="top"/>
    </xf>
    <xf numFmtId="37" fontId="5" fillId="0" borderId="46" xfId="7" applyNumberFormat="1" applyFont="1" applyFill="1" applyBorder="1" applyAlignment="1">
      <alignment vertical="top"/>
    </xf>
    <xf numFmtId="173" fontId="56" fillId="0" borderId="102" xfId="12" applyNumberFormat="1" applyFont="1" applyFill="1" applyBorder="1" applyAlignment="1">
      <alignment horizontal="right" vertical="top"/>
    </xf>
    <xf numFmtId="166" fontId="10" fillId="0" borderId="47" xfId="40" applyNumberFormat="1" applyFont="1" applyFill="1" applyBorder="1" applyAlignment="1">
      <alignment horizontal="center" vertical="top"/>
    </xf>
    <xf numFmtId="166" fontId="26" fillId="0" borderId="47" xfId="40" applyNumberFormat="1" applyFont="1" applyFill="1" applyBorder="1" applyAlignment="1">
      <alignment horizontal="center" vertical="top"/>
    </xf>
    <xf numFmtId="0" fontId="57" fillId="0" borderId="1" xfId="72" applyFont="1" applyBorder="1" applyAlignment="1" applyProtection="1">
      <alignment horizontal="center" vertical="top"/>
    </xf>
    <xf numFmtId="0" fontId="57" fillId="0" borderId="1" xfId="72" applyFont="1" applyBorder="1" applyAlignment="1" applyProtection="1">
      <alignment vertical="top"/>
    </xf>
    <xf numFmtId="173" fontId="57" fillId="0" borderId="1" xfId="12" applyNumberFormat="1" applyFont="1" applyFill="1" applyBorder="1" applyAlignment="1">
      <alignment horizontal="right" vertical="top"/>
    </xf>
    <xf numFmtId="0" fontId="10" fillId="0" borderId="1" xfId="0" applyFont="1" applyBorder="1" applyAlignment="1">
      <alignment horizontal="left" vertical="top" wrapText="1"/>
    </xf>
    <xf numFmtId="166" fontId="10" fillId="0" borderId="1" xfId="40" applyNumberFormat="1" applyFont="1" applyFill="1" applyBorder="1" applyAlignment="1">
      <alignment horizontal="center" vertical="top"/>
    </xf>
    <xf numFmtId="166" fontId="10" fillId="0" borderId="1" xfId="35" applyNumberFormat="1" applyFont="1" applyFill="1" applyBorder="1" applyAlignment="1">
      <alignment horizontal="right" vertical="top"/>
    </xf>
    <xf numFmtId="173" fontId="56" fillId="0" borderId="103" xfId="12" applyNumberFormat="1" applyFont="1" applyFill="1" applyBorder="1" applyAlignment="1">
      <alignment horizontal="right" vertical="top"/>
    </xf>
    <xf numFmtId="173" fontId="56" fillId="0" borderId="104" xfId="12" applyNumberFormat="1" applyFont="1" applyFill="1" applyBorder="1" applyAlignment="1">
      <alignment horizontal="right" vertical="top"/>
    </xf>
    <xf numFmtId="0" fontId="56" fillId="0" borderId="83" xfId="72" applyFont="1" applyBorder="1" applyAlignment="1" applyProtection="1">
      <alignment horizontal="center" vertical="top"/>
    </xf>
    <xf numFmtId="0" fontId="56" fillId="0" borderId="83" xfId="72" applyFont="1" applyBorder="1" applyAlignment="1" applyProtection="1">
      <alignment horizontal="left" vertical="top" wrapText="1"/>
    </xf>
    <xf numFmtId="4" fontId="56" fillId="0" borderId="83" xfId="72" applyNumberFormat="1" applyFont="1" applyBorder="1" applyAlignment="1" applyProtection="1">
      <alignment horizontal="center" vertical="top"/>
    </xf>
    <xf numFmtId="173" fontId="56" fillId="0" borderId="83" xfId="12" applyNumberFormat="1" applyFont="1" applyFill="1" applyBorder="1" applyAlignment="1">
      <alignment horizontal="right" vertical="top"/>
    </xf>
    <xf numFmtId="173" fontId="57" fillId="0" borderId="83" xfId="12" applyNumberFormat="1" applyFont="1" applyFill="1" applyBorder="1" applyAlignment="1">
      <alignment horizontal="right" vertical="top"/>
    </xf>
    <xf numFmtId="0" fontId="57" fillId="0" borderId="83" xfId="72" applyFont="1" applyBorder="1" applyAlignment="1" applyProtection="1">
      <alignment horizontal="left" vertical="top" wrapText="1"/>
    </xf>
    <xf numFmtId="174" fontId="56" fillId="0" borderId="83" xfId="72" applyNumberFormat="1" applyFont="1" applyBorder="1" applyAlignment="1" applyProtection="1">
      <alignment horizontal="center" vertical="top"/>
    </xf>
    <xf numFmtId="0" fontId="56" fillId="0" borderId="83" xfId="72" applyFont="1" applyBorder="1" applyAlignment="1" applyProtection="1">
      <alignment vertical="top"/>
    </xf>
    <xf numFmtId="0" fontId="57" fillId="0" borderId="83" xfId="72" applyFont="1" applyBorder="1" applyAlignment="1" applyProtection="1">
      <alignment horizontal="center" vertical="top"/>
    </xf>
    <xf numFmtId="0" fontId="58" fillId="0" borderId="83" xfId="72" applyFont="1" applyBorder="1" applyAlignment="1" applyProtection="1">
      <alignment vertical="top" wrapText="1"/>
    </xf>
    <xf numFmtId="174" fontId="57" fillId="0" borderId="83" xfId="72" applyNumberFormat="1" applyFont="1" applyBorder="1" applyAlignment="1" applyProtection="1">
      <alignment horizontal="center" vertical="top"/>
    </xf>
    <xf numFmtId="0" fontId="57" fillId="0" borderId="83" xfId="72" applyFont="1" applyBorder="1" applyAlignment="1" applyProtection="1">
      <alignment vertical="top" wrapText="1"/>
    </xf>
    <xf numFmtId="3" fontId="57" fillId="0" borderId="83" xfId="41" applyNumberFormat="1" applyFont="1" applyFill="1" applyBorder="1" applyAlignment="1">
      <alignment horizontal="center" vertical="top"/>
    </xf>
    <xf numFmtId="0" fontId="58" fillId="0" borderId="83" xfId="72" applyFont="1" applyBorder="1" applyAlignment="1" applyProtection="1">
      <alignment vertical="top"/>
    </xf>
    <xf numFmtId="4" fontId="57" fillId="0" borderId="83" xfId="72" applyNumberFormat="1" applyFont="1" applyBorder="1" applyAlignment="1" applyProtection="1">
      <alignment horizontal="center" vertical="top"/>
    </xf>
    <xf numFmtId="0" fontId="59" fillId="0" borderId="83" xfId="72" applyFont="1" applyBorder="1" applyAlignment="1" applyProtection="1">
      <alignment horizontal="left" vertical="top" wrapText="1"/>
    </xf>
    <xf numFmtId="3" fontId="57" fillId="0" borderId="83" xfId="72" applyNumberFormat="1" applyFont="1" applyBorder="1" applyAlignment="1" applyProtection="1">
      <alignment horizontal="center" vertical="top"/>
    </xf>
    <xf numFmtId="166" fontId="18" fillId="0" borderId="83" xfId="40" applyNumberFormat="1" applyFont="1" applyFill="1" applyBorder="1" applyAlignment="1">
      <alignment horizontal="right" vertical="top"/>
    </xf>
    <xf numFmtId="166" fontId="18" fillId="0" borderId="83" xfId="40" applyNumberFormat="1" applyFont="1" applyFill="1" applyBorder="1" applyAlignment="1">
      <alignment horizontal="center" vertical="top"/>
    </xf>
    <xf numFmtId="0" fontId="57" fillId="0" borderId="83" xfId="72" applyFont="1" applyBorder="1" applyAlignment="1" applyProtection="1">
      <alignment vertical="top"/>
    </xf>
    <xf numFmtId="0" fontId="60" fillId="0" borderId="83" xfId="72" applyFont="1" applyBorder="1" applyAlignment="1" applyProtection="1">
      <alignment vertical="top"/>
    </xf>
    <xf numFmtId="3" fontId="57" fillId="0" borderId="83" xfId="45" applyNumberFormat="1" applyFont="1" applyFill="1" applyBorder="1" applyAlignment="1">
      <alignment horizontal="center" vertical="top"/>
    </xf>
    <xf numFmtId="173" fontId="57" fillId="0" borderId="83" xfId="6" applyNumberFormat="1" applyFont="1" applyFill="1" applyBorder="1" applyAlignment="1">
      <alignment horizontal="right" vertical="top"/>
    </xf>
    <xf numFmtId="0" fontId="57" fillId="0" borderId="83" xfId="72" applyFont="1" applyBorder="1" applyAlignment="1" applyProtection="1">
      <alignment horizontal="left" vertical="top"/>
    </xf>
    <xf numFmtId="2" fontId="57" fillId="0" borderId="83" xfId="72" applyNumberFormat="1" applyFont="1" applyBorder="1" applyAlignment="1" applyProtection="1">
      <alignment horizontal="center" vertical="top"/>
    </xf>
    <xf numFmtId="168" fontId="57" fillId="0" borderId="83" xfId="72" applyNumberFormat="1" applyFont="1" applyBorder="1" applyAlignment="1" applyProtection="1">
      <alignment horizontal="center" vertical="top"/>
    </xf>
    <xf numFmtId="0" fontId="58" fillId="0" borderId="83" xfId="72" applyFont="1" applyBorder="1" applyAlignment="1" applyProtection="1">
      <alignment horizontal="left" vertical="top" wrapText="1"/>
    </xf>
    <xf numFmtId="0" fontId="60" fillId="0" borderId="83" xfId="72" applyFont="1" applyBorder="1" applyAlignment="1" applyProtection="1">
      <alignment horizontal="left" vertical="top" wrapText="1"/>
    </xf>
    <xf numFmtId="173" fontId="56" fillId="0" borderId="105" xfId="12" applyNumberFormat="1" applyFont="1" applyFill="1" applyBorder="1" applyAlignment="1">
      <alignment horizontal="right" vertical="top"/>
    </xf>
    <xf numFmtId="1" fontId="57" fillId="0" borderId="83" xfId="12" applyNumberFormat="1" applyFont="1" applyFill="1" applyBorder="1" applyAlignment="1">
      <alignment horizontal="center" vertical="top"/>
    </xf>
    <xf numFmtId="168" fontId="57" fillId="0" borderId="83" xfId="12" applyNumberFormat="1" applyFont="1" applyFill="1" applyBorder="1" applyAlignment="1">
      <alignment horizontal="center" vertical="top"/>
    </xf>
    <xf numFmtId="172" fontId="57" fillId="0" borderId="83" xfId="14" applyFont="1" applyFill="1" applyBorder="1" applyAlignment="1">
      <alignment horizontal="center" vertical="top"/>
    </xf>
    <xf numFmtId="4" fontId="57" fillId="0" borderId="83" xfId="13" applyNumberFormat="1" applyFont="1" applyFill="1" applyBorder="1" applyAlignment="1">
      <alignment horizontal="right" vertical="top"/>
    </xf>
    <xf numFmtId="3" fontId="57" fillId="0" borderId="83" xfId="13" applyNumberFormat="1" applyFont="1" applyFill="1" applyBorder="1" applyAlignment="1">
      <alignment horizontal="center" vertical="top"/>
    </xf>
    <xf numFmtId="0" fontId="60" fillId="0" borderId="83" xfId="72" applyFont="1" applyBorder="1" applyAlignment="1" applyProtection="1">
      <alignment vertical="top" wrapText="1"/>
    </xf>
    <xf numFmtId="2" fontId="57" fillId="0" borderId="83" xfId="12" applyNumberFormat="1" applyFont="1" applyFill="1" applyBorder="1" applyAlignment="1">
      <alignment horizontal="center" vertical="top"/>
    </xf>
    <xf numFmtId="0" fontId="57" fillId="0" borderId="83" xfId="77" applyFont="1" applyBorder="1" applyAlignment="1">
      <alignment vertical="top"/>
    </xf>
    <xf numFmtId="3" fontId="57" fillId="0" borderId="83" xfId="12" applyNumberFormat="1" applyFont="1" applyFill="1" applyBorder="1" applyAlignment="1">
      <alignment horizontal="center" vertical="top"/>
    </xf>
    <xf numFmtId="0" fontId="61" fillId="0" borderId="83" xfId="72" applyFont="1" applyBorder="1" applyAlignment="1" applyProtection="1">
      <alignment vertical="top" wrapText="1"/>
      <protection locked="0"/>
    </xf>
    <xf numFmtId="0" fontId="61" fillId="0" borderId="96" xfId="72" applyFont="1" applyBorder="1" applyAlignment="1" applyProtection="1">
      <alignment vertical="top" wrapText="1"/>
      <protection locked="0"/>
    </xf>
    <xf numFmtId="0" fontId="56" fillId="0" borderId="83" xfId="72" applyFont="1" applyBorder="1" applyAlignment="1" applyProtection="1">
      <alignment horizontal="center" vertical="top" wrapText="1"/>
    </xf>
    <xf numFmtId="168" fontId="57" fillId="0" borderId="83" xfId="12" applyNumberFormat="1" applyFont="1" applyFill="1" applyBorder="1" applyAlignment="1">
      <alignment horizontal="center" vertical="top" wrapText="1"/>
    </xf>
    <xf numFmtId="0" fontId="57" fillId="0" borderId="83" xfId="72" applyFont="1" applyBorder="1" applyAlignment="1" applyProtection="1">
      <alignment vertical="top" wrapText="1"/>
      <protection locked="0"/>
    </xf>
    <xf numFmtId="4" fontId="57" fillId="0" borderId="83" xfId="14" applyNumberFormat="1" applyFont="1" applyFill="1" applyBorder="1" applyAlignment="1">
      <alignment horizontal="center" vertical="top"/>
    </xf>
    <xf numFmtId="173" fontId="57" fillId="0" borderId="83" xfId="21" applyNumberFormat="1" applyFont="1" applyFill="1" applyBorder="1" applyAlignment="1">
      <alignment horizontal="right" vertical="top"/>
    </xf>
    <xf numFmtId="0" fontId="59" fillId="0" borderId="83" xfId="72" applyFont="1" applyBorder="1" applyAlignment="1" applyProtection="1">
      <alignment vertical="top" wrapText="1"/>
    </xf>
    <xf numFmtId="4" fontId="57" fillId="0" borderId="83" xfId="12" applyNumberFormat="1" applyFont="1" applyFill="1" applyBorder="1" applyAlignment="1">
      <alignment horizontal="center" vertical="top"/>
    </xf>
    <xf numFmtId="3" fontId="10" fillId="0" borderId="83" xfId="72" applyNumberFormat="1" applyFont="1" applyBorder="1" applyAlignment="1" applyProtection="1">
      <alignment horizontal="center" vertical="top"/>
    </xf>
    <xf numFmtId="174" fontId="10" fillId="0" borderId="83" xfId="13" applyNumberFormat="1" applyFont="1" applyFill="1" applyBorder="1" applyAlignment="1">
      <alignment horizontal="right" vertical="top"/>
    </xf>
    <xf numFmtId="4" fontId="10" fillId="0" borderId="83" xfId="12" applyNumberFormat="1" applyFont="1" applyFill="1" applyBorder="1" applyAlignment="1">
      <alignment horizontal="center" vertical="top"/>
    </xf>
    <xf numFmtId="3" fontId="10" fillId="0" borderId="83" xfId="12" applyNumberFormat="1" applyFont="1" applyFill="1" applyBorder="1" applyAlignment="1">
      <alignment horizontal="center" vertical="top"/>
    </xf>
    <xf numFmtId="1" fontId="57" fillId="0" borderId="83" xfId="72" applyNumberFormat="1" applyFont="1" applyBorder="1" applyAlignment="1" applyProtection="1">
      <alignment horizontal="center" vertical="top"/>
    </xf>
    <xf numFmtId="0" fontId="5" fillId="0" borderId="83" xfId="66" applyBorder="1" applyAlignment="1">
      <alignment horizontal="left" vertical="top"/>
    </xf>
    <xf numFmtId="2" fontId="5" fillId="0" borderId="83" xfId="66" applyNumberFormat="1" applyBorder="1" applyAlignment="1">
      <alignment horizontal="center" vertical="top"/>
    </xf>
    <xf numFmtId="3" fontId="5" fillId="3" borderId="83" xfId="7" applyNumberFormat="1" applyFont="1" applyFill="1" applyBorder="1" applyAlignment="1">
      <alignment vertical="top"/>
    </xf>
    <xf numFmtId="0" fontId="62" fillId="0" borderId="83" xfId="72" applyFont="1" applyBorder="1" applyAlignment="1" applyProtection="1">
      <alignment horizontal="left" vertical="top" wrapText="1"/>
    </xf>
    <xf numFmtId="0" fontId="57" fillId="0" borderId="83" xfId="72" applyFont="1" applyBorder="1" applyAlignment="1" applyProtection="1">
      <alignment horizontal="center" vertical="top" wrapText="1"/>
    </xf>
    <xf numFmtId="1" fontId="57" fillId="0" borderId="83" xfId="12" applyNumberFormat="1" applyFont="1" applyFill="1" applyBorder="1" applyAlignment="1">
      <alignment horizontal="center" vertical="top" wrapText="1"/>
    </xf>
    <xf numFmtId="166" fontId="26" fillId="0" borderId="83" xfId="35" applyNumberFormat="1" applyFont="1" applyFill="1" applyBorder="1" applyAlignment="1">
      <alignment horizontal="right" vertical="top"/>
    </xf>
    <xf numFmtId="166" fontId="26" fillId="0" borderId="83" xfId="27" applyNumberFormat="1" applyFont="1" applyFill="1" applyBorder="1" applyAlignment="1">
      <alignment horizontal="right" vertical="top"/>
    </xf>
    <xf numFmtId="166" fontId="26" fillId="0" borderId="83" xfId="40" applyNumberFormat="1" applyFont="1" applyFill="1" applyBorder="1" applyAlignment="1">
      <alignment horizontal="center" vertical="top"/>
    </xf>
    <xf numFmtId="37" fontId="26" fillId="0" borderId="83" xfId="27" applyNumberFormat="1" applyFont="1" applyFill="1" applyBorder="1" applyAlignment="1">
      <alignment horizontal="right" vertical="top"/>
    </xf>
    <xf numFmtId="166" fontId="26" fillId="0" borderId="83" xfId="7" applyNumberFormat="1" applyFont="1" applyFill="1" applyBorder="1" applyAlignment="1">
      <alignment horizontal="right" vertical="top"/>
    </xf>
    <xf numFmtId="166" fontId="10" fillId="0" borderId="83" xfId="35" applyNumberFormat="1" applyFont="1" applyFill="1" applyBorder="1" applyAlignment="1">
      <alignment horizontal="right" vertical="top"/>
    </xf>
    <xf numFmtId="166" fontId="10" fillId="0" borderId="83" xfId="40" applyNumberFormat="1" applyFont="1" applyFill="1" applyBorder="1" applyAlignment="1">
      <alignment horizontal="center" vertical="top"/>
    </xf>
    <xf numFmtId="37" fontId="10" fillId="0" borderId="83" xfId="7" applyNumberFormat="1" applyFont="1" applyFill="1" applyBorder="1" applyAlignment="1">
      <alignment horizontal="right" vertical="top"/>
    </xf>
    <xf numFmtId="173" fontId="57" fillId="0" borderId="83" xfId="72" applyNumberFormat="1" applyFont="1" applyBorder="1" applyAlignment="1" applyProtection="1">
      <alignment vertical="top" wrapText="1"/>
    </xf>
    <xf numFmtId="173" fontId="57" fillId="0" borderId="83" xfId="72" applyNumberFormat="1" applyFont="1" applyBorder="1" applyAlignment="1" applyProtection="1">
      <alignment horizontal="center" vertical="top"/>
    </xf>
    <xf numFmtId="166" fontId="10" fillId="0" borderId="83" xfId="40" applyNumberFormat="1" applyFont="1" applyBorder="1" applyAlignment="1">
      <alignment horizontal="center" vertical="top"/>
    </xf>
    <xf numFmtId="166" fontId="8" fillId="0" borderId="83" xfId="40" applyNumberFormat="1" applyFont="1" applyFill="1" applyBorder="1" applyAlignment="1">
      <alignment horizontal="right" vertical="top"/>
    </xf>
    <xf numFmtId="173" fontId="56" fillId="0" borderId="100" xfId="12" applyNumberFormat="1" applyFont="1" applyFill="1" applyBorder="1" applyAlignment="1">
      <alignment horizontal="right" vertical="top"/>
    </xf>
    <xf numFmtId="173" fontId="56" fillId="0" borderId="106" xfId="12" applyNumberFormat="1" applyFont="1" applyFill="1" applyBorder="1" applyAlignment="1">
      <alignment horizontal="right" vertical="top"/>
    </xf>
    <xf numFmtId="0" fontId="5" fillId="0" borderId="83" xfId="66" applyBorder="1" applyAlignment="1">
      <alignment horizontal="left" vertical="top" wrapText="1"/>
    </xf>
    <xf numFmtId="0" fontId="5" fillId="3" borderId="0" xfId="66" quotePrefix="1" applyFill="1" applyAlignment="1">
      <alignment horizontal="center" vertical="top"/>
    </xf>
    <xf numFmtId="0" fontId="7" fillId="3" borderId="0" xfId="66" applyFont="1" applyFill="1" applyAlignment="1">
      <alignment horizontal="left" vertical="top" wrapText="1"/>
    </xf>
    <xf numFmtId="174" fontId="5" fillId="3" borderId="6" xfId="66" applyNumberFormat="1" applyFill="1" applyBorder="1" applyAlignment="1">
      <alignment horizontal="center" vertical="top"/>
    </xf>
    <xf numFmtId="0" fontId="5" fillId="0" borderId="0" xfId="66" applyAlignment="1">
      <alignment vertical="top" wrapText="1"/>
    </xf>
    <xf numFmtId="38" fontId="7" fillId="0" borderId="39" xfId="7" applyNumberFormat="1" applyFont="1" applyFill="1" applyBorder="1" applyAlignment="1">
      <alignment vertical="top"/>
    </xf>
    <xf numFmtId="3" fontId="7" fillId="0" borderId="100" xfId="68" applyNumberFormat="1" applyFont="1" applyBorder="1" applyAlignment="1">
      <alignment horizontal="right" vertical="top"/>
    </xf>
    <xf numFmtId="3" fontId="5" fillId="0" borderId="6" xfId="66" applyNumberFormat="1" applyBorder="1" applyAlignment="1">
      <alignment horizontal="center" vertical="top"/>
    </xf>
    <xf numFmtId="0" fontId="5" fillId="3" borderId="83" xfId="66" applyFill="1" applyBorder="1" applyAlignment="1">
      <alignment horizontal="center" vertical="top"/>
    </xf>
    <xf numFmtId="4" fontId="5" fillId="0" borderId="83" xfId="66" applyNumberFormat="1" applyBorder="1" applyAlignment="1">
      <alignment horizontal="center" vertical="top"/>
    </xf>
    <xf numFmtId="0" fontId="5" fillId="0" borderId="42" xfId="0" applyFont="1" applyBorder="1" applyAlignment="1">
      <alignment horizontal="center" vertical="top" wrapText="1"/>
    </xf>
    <xf numFmtId="0" fontId="5" fillId="0" borderId="41" xfId="0" applyFont="1" applyBorder="1" applyAlignment="1">
      <alignment horizontal="center" vertical="top" wrapText="1"/>
    </xf>
    <xf numFmtId="0" fontId="5" fillId="0" borderId="43" xfId="0" applyFont="1" applyBorder="1" applyAlignment="1">
      <alignment horizontal="center" vertical="top" wrapText="1"/>
    </xf>
    <xf numFmtId="0" fontId="7" fillId="0" borderId="48" xfId="0" applyFont="1" applyBorder="1" applyAlignment="1">
      <alignment horizontal="center"/>
    </xf>
    <xf numFmtId="0" fontId="7" fillId="0" borderId="4" xfId="0" applyFont="1" applyBorder="1" applyAlignment="1">
      <alignment horizontal="center" vertical="top" wrapText="1"/>
    </xf>
    <xf numFmtId="3" fontId="7" fillId="3" borderId="100" xfId="7" applyNumberFormat="1" applyFont="1" applyFill="1" applyBorder="1" applyAlignment="1">
      <alignment horizontal="right" vertical="top"/>
    </xf>
    <xf numFmtId="38" fontId="7" fillId="0" borderId="100" xfId="7" applyNumberFormat="1" applyFont="1" applyFill="1" applyBorder="1" applyAlignment="1">
      <alignment vertical="top"/>
    </xf>
    <xf numFmtId="37" fontId="7" fillId="0" borderId="35" xfId="35" applyNumberFormat="1" applyFont="1" applyFill="1" applyBorder="1" applyAlignment="1">
      <alignment horizontal="right" vertical="center"/>
    </xf>
    <xf numFmtId="169" fontId="7" fillId="0" borderId="88" xfId="68" applyNumberFormat="1" applyFont="1" applyBorder="1" applyAlignment="1">
      <alignment horizontal="center" vertical="top" wrapText="1"/>
    </xf>
    <xf numFmtId="169" fontId="7" fillId="0" borderId="85" xfId="68" applyNumberFormat="1" applyFont="1" applyBorder="1" applyAlignment="1" applyProtection="1">
      <alignment horizontal="center"/>
      <protection locked="0"/>
    </xf>
    <xf numFmtId="0" fontId="80" fillId="0" borderId="0" xfId="61" applyFont="1"/>
    <xf numFmtId="0" fontId="51" fillId="0" borderId="0" xfId="61"/>
    <xf numFmtId="0" fontId="18" fillId="0" borderId="0" xfId="68" quotePrefix="1" applyFont="1" applyAlignment="1">
      <alignment horizontal="left" vertical="top" wrapText="1"/>
    </xf>
    <xf numFmtId="169" fontId="5" fillId="0" borderId="85" xfId="68" applyNumberFormat="1" applyBorder="1" applyAlignment="1">
      <alignment horizontal="right" vertical="top"/>
    </xf>
    <xf numFmtId="169" fontId="5" fillId="0" borderId="107" xfId="68" applyNumberFormat="1" applyBorder="1" applyAlignment="1">
      <alignment horizontal="right" vertical="top"/>
    </xf>
    <xf numFmtId="0" fontId="81" fillId="0" borderId="25" xfId="49" applyFont="1" applyBorder="1" applyAlignment="1">
      <alignment horizontal="center" vertical="center" wrapText="1"/>
    </xf>
    <xf numFmtId="0" fontId="81" fillId="0" borderId="0" xfId="49" applyFont="1" applyAlignment="1">
      <alignment horizontal="center" vertical="center" wrapText="1"/>
    </xf>
    <xf numFmtId="0" fontId="31" fillId="0" borderId="83" xfId="68" applyFont="1" applyBorder="1" applyAlignment="1">
      <alignment horizontal="left" vertical="top" wrapText="1"/>
    </xf>
    <xf numFmtId="165" fontId="5" fillId="0" borderId="83" xfId="49" applyNumberFormat="1" applyBorder="1" applyAlignment="1">
      <alignment vertical="top"/>
    </xf>
    <xf numFmtId="169" fontId="7" fillId="0" borderId="108" xfId="68" applyNumberFormat="1" applyFont="1" applyBorder="1" applyAlignment="1">
      <alignment horizontal="right" vertical="top"/>
    </xf>
    <xf numFmtId="169" fontId="7" fillId="0" borderId="87" xfId="68" applyNumberFormat="1" applyFont="1" applyBorder="1" applyAlignment="1">
      <alignment horizontal="right" vertical="top"/>
    </xf>
    <xf numFmtId="0" fontId="13" fillId="0" borderId="5" xfId="68" applyFont="1" applyBorder="1" applyAlignment="1">
      <alignment vertical="top"/>
    </xf>
    <xf numFmtId="0" fontId="19" fillId="0" borderId="5" xfId="68" applyFont="1" applyBorder="1" applyAlignment="1">
      <alignment horizontal="center" vertical="top"/>
    </xf>
    <xf numFmtId="0" fontId="19" fillId="0" borderId="5" xfId="68" applyFont="1" applyBorder="1" applyAlignment="1">
      <alignment vertical="top"/>
    </xf>
    <xf numFmtId="1" fontId="19" fillId="0" borderId="83" xfId="68" applyNumberFormat="1" applyFont="1" applyBorder="1" applyAlignment="1">
      <alignment horizontal="center" vertical="top"/>
    </xf>
    <xf numFmtId="3" fontId="19" fillId="0" borderId="83" xfId="68" applyNumberFormat="1" applyFont="1" applyBorder="1" applyAlignment="1">
      <alignment horizontal="right" vertical="top"/>
    </xf>
    <xf numFmtId="169" fontId="5" fillId="0" borderId="83" xfId="68" applyNumberFormat="1" applyBorder="1" applyAlignment="1">
      <alignment horizontal="right" vertical="top"/>
    </xf>
    <xf numFmtId="1" fontId="65" fillId="0" borderId="5" xfId="68" applyNumberFormat="1" applyFont="1" applyBorder="1" applyAlignment="1">
      <alignment horizontal="center" vertical="top"/>
    </xf>
    <xf numFmtId="169" fontId="5" fillId="0" borderId="83" xfId="68" applyNumberFormat="1" applyBorder="1" applyAlignment="1">
      <alignment horizontal="right"/>
    </xf>
    <xf numFmtId="1" fontId="5" fillId="0" borderId="0" xfId="68" applyNumberFormat="1" applyAlignment="1">
      <alignment horizontal="center"/>
    </xf>
    <xf numFmtId="169" fontId="5" fillId="0" borderId="85" xfId="68" applyNumberFormat="1" applyBorder="1" applyAlignment="1">
      <alignment horizontal="right"/>
    </xf>
    <xf numFmtId="169" fontId="5" fillId="0" borderId="85" xfId="7" applyNumberFormat="1" applyFont="1" applyFill="1" applyBorder="1" applyAlignment="1" applyProtection="1">
      <alignment horizontal="right" vertical="top"/>
      <protection locked="0"/>
    </xf>
    <xf numFmtId="169" fontId="53" fillId="0" borderId="85" xfId="35" applyNumberFormat="1" applyFont="1" applyFill="1" applyBorder="1" applyAlignment="1">
      <alignment horizontal="right" vertical="top"/>
    </xf>
    <xf numFmtId="169" fontId="5" fillId="0" borderId="85" xfId="68" applyNumberFormat="1" applyBorder="1" applyAlignment="1">
      <alignment vertical="top"/>
    </xf>
    <xf numFmtId="169" fontId="55" fillId="0" borderId="108" xfId="35" applyNumberFormat="1" applyFont="1" applyFill="1" applyBorder="1" applyAlignment="1">
      <alignment horizontal="right" vertical="top"/>
    </xf>
    <xf numFmtId="169" fontId="51" fillId="0" borderId="0" xfId="61" applyNumberFormat="1"/>
    <xf numFmtId="174" fontId="5" fillId="0" borderId="1" xfId="49" applyNumberFormat="1" applyBorder="1" applyAlignment="1">
      <alignment horizontal="center" vertical="top"/>
    </xf>
    <xf numFmtId="168" fontId="5" fillId="0" borderId="39" xfId="0" applyNumberFormat="1" applyFont="1" applyBorder="1" applyAlignment="1">
      <alignment horizontal="center" vertical="top"/>
    </xf>
    <xf numFmtId="0" fontId="5" fillId="0" borderId="25" xfId="0" applyFont="1" applyBorder="1" applyAlignment="1">
      <alignment horizontal="left" vertical="top"/>
    </xf>
    <xf numFmtId="0" fontId="5" fillId="0" borderId="19" xfId="0" applyFont="1" applyBorder="1" applyAlignment="1">
      <alignment horizontal="left" vertical="top"/>
    </xf>
    <xf numFmtId="166" fontId="5" fillId="0" borderId="1" xfId="1" applyNumberFormat="1" applyFont="1" applyFill="1" applyBorder="1" applyAlignment="1">
      <alignment horizontal="center"/>
    </xf>
    <xf numFmtId="2" fontId="5" fillId="0" borderId="1" xfId="0" applyNumberFormat="1" applyFont="1" applyBorder="1" applyAlignment="1">
      <alignment horizontal="center" vertical="top"/>
    </xf>
    <xf numFmtId="0" fontId="5" fillId="0" borderId="25" xfId="0" applyFont="1" applyBorder="1" applyAlignment="1">
      <alignment horizontal="left" vertical="top" wrapText="1"/>
    </xf>
    <xf numFmtId="0" fontId="5" fillId="0" borderId="0" xfId="0" applyFont="1" applyAlignment="1">
      <alignment horizontal="left" vertical="top" wrapText="1"/>
    </xf>
    <xf numFmtId="0" fontId="5" fillId="0" borderId="19" xfId="0" applyFont="1" applyBorder="1" applyAlignment="1">
      <alignment horizontal="left" vertical="top" wrapText="1"/>
    </xf>
    <xf numFmtId="0" fontId="7" fillId="0" borderId="25" xfId="0" applyFont="1" applyBorder="1" applyAlignment="1">
      <alignment horizontal="left" vertical="top" wrapText="1"/>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7" fillId="0" borderId="25" xfId="0" applyFont="1" applyBorder="1" applyAlignment="1">
      <alignment horizontal="left" vertical="top"/>
    </xf>
    <xf numFmtId="0" fontId="18" fillId="0" borderId="83" xfId="49" applyFont="1" applyBorder="1" applyAlignment="1">
      <alignment horizontal="center" vertical="top"/>
    </xf>
    <xf numFmtId="0" fontId="18" fillId="0" borderId="83" xfId="49" applyFont="1" applyBorder="1" applyAlignment="1">
      <alignment horizontal="left" vertical="top" wrapText="1"/>
    </xf>
    <xf numFmtId="3" fontId="18" fillId="0" borderId="83" xfId="49" applyNumberFormat="1" applyFont="1" applyBorder="1" applyAlignment="1">
      <alignment horizontal="center" vertical="top"/>
    </xf>
    <xf numFmtId="37" fontId="5" fillId="0" borderId="5" xfId="68" applyNumberFormat="1" applyBorder="1" applyAlignment="1">
      <alignment horizontal="left" vertical="top" wrapText="1"/>
    </xf>
    <xf numFmtId="37" fontId="18" fillId="0" borderId="5" xfId="35" applyNumberFormat="1" applyFont="1" applyFill="1" applyBorder="1" applyAlignment="1">
      <alignment horizontal="right" vertical="top"/>
    </xf>
    <xf numFmtId="37" fontId="5" fillId="0" borderId="6" xfId="68" applyNumberFormat="1" applyBorder="1" applyAlignment="1">
      <alignment vertical="top"/>
    </xf>
    <xf numFmtId="37" fontId="18" fillId="0" borderId="83" xfId="35" applyNumberFormat="1" applyFont="1" applyFill="1" applyBorder="1" applyAlignment="1">
      <alignment vertical="top"/>
    </xf>
    <xf numFmtId="37" fontId="5" fillId="2" borderId="0" xfId="68" applyNumberFormat="1" applyFill="1"/>
    <xf numFmtId="0" fontId="10" fillId="0" borderId="83" xfId="49" applyFont="1" applyBorder="1" applyAlignment="1">
      <alignment horizontal="center" vertical="top"/>
    </xf>
    <xf numFmtId="0" fontId="25" fillId="0" borderId="83" xfId="49" applyFont="1" applyBorder="1" applyAlignment="1">
      <alignment vertical="top" wrapText="1"/>
    </xf>
    <xf numFmtId="0" fontId="26" fillId="0" borderId="83" xfId="49" applyFont="1" applyBorder="1" applyAlignment="1">
      <alignment horizontal="center" vertical="top"/>
    </xf>
    <xf numFmtId="0" fontId="10" fillId="0" borderId="83" xfId="49" applyFont="1" applyBorder="1" applyAlignment="1">
      <alignment vertical="top" wrapText="1"/>
    </xf>
    <xf numFmtId="3" fontId="26" fillId="0" borderId="83" xfId="49" applyNumberFormat="1" applyFont="1" applyBorder="1" applyAlignment="1">
      <alignment horizontal="center" vertical="top"/>
    </xf>
    <xf numFmtId="0" fontId="25" fillId="0" borderId="83" xfId="49" applyFont="1" applyBorder="1" applyAlignment="1">
      <alignment horizontal="left" vertical="top" wrapText="1"/>
    </xf>
    <xf numFmtId="1" fontId="26" fillId="0" borderId="83" xfId="49" applyNumberFormat="1" applyFont="1" applyBorder="1" applyAlignment="1">
      <alignment horizontal="center" vertical="top"/>
    </xf>
    <xf numFmtId="0" fontId="26" fillId="0" borderId="83" xfId="49" quotePrefix="1" applyFont="1" applyBorder="1" applyAlignment="1">
      <alignment horizontal="left" vertical="top" wrapText="1"/>
    </xf>
    <xf numFmtId="0" fontId="8" fillId="0" borderId="83" xfId="49" applyFont="1" applyBorder="1" applyAlignment="1">
      <alignment horizontal="left" vertical="top" wrapText="1"/>
    </xf>
    <xf numFmtId="174" fontId="10" fillId="0" borderId="83" xfId="49" applyNumberFormat="1" applyFont="1" applyBorder="1" applyAlignment="1">
      <alignment horizontal="center" vertical="top"/>
    </xf>
    <xf numFmtId="0" fontId="10" fillId="0" borderId="83" xfId="49" applyFont="1" applyBorder="1" applyAlignment="1">
      <alignment horizontal="left" vertical="top" wrapText="1"/>
    </xf>
    <xf numFmtId="3" fontId="10" fillId="0" borderId="83" xfId="49" applyNumberFormat="1" applyFont="1" applyBorder="1" applyAlignment="1">
      <alignment horizontal="center" vertical="top"/>
    </xf>
    <xf numFmtId="0" fontId="10" fillId="0" borderId="83" xfId="49" applyFont="1" applyBorder="1" applyAlignment="1" applyProtection="1">
      <alignment horizontal="center" vertical="top"/>
      <protection locked="0"/>
    </xf>
    <xf numFmtId="0" fontId="10" fillId="0" borderId="83" xfId="49" applyFont="1" applyBorder="1" applyAlignment="1" applyProtection="1">
      <alignment vertical="top" wrapText="1"/>
      <protection locked="0"/>
    </xf>
    <xf numFmtId="1" fontId="10" fillId="0" borderId="83" xfId="49" applyNumberFormat="1" applyFont="1" applyBorder="1" applyAlignment="1" applyProtection="1">
      <alignment horizontal="center" vertical="top"/>
      <protection locked="0"/>
    </xf>
    <xf numFmtId="174" fontId="8" fillId="0" borderId="83" xfId="49" applyNumberFormat="1" applyFont="1" applyBorder="1" applyAlignment="1">
      <alignment horizontal="left" vertical="top" wrapText="1"/>
    </xf>
    <xf numFmtId="174" fontId="5" fillId="0" borderId="83" xfId="49" applyNumberFormat="1" applyBorder="1" applyAlignment="1">
      <alignment horizontal="center" vertical="top"/>
    </xf>
    <xf numFmtId="0" fontId="27" fillId="0" borderId="83" xfId="49" applyFont="1" applyBorder="1" applyAlignment="1">
      <alignment vertical="top" wrapText="1"/>
    </xf>
    <xf numFmtId="0" fontId="28" fillId="0" borderId="83" xfId="49" applyFont="1" applyBorder="1" applyAlignment="1">
      <alignment vertical="top" wrapText="1"/>
    </xf>
    <xf numFmtId="0" fontId="26" fillId="0" borderId="83" xfId="49" applyFont="1" applyBorder="1" applyAlignment="1">
      <alignment vertical="top" wrapText="1"/>
    </xf>
    <xf numFmtId="0" fontId="25" fillId="0" borderId="83" xfId="49" applyFont="1" applyBorder="1" applyAlignment="1">
      <alignment horizontal="center" vertical="top"/>
    </xf>
    <xf numFmtId="4" fontId="25" fillId="0" borderId="83" xfId="49" applyNumberFormat="1" applyFont="1" applyBorder="1" applyAlignment="1">
      <alignment horizontal="center" vertical="top"/>
    </xf>
    <xf numFmtId="4" fontId="26" fillId="0" borderId="83" xfId="49" applyNumberFormat="1" applyFont="1" applyBorder="1" applyAlignment="1">
      <alignment horizontal="center" vertical="top"/>
    </xf>
    <xf numFmtId="1" fontId="10" fillId="0" borderId="83" xfId="49" applyNumberFormat="1" applyFont="1" applyBorder="1" applyAlignment="1">
      <alignment horizontal="center" vertical="top"/>
    </xf>
    <xf numFmtId="37" fontId="5" fillId="0" borderId="1" xfId="7" applyNumberFormat="1" applyFont="1" applyFill="1" applyBorder="1" applyAlignment="1" applyProtection="1">
      <alignment vertical="top"/>
      <protection locked="0"/>
    </xf>
    <xf numFmtId="3" fontId="5" fillId="0" borderId="0" xfId="54" applyNumberFormat="1" applyFont="1" applyAlignment="1">
      <alignment vertical="top"/>
    </xf>
    <xf numFmtId="0" fontId="5" fillId="0" borderId="0" xfId="54" applyFont="1" applyAlignment="1">
      <alignment vertical="top"/>
    </xf>
    <xf numFmtId="3" fontId="9" fillId="0" borderId="0" xfId="68" applyNumberFormat="1" applyFont="1" applyAlignment="1">
      <alignment vertical="top"/>
    </xf>
    <xf numFmtId="0" fontId="10" fillId="0" borderId="0" xfId="95" applyFont="1" applyAlignment="1">
      <alignment vertical="center" wrapText="1"/>
    </xf>
    <xf numFmtId="0" fontId="5" fillId="0" borderId="2" xfId="71" applyBorder="1" applyAlignment="1">
      <alignment horizontal="center" vertical="top"/>
    </xf>
    <xf numFmtId="0" fontId="5" fillId="0" borderId="2" xfId="71" applyBorder="1" applyAlignment="1">
      <alignment horizontal="left" vertical="top" wrapText="1"/>
    </xf>
    <xf numFmtId="1" fontId="5" fillId="0" borderId="2" xfId="71" applyNumberFormat="1" applyBorder="1" applyAlignment="1">
      <alignment horizontal="center" vertical="top"/>
    </xf>
    <xf numFmtId="37" fontId="5" fillId="0" borderId="2" xfId="7" applyNumberFormat="1" applyFont="1" applyFill="1" applyBorder="1" applyAlignment="1">
      <alignment vertical="top"/>
    </xf>
    <xf numFmtId="0" fontId="10" fillId="0" borderId="0" xfId="95" applyFont="1" applyAlignment="1">
      <alignment vertical="top"/>
    </xf>
    <xf numFmtId="0" fontId="11" fillId="0" borderId="1" xfId="76" quotePrefix="1" applyFont="1" applyBorder="1" applyAlignment="1">
      <alignment horizontal="center" vertical="top" wrapText="1"/>
    </xf>
    <xf numFmtId="4" fontId="7" fillId="0" borderId="1" xfId="68" applyNumberFormat="1" applyFont="1" applyBorder="1" applyAlignment="1">
      <alignment horizontal="center" vertical="top"/>
    </xf>
    <xf numFmtId="1" fontId="7" fillId="0" borderId="1" xfId="68" applyNumberFormat="1" applyFont="1" applyBorder="1" applyAlignment="1">
      <alignment horizontal="center" vertical="top"/>
    </xf>
    <xf numFmtId="37" fontId="7" fillId="0" borderId="1" xfId="27" applyNumberFormat="1" applyFont="1" applyFill="1" applyBorder="1" applyAlignment="1" applyProtection="1">
      <alignment vertical="top"/>
      <protection locked="0"/>
    </xf>
    <xf numFmtId="0" fontId="5" fillId="0" borderId="0" xfId="76" applyAlignment="1">
      <alignment vertical="top"/>
    </xf>
    <xf numFmtId="0" fontId="11" fillId="0" borderId="1" xfId="76" quotePrefix="1" applyFont="1" applyBorder="1" applyAlignment="1">
      <alignment vertical="top"/>
    </xf>
    <xf numFmtId="0" fontId="7" fillId="0" borderId="1" xfId="68" applyFont="1" applyBorder="1" applyAlignment="1">
      <alignment horizontal="left" vertical="top" wrapText="1"/>
    </xf>
    <xf numFmtId="0" fontId="7" fillId="0" borderId="1" xfId="68" applyFont="1" applyBorder="1" applyAlignment="1">
      <alignment horizontal="center" vertical="top"/>
    </xf>
    <xf numFmtId="0" fontId="7" fillId="0" borderId="1" xfId="68" applyFont="1" applyBorder="1" applyAlignment="1">
      <alignment vertical="top"/>
    </xf>
    <xf numFmtId="0" fontId="5" fillId="0" borderId="1" xfId="68" quotePrefix="1" applyBorder="1" applyAlignment="1">
      <alignment horizontal="left" vertical="top" wrapText="1"/>
    </xf>
    <xf numFmtId="0" fontId="5" fillId="0" borderId="2" xfId="68" quotePrefix="1" applyBorder="1" applyAlignment="1">
      <alignment horizontal="left" vertical="top" wrapText="1"/>
    </xf>
    <xf numFmtId="0" fontId="11" fillId="0" borderId="1" xfId="68" applyFont="1" applyBorder="1" applyAlignment="1">
      <alignment horizontal="left" vertical="top"/>
    </xf>
    <xf numFmtId="0" fontId="11" fillId="0" borderId="1" xfId="71" applyFont="1" applyBorder="1" applyAlignment="1">
      <alignment vertical="top"/>
    </xf>
    <xf numFmtId="37" fontId="5" fillId="0" borderId="1" xfId="7" applyNumberFormat="1" applyFont="1" applyFill="1" applyBorder="1" applyAlignment="1" applyProtection="1">
      <alignment vertical="top"/>
    </xf>
    <xf numFmtId="168" fontId="5" fillId="0" borderId="1" xfId="71" applyNumberFormat="1" applyBorder="1" applyAlignment="1">
      <alignment horizontal="center" vertical="top"/>
    </xf>
    <xf numFmtId="1" fontId="5" fillId="0" borderId="0" xfId="71" applyNumberFormat="1" applyAlignment="1">
      <alignment horizontal="center" vertical="top"/>
    </xf>
    <xf numFmtId="0" fontId="12" fillId="0" borderId="1" xfId="71" applyFont="1" applyBorder="1" applyAlignment="1">
      <alignment horizontal="left" vertical="top" wrapText="1"/>
    </xf>
    <xf numFmtId="3" fontId="5" fillId="0" borderId="1" xfId="71" applyNumberFormat="1" applyBorder="1" applyAlignment="1">
      <alignment horizontal="center" vertical="top"/>
    </xf>
    <xf numFmtId="0" fontId="5" fillId="0" borderId="1" xfId="71" applyBorder="1" applyAlignment="1">
      <alignment horizontal="right" vertical="top" wrapText="1"/>
    </xf>
    <xf numFmtId="0" fontId="13" fillId="0" borderId="1" xfId="76" applyFont="1" applyBorder="1" applyAlignment="1">
      <alignment horizontal="left" vertical="top" wrapText="1"/>
    </xf>
    <xf numFmtId="2" fontId="5" fillId="0" borderId="1" xfId="76" applyNumberFormat="1" applyBorder="1" applyAlignment="1">
      <alignment horizontal="center" vertical="top"/>
    </xf>
    <xf numFmtId="3" fontId="5" fillId="0" borderId="0" xfId="76" applyNumberFormat="1" applyAlignment="1">
      <alignment vertical="top"/>
    </xf>
    <xf numFmtId="0" fontId="5" fillId="0" borderId="1" xfId="71" quotePrefix="1" applyBorder="1" applyAlignment="1">
      <alignment horizontal="center" vertical="top"/>
    </xf>
    <xf numFmtId="3" fontId="5" fillId="0" borderId="1" xfId="71" applyNumberFormat="1" applyBorder="1" applyAlignment="1">
      <alignment vertical="top"/>
    </xf>
    <xf numFmtId="0" fontId="13" fillId="0" borderId="1" xfId="71" quotePrefix="1" applyFont="1" applyBorder="1" applyAlignment="1">
      <alignment horizontal="left" vertical="top" wrapText="1"/>
    </xf>
    <xf numFmtId="0" fontId="5" fillId="0" borderId="1" xfId="76" quotePrefix="1" applyBorder="1" applyAlignment="1">
      <alignment horizontal="center" vertical="top"/>
    </xf>
    <xf numFmtId="0" fontId="11" fillId="0" borderId="1" xfId="76" applyFont="1" applyBorder="1" applyAlignment="1">
      <alignment vertical="top"/>
    </xf>
    <xf numFmtId="3" fontId="5" fillId="0" borderId="1" xfId="76" applyNumberFormat="1" applyBorder="1" applyAlignment="1">
      <alignment horizontal="center" vertical="top"/>
    </xf>
    <xf numFmtId="0" fontId="13" fillId="0" borderId="1" xfId="76" applyFont="1" applyBorder="1" applyAlignment="1">
      <alignment vertical="top"/>
    </xf>
    <xf numFmtId="0" fontId="5" fillId="0" borderId="1" xfId="76" quotePrefix="1" applyBorder="1" applyAlignment="1">
      <alignment horizontal="left" vertical="top" wrapText="1"/>
    </xf>
    <xf numFmtId="37" fontId="5" fillId="0" borderId="1" xfId="7" applyNumberFormat="1" applyFont="1" applyFill="1" applyBorder="1" applyAlignment="1">
      <alignment vertical="top"/>
    </xf>
    <xf numFmtId="0" fontId="5" fillId="0" borderId="3" xfId="71" applyBorder="1" applyAlignment="1">
      <alignment vertical="top"/>
    </xf>
    <xf numFmtId="0" fontId="12" fillId="0" borderId="1" xfId="76" applyFont="1" applyBorder="1" applyAlignment="1">
      <alignment vertical="top"/>
    </xf>
    <xf numFmtId="0" fontId="5" fillId="0" borderId="3" xfId="76" applyBorder="1" applyAlignment="1">
      <alignment horizontal="left" vertical="top" wrapText="1"/>
    </xf>
    <xf numFmtId="1" fontId="5" fillId="0" borderId="1" xfId="76" applyNumberFormat="1" applyBorder="1" applyAlignment="1">
      <alignment horizontal="center" vertical="top"/>
    </xf>
    <xf numFmtId="0" fontId="7" fillId="0" borderId="1" xfId="71" applyFont="1" applyBorder="1" applyAlignment="1">
      <alignment horizontal="left" vertical="top" wrapText="1"/>
    </xf>
    <xf numFmtId="0" fontId="7" fillId="0" borderId="1" xfId="71" applyFont="1" applyBorder="1" applyAlignment="1">
      <alignment vertical="top"/>
    </xf>
    <xf numFmtId="0" fontId="9" fillId="0" borderId="1" xfId="71" applyFont="1" applyBorder="1" applyAlignment="1">
      <alignment vertical="top" wrapText="1"/>
    </xf>
    <xf numFmtId="0" fontId="5" fillId="0" borderId="1" xfId="76" applyBorder="1" applyAlignment="1">
      <alignment horizontal="left" vertical="top" wrapText="1"/>
    </xf>
    <xf numFmtId="0" fontId="5" fillId="0" borderId="0" xfId="76" applyAlignment="1">
      <alignment horizontal="center" vertical="top"/>
    </xf>
    <xf numFmtId="0" fontId="5" fillId="0" borderId="0" xfId="76" applyAlignment="1">
      <alignment horizontal="left" vertical="top"/>
    </xf>
    <xf numFmtId="0" fontId="5" fillId="0" borderId="0" xfId="71" applyAlignment="1">
      <alignment vertical="top" wrapText="1"/>
    </xf>
    <xf numFmtId="0" fontId="5" fillId="0" borderId="3" xfId="71" quotePrefix="1" applyBorder="1" applyAlignment="1">
      <alignment horizontal="left" vertical="top" wrapText="1"/>
    </xf>
    <xf numFmtId="0" fontId="5" fillId="0" borderId="1" xfId="95" applyFont="1" applyBorder="1" applyAlignment="1">
      <alignment horizontal="center" vertical="top"/>
    </xf>
    <xf numFmtId="0" fontId="7" fillId="0" borderId="1" xfId="95" quotePrefix="1" applyFont="1" applyBorder="1" applyAlignment="1">
      <alignment horizontal="left" vertical="top" wrapText="1"/>
    </xf>
    <xf numFmtId="1" fontId="5" fillId="0" borderId="1" xfId="95" applyNumberFormat="1" applyFont="1" applyBorder="1" applyAlignment="1">
      <alignment horizontal="center" vertical="top"/>
    </xf>
    <xf numFmtId="3" fontId="7" fillId="0" borderId="0" xfId="95" applyNumberFormat="1" applyFont="1" applyAlignment="1">
      <alignment horizontal="right" vertical="top"/>
    </xf>
    <xf numFmtId="0" fontId="7" fillId="0" borderId="0" xfId="95" applyFont="1" applyAlignment="1">
      <alignment vertical="top"/>
    </xf>
    <xf numFmtId="0" fontId="5" fillId="0" borderId="1" xfId="95" quotePrefix="1" applyFont="1" applyBorder="1" applyAlignment="1">
      <alignment horizontal="left" vertical="top" wrapText="1"/>
    </xf>
    <xf numFmtId="0" fontId="13" fillId="0" borderId="1" xfId="95" quotePrefix="1" applyFont="1" applyBorder="1" applyAlignment="1">
      <alignment horizontal="left" vertical="top" wrapText="1"/>
    </xf>
    <xf numFmtId="0" fontId="5" fillId="0" borderId="0" xfId="95" applyFont="1" applyAlignment="1">
      <alignment vertical="top"/>
    </xf>
    <xf numFmtId="0" fontId="5" fillId="0" borderId="2" xfId="71" quotePrefix="1" applyBorder="1" applyAlignment="1">
      <alignment horizontal="left" vertical="top" wrapText="1"/>
    </xf>
    <xf numFmtId="0" fontId="5" fillId="0" borderId="1" xfId="71" applyBorder="1" applyAlignment="1">
      <alignment horizontal="center" vertical="top" wrapText="1"/>
    </xf>
    <xf numFmtId="0" fontId="7" fillId="0" borderId="1" xfId="71" quotePrefix="1" applyFont="1" applyBorder="1" applyAlignment="1">
      <alignment horizontal="left" vertical="top" wrapText="1"/>
    </xf>
    <xf numFmtId="0" fontId="11" fillId="0" borderId="1" xfId="71" applyFont="1" applyBorder="1" applyAlignment="1">
      <alignment horizontal="left" vertical="top"/>
    </xf>
    <xf numFmtId="0" fontId="5" fillId="0" borderId="3" xfId="71" applyBorder="1" applyAlignment="1">
      <alignment vertical="top" wrapText="1"/>
    </xf>
    <xf numFmtId="0" fontId="11" fillId="0" borderId="1" xfId="71" quotePrefix="1" applyFont="1" applyBorder="1" applyAlignment="1">
      <alignment horizontal="left" vertical="top" wrapText="1"/>
    </xf>
    <xf numFmtId="0" fontId="5" fillId="0" borderId="1" xfId="99" applyBorder="1" applyAlignment="1">
      <alignment horizontal="center" vertical="top"/>
    </xf>
    <xf numFmtId="0" fontId="7" fillId="0" borderId="1" xfId="99" applyFont="1" applyBorder="1" applyAlignment="1">
      <alignment vertical="top"/>
    </xf>
    <xf numFmtId="0" fontId="10" fillId="0" borderId="1" xfId="99" applyFont="1" applyBorder="1" applyAlignment="1">
      <alignment horizontal="center" vertical="top"/>
    </xf>
    <xf numFmtId="1" fontId="5" fillId="0" borderId="1" xfId="99" applyNumberFormat="1" applyBorder="1" applyAlignment="1">
      <alignment horizontal="center" vertical="top"/>
    </xf>
    <xf numFmtId="0" fontId="5" fillId="0" borderId="0" xfId="99" applyAlignment="1">
      <alignment vertical="top"/>
    </xf>
    <xf numFmtId="0" fontId="5" fillId="0" borderId="1" xfId="99" applyBorder="1" applyAlignment="1">
      <alignment vertical="top"/>
    </xf>
    <xf numFmtId="0" fontId="13" fillId="0" borderId="1" xfId="99" quotePrefix="1" applyFont="1" applyBorder="1" applyAlignment="1">
      <alignment horizontal="left" vertical="top" wrapText="1"/>
    </xf>
    <xf numFmtId="0" fontId="5" fillId="0" borderId="1" xfId="99" quotePrefix="1" applyBorder="1" applyAlignment="1">
      <alignment horizontal="left" vertical="top" wrapText="1"/>
    </xf>
    <xf numFmtId="0" fontId="5" fillId="0" borderId="3" xfId="99" quotePrefix="1" applyBorder="1" applyAlignment="1">
      <alignment horizontal="left" vertical="top" wrapText="1"/>
    </xf>
    <xf numFmtId="0" fontId="5" fillId="0" borderId="1" xfId="95" applyFont="1" applyBorder="1" applyAlignment="1">
      <alignment horizontal="left" vertical="top" wrapText="1"/>
    </xf>
    <xf numFmtId="37" fontId="5" fillId="0" borderId="1" xfId="71" applyNumberFormat="1" applyBorder="1" applyAlignment="1" applyProtection="1">
      <alignment vertical="top"/>
      <protection locked="0"/>
    </xf>
    <xf numFmtId="0" fontId="7" fillId="0" borderId="1" xfId="71" applyFont="1" applyBorder="1" applyAlignment="1">
      <alignment vertical="top" wrapText="1"/>
    </xf>
    <xf numFmtId="169" fontId="10" fillId="0" borderId="0" xfId="11" applyNumberFormat="1" applyFont="1" applyFill="1" applyAlignment="1">
      <alignment vertical="top"/>
    </xf>
    <xf numFmtId="0" fontId="13" fillId="0" borderId="1" xfId="71" applyFont="1" applyBorder="1" applyAlignment="1">
      <alignment vertical="top" wrapText="1"/>
    </xf>
    <xf numFmtId="2" fontId="10" fillId="0" borderId="0" xfId="95" applyNumberFormat="1" applyFont="1" applyAlignment="1">
      <alignment vertical="top"/>
    </xf>
    <xf numFmtId="0" fontId="10" fillId="0" borderId="0" xfId="95" applyFont="1" applyAlignment="1" applyProtection="1">
      <alignment vertical="top"/>
      <protection locked="0"/>
    </xf>
    <xf numFmtId="0" fontId="5" fillId="0" borderId="0" xfId="68" applyAlignment="1" applyProtection="1">
      <alignment vertical="top"/>
      <protection locked="0"/>
    </xf>
    <xf numFmtId="43" fontId="10" fillId="0" borderId="0" xfId="95" applyNumberFormat="1" applyFont="1" applyAlignment="1" applyProtection="1">
      <alignment vertical="top"/>
      <protection locked="0"/>
    </xf>
    <xf numFmtId="0" fontId="13" fillId="0" borderId="1" xfId="95" applyFont="1" applyBorder="1" applyAlignment="1">
      <alignment horizontal="left" vertical="top" wrapText="1"/>
    </xf>
    <xf numFmtId="0" fontId="13" fillId="0" borderId="1" xfId="94" applyFont="1" applyBorder="1" applyAlignment="1">
      <alignment horizontal="left" vertical="top" wrapText="1"/>
    </xf>
    <xf numFmtId="0" fontId="5" fillId="0" borderId="2" xfId="71" applyBorder="1" applyAlignment="1">
      <alignment vertical="top"/>
    </xf>
    <xf numFmtId="3" fontId="5" fillId="0" borderId="1" xfId="99" applyNumberFormat="1" applyBorder="1" applyAlignment="1">
      <alignment vertical="top" wrapText="1"/>
    </xf>
    <xf numFmtId="0" fontId="5" fillId="0" borderId="1" xfId="99" applyBorder="1" applyAlignment="1">
      <alignment vertical="top" wrapText="1"/>
    </xf>
    <xf numFmtId="37" fontId="5" fillId="0" borderId="1" xfId="11" applyNumberFormat="1" applyFont="1" applyFill="1" applyBorder="1" applyAlignment="1" applyProtection="1">
      <alignment vertical="top"/>
      <protection locked="0"/>
    </xf>
    <xf numFmtId="0" fontId="7" fillId="0" borderId="1" xfId="95" applyFont="1" applyBorder="1" applyAlignment="1">
      <alignment vertical="top"/>
    </xf>
    <xf numFmtId="3" fontId="5" fillId="0" borderId="0" xfId="95" applyNumberFormat="1" applyFont="1" applyAlignment="1">
      <alignment vertical="top"/>
    </xf>
    <xf numFmtId="0" fontId="5" fillId="0" borderId="1" xfId="95" applyFont="1" applyBorder="1" applyAlignment="1">
      <alignment vertical="top"/>
    </xf>
    <xf numFmtId="0" fontId="5" fillId="0" borderId="1" xfId="95" applyFont="1" applyBorder="1" applyAlignment="1">
      <alignment vertical="top" wrapText="1"/>
    </xf>
    <xf numFmtId="0" fontId="5" fillId="0" borderId="3" xfId="95" applyFont="1" applyBorder="1" applyAlignment="1">
      <alignment vertical="top"/>
    </xf>
    <xf numFmtId="0" fontId="5" fillId="0" borderId="2" xfId="95" applyFont="1" applyBorder="1" applyAlignment="1">
      <alignment vertical="top"/>
    </xf>
    <xf numFmtId="170" fontId="5" fillId="0" borderId="1" xfId="7" applyNumberFormat="1" applyFont="1" applyFill="1" applyBorder="1" applyAlignment="1" applyProtection="1">
      <alignment horizontal="center" vertical="top"/>
      <protection locked="0"/>
    </xf>
    <xf numFmtId="170" fontId="5" fillId="0" borderId="1" xfId="7" applyNumberFormat="1" applyFont="1" applyFill="1" applyBorder="1" applyAlignment="1" applyProtection="1">
      <alignment horizontal="center" vertical="top"/>
    </xf>
    <xf numFmtId="0" fontId="10" fillId="0" borderId="0" xfId="88" applyFont="1" applyAlignment="1">
      <alignment vertical="top"/>
    </xf>
    <xf numFmtId="0" fontId="5" fillId="0" borderId="3" xfId="71" applyBorder="1" applyAlignment="1">
      <alignment horizontal="center" vertical="top"/>
    </xf>
    <xf numFmtId="1" fontId="5" fillId="0" borderId="3" xfId="71" applyNumberFormat="1" applyBorder="1" applyAlignment="1">
      <alignment horizontal="center" vertical="top"/>
    </xf>
    <xf numFmtId="37" fontId="5" fillId="0" borderId="3" xfId="7" applyNumberFormat="1" applyFont="1" applyFill="1" applyBorder="1" applyAlignment="1">
      <alignment vertical="top"/>
    </xf>
    <xf numFmtId="37" fontId="7" fillId="0" borderId="4" xfId="7" applyNumberFormat="1" applyFont="1" applyFill="1" applyBorder="1" applyAlignment="1">
      <alignment vertical="top"/>
    </xf>
    <xf numFmtId="43" fontId="10" fillId="0" borderId="0" xfId="11" applyFont="1" applyFill="1" applyAlignment="1">
      <alignment vertical="top"/>
    </xf>
    <xf numFmtId="0" fontId="5" fillId="0" borderId="0" xfId="71" applyAlignment="1">
      <alignment horizontal="center" vertical="top"/>
    </xf>
    <xf numFmtId="0" fontId="5" fillId="0" borderId="0" xfId="71" applyAlignment="1">
      <alignment vertical="top"/>
    </xf>
    <xf numFmtId="37" fontId="5" fillId="0" borderId="0" xfId="7" applyNumberFormat="1" applyFont="1" applyFill="1" applyAlignment="1">
      <alignment vertical="top"/>
    </xf>
    <xf numFmtId="3" fontId="5" fillId="0" borderId="0" xfId="53" applyNumberFormat="1" applyFont="1" applyAlignment="1">
      <alignment vertical="top"/>
    </xf>
    <xf numFmtId="0" fontId="5" fillId="0" borderId="0" xfId="53" applyFont="1" applyAlignment="1">
      <alignment vertical="top"/>
    </xf>
    <xf numFmtId="0" fontId="10" fillId="0" borderId="0" xfId="88" applyFont="1" applyAlignment="1">
      <alignment vertical="center"/>
    </xf>
    <xf numFmtId="38" fontId="5" fillId="0" borderId="2" xfId="7" applyNumberFormat="1" applyFont="1" applyFill="1" applyBorder="1" applyAlignment="1">
      <alignment horizontal="right" vertical="top"/>
    </xf>
    <xf numFmtId="38" fontId="5" fillId="0" borderId="2" xfId="7" applyNumberFormat="1" applyFont="1" applyFill="1" applyBorder="1" applyAlignment="1">
      <alignment vertical="top"/>
    </xf>
    <xf numFmtId="38" fontId="7" fillId="0" borderId="1" xfId="27" applyNumberFormat="1" applyFont="1" applyFill="1" applyBorder="1" applyAlignment="1" applyProtection="1">
      <alignment horizontal="right" vertical="top"/>
      <protection locked="0"/>
    </xf>
    <xf numFmtId="38" fontId="7" fillId="0" borderId="1" xfId="27" applyNumberFormat="1" applyFont="1" applyFill="1" applyBorder="1" applyAlignment="1" applyProtection="1">
      <alignment vertical="top"/>
      <protection locked="0"/>
    </xf>
    <xf numFmtId="0" fontId="5" fillId="0" borderId="1" xfId="76" applyBorder="1" applyAlignment="1">
      <alignment horizontal="right" vertical="top"/>
    </xf>
    <xf numFmtId="0" fontId="5" fillId="0" borderId="3" xfId="68" quotePrefix="1" applyBorder="1" applyAlignment="1">
      <alignment horizontal="left" vertical="top" wrapText="1"/>
    </xf>
    <xf numFmtId="0" fontId="5" fillId="0" borderId="1" xfId="68" applyBorder="1" applyAlignment="1">
      <alignment vertical="top"/>
    </xf>
    <xf numFmtId="1" fontId="5" fillId="0" borderId="1" xfId="68" applyNumberFormat="1" applyBorder="1" applyAlignment="1">
      <alignment horizontal="center" vertical="top"/>
    </xf>
    <xf numFmtId="38" fontId="5" fillId="0" borderId="1" xfId="27" applyNumberFormat="1" applyFont="1" applyFill="1" applyBorder="1" applyAlignment="1" applyProtection="1">
      <alignment vertical="top"/>
      <protection locked="0"/>
    </xf>
    <xf numFmtId="0" fontId="14" fillId="0" borderId="1" xfId="76" applyFont="1" applyBorder="1" applyAlignment="1">
      <alignment horizontal="center" vertical="top"/>
    </xf>
    <xf numFmtId="0" fontId="5" fillId="0" borderId="3" xfId="76" quotePrefix="1" applyBorder="1" applyAlignment="1">
      <alignment horizontal="left" vertical="top" wrapText="1"/>
    </xf>
    <xf numFmtId="38" fontId="7" fillId="0" borderId="4" xfId="76" applyNumberFormat="1" applyFont="1" applyBorder="1" applyAlignment="1">
      <alignment vertical="top"/>
    </xf>
    <xf numFmtId="0" fontId="5" fillId="0" borderId="4" xfId="71" applyBorder="1" applyAlignment="1">
      <alignment vertical="top"/>
    </xf>
    <xf numFmtId="41" fontId="5" fillId="0" borderId="1" xfId="3" applyFont="1" applyFill="1" applyBorder="1" applyAlignment="1">
      <alignment vertical="top"/>
    </xf>
    <xf numFmtId="0" fontId="5" fillId="0" borderId="1" xfId="88" applyFont="1" applyBorder="1" applyAlignment="1">
      <alignment horizontal="center" vertical="top"/>
    </xf>
    <xf numFmtId="0" fontId="7" fillId="0" borderId="1" xfId="88" quotePrefix="1" applyFont="1" applyBorder="1" applyAlignment="1">
      <alignment horizontal="left" vertical="top" wrapText="1"/>
    </xf>
    <xf numFmtId="1" fontId="5" fillId="0" borderId="1" xfId="88" applyNumberFormat="1" applyFont="1" applyBorder="1" applyAlignment="1">
      <alignment horizontal="center" vertical="top"/>
    </xf>
    <xf numFmtId="0" fontId="5" fillId="0" borderId="1" xfId="88" quotePrefix="1" applyFont="1" applyBorder="1" applyAlignment="1">
      <alignment horizontal="left" vertical="top" wrapText="1"/>
    </xf>
    <xf numFmtId="0" fontId="13" fillId="0" borderId="1" xfId="88" quotePrefix="1" applyFont="1" applyBorder="1" applyAlignment="1">
      <alignment horizontal="left" vertical="top" wrapText="1"/>
    </xf>
    <xf numFmtId="0" fontId="5" fillId="0" borderId="1" xfId="71" quotePrefix="1" applyBorder="1" applyAlignment="1">
      <alignment vertical="top" wrapText="1"/>
    </xf>
    <xf numFmtId="0" fontId="7" fillId="0" borderId="1" xfId="99" quotePrefix="1" applyFont="1" applyBorder="1" applyAlignment="1">
      <alignment horizontal="left" vertical="top" wrapText="1"/>
    </xf>
    <xf numFmtId="0" fontId="5" fillId="0" borderId="3" xfId="71" quotePrefix="1" applyBorder="1" applyAlignment="1">
      <alignment vertical="top" wrapText="1"/>
    </xf>
    <xf numFmtId="0" fontId="11" fillId="0" borderId="1" xfId="71" quotePrefix="1" applyFont="1" applyBorder="1" applyAlignment="1">
      <alignment vertical="top" wrapText="1"/>
    </xf>
    <xf numFmtId="0" fontId="5" fillId="0" borderId="1" xfId="88" applyFont="1" applyBorder="1" applyAlignment="1">
      <alignment vertical="top" wrapText="1"/>
    </xf>
    <xf numFmtId="0" fontId="5" fillId="0" borderId="3" xfId="88" applyFont="1" applyBorder="1" applyAlignment="1">
      <alignment vertical="top" wrapText="1"/>
    </xf>
    <xf numFmtId="1" fontId="54" fillId="0" borderId="1" xfId="71" applyNumberFormat="1" applyFont="1" applyBorder="1" applyAlignment="1">
      <alignment horizontal="center" vertical="top"/>
    </xf>
    <xf numFmtId="38" fontId="5" fillId="0" borderId="1" xfId="71" applyNumberFormat="1" applyBorder="1" applyAlignment="1" applyProtection="1">
      <alignment horizontal="right" vertical="top"/>
      <protection locked="0"/>
    </xf>
    <xf numFmtId="38" fontId="5" fillId="0" borderId="1" xfId="71" applyNumberFormat="1" applyBorder="1" applyAlignment="1" applyProtection="1">
      <alignment vertical="top"/>
      <protection locked="0"/>
    </xf>
    <xf numFmtId="0" fontId="7" fillId="0" borderId="1" xfId="83" applyFont="1" applyBorder="1" applyAlignment="1">
      <alignment horizontal="right" vertical="top"/>
    </xf>
    <xf numFmtId="38" fontId="7" fillId="0" borderId="1" xfId="76" applyNumberFormat="1" applyFont="1" applyBorder="1" applyAlignment="1">
      <alignment vertical="top"/>
    </xf>
    <xf numFmtId="38" fontId="5" fillId="0" borderId="1" xfId="11" applyNumberFormat="1" applyFont="1" applyFill="1" applyBorder="1" applyAlignment="1" applyProtection="1">
      <alignment horizontal="right" vertical="top"/>
      <protection locked="0"/>
    </xf>
    <xf numFmtId="0" fontId="7" fillId="0" borderId="1" xfId="88" applyFont="1" applyBorder="1" applyAlignment="1">
      <alignment vertical="top"/>
    </xf>
    <xf numFmtId="3" fontId="5" fillId="0" borderId="0" xfId="88" applyNumberFormat="1" applyFont="1" applyAlignment="1">
      <alignment vertical="top"/>
    </xf>
    <xf numFmtId="0" fontId="5" fillId="0" borderId="0" xfId="88" applyFont="1" applyAlignment="1">
      <alignment vertical="top"/>
    </xf>
    <xf numFmtId="0" fontId="5" fillId="0" borderId="1" xfId="88" applyFont="1" applyBorder="1" applyAlignment="1">
      <alignment vertical="top"/>
    </xf>
    <xf numFmtId="0" fontId="5" fillId="0" borderId="3" xfId="88" applyFont="1" applyBorder="1" applyAlignment="1">
      <alignment vertical="top"/>
    </xf>
    <xf numFmtId="0" fontId="5" fillId="0" borderId="2" xfId="88" applyFont="1" applyBorder="1" applyAlignment="1">
      <alignment vertical="top"/>
    </xf>
    <xf numFmtId="0" fontId="5" fillId="0" borderId="44" xfId="76" applyBorder="1" applyAlignment="1">
      <alignment horizontal="center" vertical="top"/>
    </xf>
    <xf numFmtId="38" fontId="5" fillId="0" borderId="44" xfId="7" applyNumberFormat="1" applyFont="1" applyFill="1" applyBorder="1" applyAlignment="1" applyProtection="1">
      <alignment vertical="top"/>
      <protection locked="0"/>
    </xf>
    <xf numFmtId="38" fontId="5" fillId="0" borderId="1" xfId="71" applyNumberFormat="1" applyBorder="1" applyAlignment="1">
      <alignment horizontal="right" vertical="top"/>
    </xf>
    <xf numFmtId="38" fontId="5" fillId="0" borderId="1" xfId="71" applyNumberFormat="1" applyBorder="1" applyAlignment="1">
      <alignment vertical="top"/>
    </xf>
    <xf numFmtId="38" fontId="5" fillId="0" borderId="3" xfId="7" applyNumberFormat="1" applyFont="1" applyFill="1" applyBorder="1" applyAlignment="1">
      <alignment horizontal="right" vertical="top"/>
    </xf>
    <xf numFmtId="38" fontId="5" fillId="0" borderId="3" xfId="7" applyNumberFormat="1" applyFont="1" applyFill="1" applyBorder="1" applyAlignment="1">
      <alignment vertical="top"/>
    </xf>
    <xf numFmtId="38" fontId="7" fillId="0" borderId="4" xfId="7" applyNumberFormat="1" applyFont="1" applyFill="1" applyBorder="1" applyAlignment="1">
      <alignment vertical="top"/>
    </xf>
    <xf numFmtId="38" fontId="5" fillId="0" borderId="0" xfId="7" applyNumberFormat="1" applyFont="1" applyFill="1" applyAlignment="1">
      <alignment horizontal="right" vertical="top"/>
    </xf>
    <xf numFmtId="38" fontId="5" fillId="0" borderId="0" xfId="7" applyNumberFormat="1" applyFont="1" applyFill="1" applyAlignment="1">
      <alignment vertical="top"/>
    </xf>
    <xf numFmtId="3" fontId="5" fillId="0" borderId="0" xfId="51" applyNumberFormat="1" applyFont="1" applyAlignment="1">
      <alignment vertical="top"/>
    </xf>
    <xf numFmtId="0" fontId="5" fillId="0" borderId="0" xfId="51" applyFont="1" applyAlignment="1">
      <alignment vertical="top"/>
    </xf>
    <xf numFmtId="3" fontId="7" fillId="0" borderId="0" xfId="68" quotePrefix="1" applyNumberFormat="1" applyFont="1" applyAlignment="1">
      <alignment horizontal="left" vertical="top"/>
    </xf>
    <xf numFmtId="0" fontId="10" fillId="0" borderId="0" xfId="94" applyFont="1" applyAlignment="1">
      <alignment vertical="center"/>
    </xf>
    <xf numFmtId="0" fontId="10" fillId="0" borderId="0" xfId="94" applyFont="1" applyAlignment="1">
      <alignment vertical="top"/>
    </xf>
    <xf numFmtId="38" fontId="7" fillId="0" borderId="33" xfId="76" applyNumberFormat="1" applyFont="1" applyBorder="1" applyAlignment="1">
      <alignment vertical="top"/>
    </xf>
    <xf numFmtId="0" fontId="5" fillId="0" borderId="1" xfId="94" applyFont="1" applyBorder="1" applyAlignment="1">
      <alignment horizontal="center" vertical="top"/>
    </xf>
    <xf numFmtId="0" fontId="7" fillId="0" borderId="1" xfId="94" quotePrefix="1" applyFont="1" applyBorder="1" applyAlignment="1">
      <alignment horizontal="left" vertical="top" wrapText="1"/>
    </xf>
    <xf numFmtId="1" fontId="5" fillId="0" borderId="1" xfId="94" applyNumberFormat="1" applyFont="1" applyBorder="1" applyAlignment="1">
      <alignment horizontal="center" vertical="top"/>
    </xf>
    <xf numFmtId="0" fontId="5" fillId="0" borderId="1" xfId="94" quotePrefix="1" applyFont="1" applyBorder="1" applyAlignment="1">
      <alignment horizontal="left" vertical="top" wrapText="1"/>
    </xf>
    <xf numFmtId="0" fontId="13" fillId="0" borderId="1" xfId="94" quotePrefix="1" applyFont="1" applyBorder="1" applyAlignment="1">
      <alignment horizontal="left" vertical="top" wrapText="1"/>
    </xf>
    <xf numFmtId="0" fontId="5" fillId="0" borderId="1" xfId="94" applyFont="1" applyBorder="1" applyAlignment="1">
      <alignment vertical="top" wrapText="1"/>
    </xf>
    <xf numFmtId="0" fontId="13" fillId="0" borderId="3" xfId="94" applyFont="1" applyBorder="1" applyAlignment="1">
      <alignment horizontal="left" vertical="top" wrapText="1"/>
    </xf>
    <xf numFmtId="0" fontId="7" fillId="0" borderId="1" xfId="94" applyFont="1" applyBorder="1" applyAlignment="1">
      <alignment vertical="top"/>
    </xf>
    <xf numFmtId="3" fontId="5" fillId="0" borderId="0" xfId="94" applyNumberFormat="1" applyFont="1" applyAlignment="1">
      <alignment vertical="top"/>
    </xf>
    <xf numFmtId="0" fontId="5" fillId="0" borderId="0" xfId="94" applyFont="1" applyAlignment="1">
      <alignment vertical="top"/>
    </xf>
    <xf numFmtId="0" fontId="5" fillId="0" borderId="1" xfId="94" applyFont="1" applyBorder="1" applyAlignment="1">
      <alignment vertical="top"/>
    </xf>
    <xf numFmtId="0" fontId="5" fillId="0" borderId="3" xfId="94" applyFont="1" applyBorder="1" applyAlignment="1">
      <alignment vertical="top"/>
    </xf>
    <xf numFmtId="0" fontId="5" fillId="0" borderId="2" xfId="94" applyFont="1" applyBorder="1" applyAlignment="1">
      <alignment vertical="top"/>
    </xf>
    <xf numFmtId="38" fontId="7" fillId="0" borderId="33" xfId="7" applyNumberFormat="1" applyFont="1" applyFill="1" applyBorder="1" applyAlignment="1">
      <alignment vertical="center"/>
    </xf>
    <xf numFmtId="41" fontId="5" fillId="0" borderId="1" xfId="38" applyNumberFormat="1" applyFont="1" applyFill="1" applyBorder="1" applyAlignment="1">
      <alignment vertical="justify"/>
    </xf>
    <xf numFmtId="166" fontId="5" fillId="0" borderId="15" xfId="38" applyNumberFormat="1" applyFont="1" applyFill="1" applyBorder="1" applyAlignment="1">
      <alignment vertical="justify"/>
    </xf>
    <xf numFmtId="166" fontId="5" fillId="0" borderId="15" xfId="38" applyNumberFormat="1" applyFont="1" applyBorder="1" applyAlignment="1">
      <alignment vertical="justify"/>
    </xf>
    <xf numFmtId="0" fontId="7" fillId="0" borderId="0" xfId="49" applyFont="1" applyAlignment="1">
      <alignment horizontal="center"/>
    </xf>
    <xf numFmtId="166" fontId="5" fillId="0" borderId="25" xfId="38" applyNumberFormat="1" applyFont="1" applyBorder="1" applyAlignment="1">
      <alignment vertical="justify"/>
    </xf>
    <xf numFmtId="3" fontId="6" fillId="0" borderId="5" xfId="67" applyNumberFormat="1" applyBorder="1" applyAlignment="1" applyProtection="1">
      <alignment horizontal="center" vertical="top"/>
      <protection locked="0"/>
    </xf>
    <xf numFmtId="1" fontId="7" fillId="0" borderId="5" xfId="67" applyNumberFormat="1" applyFont="1" applyBorder="1" applyAlignment="1" applyProtection="1">
      <alignment horizontal="center" vertical="top"/>
      <protection locked="0"/>
    </xf>
    <xf numFmtId="0" fontId="5" fillId="0" borderId="5" xfId="68" applyBorder="1" applyAlignment="1" applyProtection="1">
      <alignment horizontal="left" vertical="top" wrapText="1"/>
      <protection locked="0"/>
    </xf>
    <xf numFmtId="41" fontId="7" fillId="0" borderId="39" xfId="0" applyNumberFormat="1" applyFont="1" applyBorder="1" applyAlignment="1">
      <alignment horizontal="right" vertical="center"/>
    </xf>
    <xf numFmtId="0" fontId="7" fillId="0" borderId="48" xfId="0" applyFont="1" applyBorder="1" applyAlignment="1">
      <alignment horizontal="right"/>
    </xf>
    <xf numFmtId="41" fontId="7" fillId="0" borderId="48" xfId="0" applyNumberFormat="1" applyFont="1" applyBorder="1" applyAlignment="1">
      <alignment horizontal="right" vertical="center" indent="2"/>
    </xf>
    <xf numFmtId="41" fontId="7" fillId="0" borderId="52" xfId="0" applyNumberFormat="1" applyFont="1" applyBorder="1" applyAlignment="1">
      <alignment horizontal="right" vertical="center"/>
    </xf>
    <xf numFmtId="41" fontId="5" fillId="0" borderId="1" xfId="0" applyNumberFormat="1" applyFont="1" applyBorder="1" applyAlignment="1">
      <alignment horizontal="right" vertical="center"/>
    </xf>
    <xf numFmtId="41" fontId="5" fillId="0" borderId="1" xfId="0" applyNumberFormat="1" applyFont="1" applyBorder="1" applyAlignment="1">
      <alignment horizontal="right" indent="2"/>
    </xf>
    <xf numFmtId="41" fontId="7" fillId="0" borderId="53" xfId="0" applyNumberFormat="1" applyFont="1" applyBorder="1" applyAlignment="1">
      <alignment horizontal="right" vertical="center"/>
    </xf>
    <xf numFmtId="41" fontId="6" fillId="0" borderId="0" xfId="0" applyNumberFormat="1" applyFont="1" applyAlignment="1">
      <alignment horizontal="center"/>
    </xf>
    <xf numFmtId="165" fontId="6" fillId="0" borderId="0" xfId="0" applyNumberFormat="1" applyFont="1"/>
    <xf numFmtId="3" fontId="43" fillId="0" borderId="0" xfId="68" applyNumberFormat="1" applyFont="1" applyAlignment="1" applyProtection="1">
      <alignment vertical="center"/>
      <protection locked="0"/>
    </xf>
    <xf numFmtId="0" fontId="43" fillId="0" borderId="0" xfId="68" applyFont="1" applyAlignment="1" applyProtection="1">
      <alignment vertical="center"/>
      <protection locked="0"/>
    </xf>
    <xf numFmtId="0" fontId="43" fillId="0" borderId="0" xfId="68" applyFont="1" applyProtection="1">
      <protection locked="0"/>
    </xf>
    <xf numFmtId="169" fontId="43" fillId="0" borderId="0" xfId="27" applyNumberFormat="1" applyFont="1" applyProtection="1">
      <protection locked="0"/>
    </xf>
    <xf numFmtId="0" fontId="43" fillId="2" borderId="0" xfId="68" applyFont="1" applyFill="1"/>
    <xf numFmtId="0" fontId="43" fillId="0" borderId="109" xfId="0" applyFont="1" applyBorder="1" applyAlignment="1">
      <alignment horizontal="center" vertical="top"/>
    </xf>
    <xf numFmtId="0" fontId="44" fillId="0" borderId="109" xfId="0" applyFont="1" applyBorder="1" applyAlignment="1">
      <alignment vertical="top" wrapText="1"/>
    </xf>
    <xf numFmtId="0" fontId="43" fillId="0" borderId="110" xfId="0" applyFont="1" applyBorder="1" applyAlignment="1">
      <alignment horizontal="center" vertical="top"/>
    </xf>
    <xf numFmtId="174" fontId="45" fillId="0" borderId="83" xfId="68" applyNumberFormat="1" applyFont="1" applyBorder="1" applyAlignment="1">
      <alignment horizontal="center" vertical="top"/>
    </xf>
    <xf numFmtId="166" fontId="45" fillId="0" borderId="83" xfId="40" applyNumberFormat="1" applyFont="1" applyFill="1" applyBorder="1" applyAlignment="1">
      <alignment horizontal="center" vertical="top"/>
    </xf>
    <xf numFmtId="0" fontId="43" fillId="0" borderId="109" xfId="0" applyFont="1" applyBorder="1" applyAlignment="1">
      <alignment vertical="top" wrapText="1"/>
    </xf>
    <xf numFmtId="166" fontId="45" fillId="0" borderId="83" xfId="35" applyNumberFormat="1" applyFont="1" applyFill="1" applyBorder="1" applyAlignment="1">
      <alignment horizontal="right" vertical="top"/>
    </xf>
    <xf numFmtId="0" fontId="45" fillId="0" borderId="83" xfId="68" applyFont="1" applyBorder="1" applyAlignment="1">
      <alignment horizontal="center" vertical="top"/>
    </xf>
    <xf numFmtId="0" fontId="43" fillId="0" borderId="83" xfId="68" applyFont="1" applyBorder="1" applyAlignment="1">
      <alignment horizontal="center" vertical="top"/>
    </xf>
    <xf numFmtId="166" fontId="43" fillId="0" borderId="83" xfId="40" applyNumberFormat="1" applyFont="1" applyFill="1" applyBorder="1" applyAlignment="1">
      <alignment horizontal="center" vertical="top"/>
    </xf>
    <xf numFmtId="0" fontId="43" fillId="2" borderId="83" xfId="68" applyFont="1" applyFill="1" applyBorder="1"/>
    <xf numFmtId="37" fontId="5" fillId="0" borderId="83" xfId="68" applyNumberFormat="1" applyBorder="1" applyAlignment="1">
      <alignment horizontal="left" vertical="top" wrapText="1"/>
    </xf>
    <xf numFmtId="37" fontId="18" fillId="0" borderId="83" xfId="35" applyNumberFormat="1" applyFont="1" applyFill="1" applyBorder="1" applyAlignment="1">
      <alignment horizontal="right" vertical="top"/>
    </xf>
    <xf numFmtId="166" fontId="45" fillId="0" borderId="83" xfId="40" applyNumberFormat="1" applyFont="1" applyFill="1" applyBorder="1" applyAlignment="1">
      <alignment horizontal="right" vertical="top"/>
    </xf>
    <xf numFmtId="0" fontId="44" fillId="0" borderId="83" xfId="68" applyFont="1" applyBorder="1" applyAlignment="1">
      <alignment horizontal="center" vertical="top"/>
    </xf>
    <xf numFmtId="166" fontId="43" fillId="0" borderId="83" xfId="35" applyNumberFormat="1" applyFont="1" applyFill="1" applyBorder="1" applyAlignment="1">
      <alignment horizontal="center" vertical="top"/>
    </xf>
    <xf numFmtId="37" fontId="44" fillId="0" borderId="83" xfId="35" applyNumberFormat="1" applyFont="1" applyFill="1" applyBorder="1" applyAlignment="1">
      <alignment horizontal="center" vertical="top"/>
    </xf>
    <xf numFmtId="0" fontId="47" fillId="0" borderId="109" xfId="0" applyFont="1" applyBorder="1" applyAlignment="1">
      <alignment vertical="top" wrapText="1"/>
    </xf>
    <xf numFmtId="37" fontId="43" fillId="0" borderId="83" xfId="35" applyNumberFormat="1" applyFont="1" applyFill="1" applyBorder="1" applyAlignment="1">
      <alignment horizontal="center" vertical="top"/>
    </xf>
    <xf numFmtId="3" fontId="43" fillId="2" borderId="0" xfId="68" applyNumberFormat="1" applyFont="1" applyFill="1"/>
    <xf numFmtId="166" fontId="43" fillId="0" borderId="83" xfId="35" applyNumberFormat="1" applyFont="1" applyFill="1" applyBorder="1" applyAlignment="1">
      <alignment horizontal="right" vertical="top"/>
    </xf>
    <xf numFmtId="37" fontId="43" fillId="0" borderId="83" xfId="35" applyNumberFormat="1" applyFont="1" applyFill="1" applyBorder="1" applyAlignment="1">
      <alignment horizontal="right" vertical="top"/>
    </xf>
    <xf numFmtId="0" fontId="43" fillId="0" borderId="111" xfId="0" applyFont="1" applyBorder="1" applyAlignment="1">
      <alignment horizontal="center" vertical="top"/>
    </xf>
    <xf numFmtId="0" fontId="43" fillId="0" borderId="111" xfId="0" applyFont="1" applyBorder="1" applyAlignment="1">
      <alignment vertical="top" wrapText="1"/>
    </xf>
    <xf numFmtId="0" fontId="44" fillId="0" borderId="110" xfId="0" applyFont="1" applyBorder="1" applyAlignment="1">
      <alignment vertical="top" wrapText="1"/>
    </xf>
    <xf numFmtId="0" fontId="44" fillId="2" borderId="0" xfId="68" applyFont="1" applyFill="1"/>
    <xf numFmtId="0" fontId="43" fillId="0" borderId="0" xfId="68" applyFont="1"/>
    <xf numFmtId="3" fontId="44" fillId="0" borderId="88" xfId="68" applyNumberFormat="1" applyFont="1" applyBorder="1" applyAlignment="1">
      <alignment horizontal="right" vertical="center"/>
    </xf>
    <xf numFmtId="0" fontId="48" fillId="0" borderId="109" xfId="0" applyFont="1" applyBorder="1" applyAlignment="1">
      <alignment vertical="top" wrapText="1"/>
    </xf>
    <xf numFmtId="3" fontId="43" fillId="0" borderId="83" xfId="68" applyNumberFormat="1" applyFont="1" applyBorder="1" applyAlignment="1">
      <alignment vertical="top"/>
    </xf>
    <xf numFmtId="0" fontId="82" fillId="2" borderId="0" xfId="68" applyFont="1" applyFill="1"/>
    <xf numFmtId="165" fontId="45" fillId="0" borderId="83" xfId="35" applyFont="1" applyFill="1" applyBorder="1" applyAlignment="1">
      <alignment horizontal="center" vertical="top"/>
    </xf>
    <xf numFmtId="0" fontId="82" fillId="0" borderId="83" xfId="68" applyFont="1" applyBorder="1" applyAlignment="1">
      <alignment horizontal="center" vertical="top"/>
    </xf>
    <xf numFmtId="166" fontId="43" fillId="0" borderId="83" xfId="35" applyNumberFormat="1" applyFont="1" applyFill="1" applyBorder="1" applyAlignment="1">
      <alignment vertical="top"/>
    </xf>
    <xf numFmtId="0" fontId="43" fillId="0" borderId="109" xfId="0" applyFont="1" applyBorder="1" applyAlignment="1">
      <alignment horizontal="left" vertical="top" wrapText="1"/>
    </xf>
    <xf numFmtId="0" fontId="47" fillId="0" borderId="109" xfId="0" applyFont="1" applyBorder="1" applyAlignment="1">
      <alignment horizontal="left" vertical="top" wrapText="1"/>
    </xf>
    <xf numFmtId="0" fontId="44" fillId="0" borderId="109" xfId="0" applyFont="1" applyBorder="1" applyAlignment="1">
      <alignment horizontal="left" vertical="top" wrapText="1"/>
    </xf>
    <xf numFmtId="166" fontId="45" fillId="0" borderId="83" xfId="35" applyNumberFormat="1" applyFont="1" applyFill="1" applyBorder="1" applyAlignment="1">
      <alignment vertical="top"/>
    </xf>
    <xf numFmtId="165" fontId="45" fillId="0" borderId="0" xfId="7" applyFont="1" applyFill="1" applyBorder="1" applyAlignment="1">
      <alignment horizontal="right"/>
    </xf>
    <xf numFmtId="166" fontId="45" fillId="0" borderId="0" xfId="7" applyNumberFormat="1" applyFont="1" applyFill="1" applyBorder="1" applyAlignment="1">
      <alignment horizontal="right"/>
    </xf>
    <xf numFmtId="166" fontId="49" fillId="0" borderId="0" xfId="7" applyNumberFormat="1" applyFont="1" applyFill="1" applyBorder="1" applyAlignment="1">
      <alignment horizontal="right"/>
    </xf>
    <xf numFmtId="1" fontId="43" fillId="0" borderId="83" xfId="68" applyNumberFormat="1" applyFont="1" applyBorder="1" applyAlignment="1">
      <alignment horizontal="center" vertical="top"/>
    </xf>
    <xf numFmtId="165" fontId="49" fillId="3" borderId="0" xfId="7" applyFont="1" applyFill="1" applyBorder="1" applyAlignment="1">
      <alignment horizontal="right"/>
    </xf>
    <xf numFmtId="0" fontId="44" fillId="0" borderId="110" xfId="0" applyFont="1" applyBorder="1" applyAlignment="1">
      <alignment horizontal="left" vertical="top" wrapText="1"/>
    </xf>
    <xf numFmtId="0" fontId="43" fillId="0" borderId="112" xfId="0" applyFont="1" applyBorder="1" applyAlignment="1">
      <alignment horizontal="center" vertical="top"/>
    </xf>
    <xf numFmtId="166" fontId="45" fillId="0" borderId="83" xfId="27" applyNumberFormat="1" applyFont="1" applyFill="1" applyBorder="1" applyAlignment="1">
      <alignment horizontal="right" vertical="top"/>
    </xf>
    <xf numFmtId="166" fontId="43" fillId="0" borderId="83" xfId="40" applyNumberFormat="1" applyFont="1" applyFill="1" applyBorder="1" applyAlignment="1">
      <alignment horizontal="right" vertical="top"/>
    </xf>
    <xf numFmtId="0" fontId="43" fillId="0" borderId="83" xfId="68" applyFont="1" applyBorder="1" applyAlignment="1">
      <alignment horizontal="left" vertical="top" wrapText="1"/>
    </xf>
    <xf numFmtId="0" fontId="43" fillId="0" borderId="83" xfId="0" applyFont="1" applyBorder="1" applyAlignment="1">
      <alignment horizontal="center" vertical="top"/>
    </xf>
    <xf numFmtId="0" fontId="43" fillId="0" borderId="83" xfId="68" applyFont="1" applyBorder="1" applyAlignment="1">
      <alignment horizontal="center" vertical="top" wrapText="1"/>
    </xf>
    <xf numFmtId="0" fontId="43" fillId="0" borderId="95" xfId="0" applyFont="1" applyBorder="1" applyAlignment="1">
      <alignment horizontal="center" vertical="top"/>
    </xf>
    <xf numFmtId="0" fontId="43" fillId="0" borderId="95" xfId="68" applyFont="1" applyBorder="1" applyAlignment="1">
      <alignment horizontal="left" vertical="top" wrapText="1"/>
    </xf>
    <xf numFmtId="0" fontId="43" fillId="0" borderId="95" xfId="68" applyFont="1" applyBorder="1" applyAlignment="1">
      <alignment horizontal="center" vertical="top"/>
    </xf>
    <xf numFmtId="1" fontId="43" fillId="0" borderId="95" xfId="68" applyNumberFormat="1" applyFont="1" applyBorder="1" applyAlignment="1">
      <alignment horizontal="center" vertical="top"/>
    </xf>
    <xf numFmtId="166" fontId="43" fillId="0" borderId="95" xfId="40" applyNumberFormat="1" applyFont="1" applyFill="1" applyBorder="1" applyAlignment="1">
      <alignment horizontal="center" vertical="top"/>
    </xf>
    <xf numFmtId="166" fontId="45" fillId="0" borderId="95" xfId="35" applyNumberFormat="1" applyFont="1" applyFill="1" applyBorder="1" applyAlignment="1">
      <alignment horizontal="right" vertical="top"/>
    </xf>
    <xf numFmtId="3" fontId="44" fillId="0" borderId="88" xfId="68" applyNumberFormat="1" applyFont="1" applyBorder="1" applyAlignment="1">
      <alignment horizontal="right" vertical="top"/>
    </xf>
    <xf numFmtId="174" fontId="43" fillId="0" borderId="83" xfId="68" applyNumberFormat="1" applyFont="1" applyBorder="1" applyAlignment="1">
      <alignment horizontal="center" vertical="top"/>
    </xf>
    <xf numFmtId="37" fontId="45" fillId="0" borderId="83" xfId="40" applyNumberFormat="1" applyFont="1" applyFill="1" applyBorder="1" applyAlignment="1">
      <alignment horizontal="center" vertical="top"/>
    </xf>
    <xf numFmtId="0" fontId="43" fillId="0" borderId="83" xfId="68" applyFont="1" applyBorder="1" applyAlignment="1" applyProtection="1">
      <alignment horizontal="center" vertical="top"/>
      <protection locked="0"/>
    </xf>
    <xf numFmtId="0" fontId="43" fillId="0" borderId="83" xfId="68" applyFont="1" applyBorder="1" applyAlignment="1" applyProtection="1">
      <alignment vertical="top"/>
      <protection locked="0"/>
    </xf>
    <xf numFmtId="4" fontId="43" fillId="0" borderId="83" xfId="68" applyNumberFormat="1" applyFont="1" applyBorder="1" applyAlignment="1" applyProtection="1">
      <alignment horizontal="center" vertical="top"/>
      <protection locked="0"/>
    </xf>
    <xf numFmtId="166" fontId="43" fillId="0" borderId="83" xfId="7" applyNumberFormat="1" applyFont="1" applyFill="1" applyBorder="1" applyAlignment="1" applyProtection="1">
      <alignment horizontal="right" vertical="top"/>
      <protection locked="0"/>
    </xf>
    <xf numFmtId="0" fontId="44" fillId="0" borderId="83" xfId="68" applyFont="1" applyBorder="1" applyAlignment="1">
      <alignment horizontal="center" vertical="top" wrapText="1"/>
    </xf>
    <xf numFmtId="171" fontId="45" fillId="0" borderId="83" xfId="27" applyNumberFormat="1" applyFont="1" applyFill="1" applyBorder="1" applyAlignment="1">
      <alignment horizontal="center" vertical="top"/>
    </xf>
    <xf numFmtId="0" fontId="43" fillId="0" borderId="83" xfId="68" applyFont="1" applyBorder="1" applyAlignment="1">
      <alignment vertical="top"/>
    </xf>
    <xf numFmtId="0" fontId="43" fillId="0" borderId="83" xfId="68" applyFont="1" applyBorder="1" applyAlignment="1">
      <alignment vertical="top" wrapText="1"/>
    </xf>
    <xf numFmtId="1" fontId="82" fillId="0" borderId="83" xfId="68" applyNumberFormat="1" applyFont="1" applyBorder="1" applyAlignment="1">
      <alignment horizontal="center" vertical="top"/>
    </xf>
    <xf numFmtId="3" fontId="82" fillId="0" borderId="83" xfId="68" applyNumberFormat="1" applyFont="1" applyBorder="1" applyAlignment="1">
      <alignment horizontal="right" vertical="top"/>
    </xf>
    <xf numFmtId="3" fontId="43" fillId="0" borderId="83" xfId="68" applyNumberFormat="1" applyFont="1" applyBorder="1" applyAlignment="1">
      <alignment horizontal="right" vertical="top"/>
    </xf>
    <xf numFmtId="0" fontId="43" fillId="2" borderId="0" xfId="68" applyFont="1" applyFill="1" applyAlignment="1">
      <alignment vertical="center"/>
    </xf>
    <xf numFmtId="166" fontId="49" fillId="0" borderId="113" xfId="35" quotePrefix="1" applyNumberFormat="1" applyFont="1" applyFill="1" applyBorder="1" applyAlignment="1">
      <alignment vertical="top"/>
    </xf>
    <xf numFmtId="166" fontId="45" fillId="0" borderId="113" xfId="35" quotePrefix="1" applyNumberFormat="1" applyFont="1" applyFill="1" applyBorder="1" applyAlignment="1">
      <alignment vertical="top"/>
    </xf>
    <xf numFmtId="166" fontId="49" fillId="0" borderId="113" xfId="35" applyNumberFormat="1" applyFont="1" applyFill="1" applyBorder="1" applyAlignment="1">
      <alignment horizontal="right" vertical="top"/>
    </xf>
    <xf numFmtId="0" fontId="43" fillId="0" borderId="0" xfId="68" applyFont="1" applyAlignment="1">
      <alignment horizontal="center" vertical="center"/>
    </xf>
    <xf numFmtId="0" fontId="43" fillId="0" borderId="0" xfId="68" applyFont="1" applyAlignment="1">
      <alignment vertical="center" wrapText="1"/>
    </xf>
    <xf numFmtId="4" fontId="43" fillId="0" borderId="0" xfId="68" applyNumberFormat="1" applyFont="1" applyAlignment="1">
      <alignment horizontal="center" vertical="center"/>
    </xf>
    <xf numFmtId="166" fontId="43" fillId="0" borderId="0" xfId="7" applyNumberFormat="1" applyFont="1" applyFill="1" applyBorder="1" applyAlignment="1">
      <alignment horizontal="right" vertical="center"/>
    </xf>
    <xf numFmtId="37" fontId="43" fillId="0" borderId="0" xfId="7" applyNumberFormat="1" applyFont="1" applyFill="1" applyBorder="1" applyAlignment="1">
      <alignment horizontal="right" vertical="center"/>
    </xf>
    <xf numFmtId="3" fontId="43" fillId="2" borderId="0" xfId="68" applyNumberFormat="1" applyFont="1" applyFill="1" applyAlignment="1">
      <alignment vertical="center"/>
    </xf>
    <xf numFmtId="166" fontId="43" fillId="0" borderId="0" xfId="7" applyNumberFormat="1" applyFont="1" applyFill="1" applyAlignment="1">
      <alignment horizontal="right" vertical="center"/>
    </xf>
    <xf numFmtId="37" fontId="43" fillId="0" borderId="0" xfId="7" applyNumberFormat="1" applyFont="1" applyFill="1" applyAlignment="1">
      <alignment horizontal="right" vertical="center"/>
    </xf>
    <xf numFmtId="0" fontId="5" fillId="0" borderId="49" xfId="0" applyFont="1" applyBorder="1" applyAlignment="1">
      <alignment horizontal="left" vertical="top"/>
    </xf>
    <xf numFmtId="0" fontId="5" fillId="0" borderId="50" xfId="0" applyFont="1" applyBorder="1" applyAlignment="1">
      <alignment horizontal="left" vertical="top"/>
    </xf>
    <xf numFmtId="0" fontId="5" fillId="0" borderId="51" xfId="0" applyFont="1" applyBorder="1" applyAlignment="1">
      <alignment horizontal="left" vertical="top"/>
    </xf>
    <xf numFmtId="0" fontId="54" fillId="0" borderId="0" xfId="49" applyFont="1" applyAlignment="1">
      <alignment horizontal="center" vertical="center" wrapText="1"/>
    </xf>
    <xf numFmtId="0" fontId="7" fillId="0" borderId="4" xfId="49" applyFont="1" applyBorder="1" applyAlignment="1">
      <alignment horizontal="left"/>
    </xf>
    <xf numFmtId="0" fontId="7" fillId="0" borderId="4" xfId="49" applyFont="1" applyBorder="1" applyAlignment="1">
      <alignment horizontal="center"/>
    </xf>
    <xf numFmtId="41" fontId="7" fillId="0" borderId="4" xfId="49" applyNumberFormat="1" applyFont="1" applyBorder="1" applyAlignment="1">
      <alignment horizontal="center"/>
    </xf>
    <xf numFmtId="3" fontId="7" fillId="0" borderId="4" xfId="49" applyNumberFormat="1" applyFont="1" applyBorder="1" applyAlignment="1">
      <alignment horizontal="center"/>
    </xf>
    <xf numFmtId="166" fontId="5" fillId="0" borderId="1" xfId="1" applyNumberFormat="1" applyFont="1" applyBorder="1" applyAlignment="1">
      <alignment vertical="justify"/>
    </xf>
    <xf numFmtId="0" fontId="5" fillId="0" borderId="0" xfId="49" applyAlignment="1">
      <alignment horizontal="center" vertical="center"/>
    </xf>
    <xf numFmtId="3" fontId="7" fillId="0" borderId="1" xfId="49" applyNumberFormat="1" applyFont="1" applyBorder="1" applyAlignment="1">
      <alignment horizontal="center"/>
    </xf>
    <xf numFmtId="37" fontId="7" fillId="0" borderId="39" xfId="27" applyNumberFormat="1" applyFont="1" applyFill="1" applyBorder="1" applyAlignment="1">
      <alignment horizontal="right" vertical="center"/>
    </xf>
    <xf numFmtId="166" fontId="7" fillId="0" borderId="1" xfId="7" applyNumberFormat="1" applyFont="1" applyFill="1" applyBorder="1" applyAlignment="1">
      <alignment horizontal="center" vertical="center"/>
    </xf>
    <xf numFmtId="37" fontId="7" fillId="0" borderId="1" xfId="27" applyNumberFormat="1" applyFont="1" applyFill="1" applyBorder="1" applyAlignment="1">
      <alignment horizontal="right" vertical="center"/>
    </xf>
    <xf numFmtId="3" fontId="5" fillId="0" borderId="1" xfId="49" applyNumberFormat="1" applyBorder="1" applyAlignment="1">
      <alignment vertical="center"/>
    </xf>
    <xf numFmtId="166" fontId="7" fillId="0" borderId="39" xfId="1" applyNumberFormat="1" applyFont="1" applyBorder="1" applyAlignment="1">
      <alignment vertical="center"/>
    </xf>
    <xf numFmtId="0" fontId="69" fillId="2" borderId="0" xfId="66" applyFont="1" applyFill="1" applyAlignment="1">
      <alignment horizontal="center" vertical="center"/>
    </xf>
    <xf numFmtId="0" fontId="5" fillId="0" borderId="83" xfId="49" quotePrefix="1" applyBorder="1" applyAlignment="1">
      <alignment vertical="top" wrapText="1"/>
    </xf>
    <xf numFmtId="169" fontId="5" fillId="0" borderId="0" xfId="49" applyNumberFormat="1" applyAlignment="1">
      <alignment vertical="top"/>
    </xf>
    <xf numFmtId="0" fontId="7" fillId="0" borderId="2" xfId="49" applyFont="1" applyBorder="1" applyAlignment="1">
      <alignment horizontal="left"/>
    </xf>
    <xf numFmtId="169" fontId="7" fillId="0" borderId="2" xfId="49" applyNumberFormat="1" applyFont="1" applyBorder="1" applyAlignment="1">
      <alignment horizontal="center" vertical="top"/>
    </xf>
    <xf numFmtId="169" fontId="5" fillId="0" borderId="1" xfId="1" applyNumberFormat="1" applyFont="1" applyFill="1" applyBorder="1" applyAlignment="1">
      <alignment vertical="top"/>
    </xf>
    <xf numFmtId="169" fontId="5" fillId="0" borderId="1" xfId="49" applyNumberFormat="1" applyBorder="1" applyAlignment="1">
      <alignment horizontal="center" vertical="top"/>
    </xf>
    <xf numFmtId="0" fontId="16" fillId="0" borderId="1" xfId="49" applyFont="1" applyBorder="1" applyAlignment="1">
      <alignment vertical="justify" wrapText="1"/>
    </xf>
    <xf numFmtId="169" fontId="5" fillId="0" borderId="1" xfId="49" applyNumberFormat="1" applyBorder="1" applyAlignment="1">
      <alignment vertical="top"/>
    </xf>
    <xf numFmtId="0" fontId="5" fillId="0" borderId="1" xfId="68" applyBorder="1" applyAlignment="1" applyProtection="1">
      <alignment horizontal="left" vertical="top"/>
      <protection locked="0"/>
    </xf>
    <xf numFmtId="0" fontId="16" fillId="0" borderId="1" xfId="68" applyFont="1" applyBorder="1" applyAlignment="1" applyProtection="1">
      <alignment horizontal="left" vertical="top" wrapText="1"/>
      <protection locked="0"/>
    </xf>
    <xf numFmtId="1" fontId="5" fillId="0" borderId="1" xfId="27" applyNumberFormat="1" applyFont="1" applyFill="1" applyBorder="1" applyAlignment="1" applyProtection="1">
      <alignment horizontal="center" vertical="top"/>
      <protection locked="0"/>
    </xf>
    <xf numFmtId="0" fontId="7" fillId="0" borderId="1" xfId="49" applyFont="1" applyBorder="1" applyAlignment="1">
      <alignment horizontal="left" vertical="justify" wrapText="1"/>
    </xf>
    <xf numFmtId="37" fontId="5" fillId="0" borderId="1" xfId="49" applyNumberFormat="1" applyBorder="1" applyAlignment="1">
      <alignment horizontal="center" vertical="justify"/>
    </xf>
    <xf numFmtId="0" fontId="5" fillId="0" borderId="38" xfId="68" applyBorder="1" applyAlignment="1" applyProtection="1">
      <alignment horizontal="left" vertical="top" wrapText="1"/>
      <protection locked="0"/>
    </xf>
    <xf numFmtId="1" fontId="7" fillId="0" borderId="1" xfId="68" applyNumberFormat="1" applyFont="1" applyBorder="1" applyAlignment="1" applyProtection="1">
      <alignment horizontal="center" vertical="top"/>
      <protection locked="0"/>
    </xf>
    <xf numFmtId="169" fontId="7" fillId="0" borderId="1" xfId="49" applyNumberFormat="1" applyFont="1" applyBorder="1" applyAlignment="1">
      <alignment horizontal="center" vertical="top"/>
    </xf>
    <xf numFmtId="37" fontId="5" fillId="0" borderId="1" xfId="35" applyNumberFormat="1" applyFont="1" applyFill="1" applyBorder="1" applyAlignment="1" applyProtection="1">
      <alignment horizontal="right" vertical="top"/>
      <protection locked="0"/>
    </xf>
    <xf numFmtId="164" fontId="5" fillId="0" borderId="1" xfId="49" applyNumberFormat="1" applyBorder="1" applyAlignment="1">
      <alignment horizontal="right" vertical="top"/>
    </xf>
    <xf numFmtId="0" fontId="77" fillId="0" borderId="30" xfId="49" applyFont="1" applyBorder="1" applyAlignment="1">
      <alignment horizontal="left" vertical="center"/>
    </xf>
    <xf numFmtId="0" fontId="77" fillId="0" borderId="5" xfId="49" applyFont="1" applyBorder="1" applyAlignment="1">
      <alignment horizontal="left" vertical="center"/>
    </xf>
    <xf numFmtId="4" fontId="77" fillId="0" borderId="5" xfId="49" applyNumberFormat="1" applyFont="1" applyBorder="1" applyAlignment="1">
      <alignment horizontal="center" vertical="center"/>
    </xf>
    <xf numFmtId="170" fontId="35" fillId="0" borderId="5" xfId="7" applyNumberFormat="1" applyFont="1" applyFill="1" applyBorder="1" applyAlignment="1" applyProtection="1">
      <alignment horizontal="right" vertical="center"/>
      <protection locked="0"/>
    </xf>
    <xf numFmtId="0" fontId="84" fillId="0" borderId="5" xfId="49" applyFont="1" applyBorder="1" applyAlignment="1">
      <alignment vertical="center"/>
    </xf>
    <xf numFmtId="0" fontId="5" fillId="0" borderId="25" xfId="68" applyBorder="1" applyAlignment="1" applyProtection="1">
      <alignment horizontal="center" vertical="top"/>
      <protection locked="0"/>
    </xf>
    <xf numFmtId="0" fontId="77" fillId="0" borderId="30" xfId="49" applyFont="1" applyBorder="1" applyAlignment="1">
      <alignment horizontal="center" vertical="center"/>
    </xf>
    <xf numFmtId="0" fontId="77" fillId="0" borderId="5" xfId="49" applyFont="1" applyBorder="1" applyAlignment="1">
      <alignment horizontal="center" vertical="center"/>
    </xf>
    <xf numFmtId="1" fontId="5" fillId="0" borderId="1" xfId="66" applyNumberFormat="1" applyBorder="1" applyAlignment="1">
      <alignment horizontal="center" vertical="top"/>
    </xf>
    <xf numFmtId="166" fontId="5" fillId="0" borderId="1" xfId="7" applyNumberFormat="1" applyFont="1" applyFill="1" applyBorder="1" applyAlignment="1" applyProtection="1">
      <alignment horizontal="center" vertical="top"/>
      <protection locked="0"/>
    </xf>
    <xf numFmtId="166" fontId="7" fillId="0" borderId="1" xfId="7" applyNumberFormat="1" applyFont="1" applyFill="1" applyBorder="1" applyAlignment="1">
      <alignment horizontal="center" vertical="top"/>
    </xf>
    <xf numFmtId="37" fontId="7" fillId="0" borderId="1" xfId="27" applyNumberFormat="1" applyFont="1" applyFill="1" applyBorder="1" applyAlignment="1">
      <alignment horizontal="right" vertical="top"/>
    </xf>
    <xf numFmtId="37" fontId="5" fillId="0" borderId="1" xfId="49" applyNumberFormat="1" applyBorder="1" applyAlignment="1">
      <alignment vertical="justify"/>
    </xf>
    <xf numFmtId="37" fontId="7" fillId="0" borderId="1" xfId="49" applyNumberFormat="1" applyFont="1" applyBorder="1" applyAlignment="1">
      <alignment horizontal="center"/>
    </xf>
    <xf numFmtId="169" fontId="5" fillId="0" borderId="1" xfId="1" applyNumberFormat="1" applyFont="1" applyFill="1" applyBorder="1" applyAlignment="1">
      <alignment horizontal="right" vertical="top"/>
    </xf>
    <xf numFmtId="37" fontId="5" fillId="0" borderId="1" xfId="1" applyNumberFormat="1" applyFont="1" applyFill="1" applyBorder="1" applyAlignment="1">
      <alignment horizontal="right"/>
    </xf>
    <xf numFmtId="37" fontId="7" fillId="0" borderId="39" xfId="1" applyNumberFormat="1" applyFont="1" applyFill="1" applyBorder="1" applyAlignment="1">
      <alignment horizontal="right" vertical="center"/>
    </xf>
    <xf numFmtId="169" fontId="5" fillId="0" borderId="0" xfId="1" applyNumberFormat="1" applyFont="1" applyFill="1" applyBorder="1" applyAlignment="1">
      <alignment horizontal="right" vertical="top"/>
    </xf>
    <xf numFmtId="37" fontId="5" fillId="0" borderId="0" xfId="1" applyNumberFormat="1" applyFont="1" applyFill="1" applyBorder="1" applyAlignment="1">
      <alignment horizontal="right"/>
    </xf>
    <xf numFmtId="0" fontId="74" fillId="0" borderId="1" xfId="0" applyFont="1" applyBorder="1" applyAlignment="1">
      <alignment horizontal="center" vertical="top" wrapText="1"/>
    </xf>
    <xf numFmtId="0" fontId="74" fillId="0" borderId="1" xfId="0" applyFont="1" applyBorder="1" applyAlignment="1">
      <alignment horizontal="left" vertical="top" wrapText="1"/>
    </xf>
    <xf numFmtId="0" fontId="64" fillId="0" borderId="1" xfId="0" applyFont="1" applyBorder="1" applyAlignment="1">
      <alignment horizontal="left" vertical="top" wrapText="1"/>
    </xf>
    <xf numFmtId="0" fontId="74" fillId="0" borderId="1" xfId="0" applyFont="1" applyBorder="1" applyAlignment="1">
      <alignment vertical="top" wrapText="1"/>
    </xf>
    <xf numFmtId="0" fontId="86" fillId="0" borderId="1" xfId="0" applyFont="1" applyBorder="1" applyAlignment="1">
      <alignment horizontal="center" vertical="top" wrapText="1"/>
    </xf>
    <xf numFmtId="0" fontId="86" fillId="0" borderId="1" xfId="0" applyFont="1" applyBorder="1" applyAlignment="1">
      <alignment horizontal="left" vertical="top" wrapText="1"/>
    </xf>
    <xf numFmtId="0" fontId="10" fillId="0" borderId="1" xfId="0" applyFont="1" applyBorder="1" applyAlignment="1">
      <alignment horizontal="center" vertical="top" wrapText="1"/>
    </xf>
    <xf numFmtId="0" fontId="88" fillId="0" borderId="1" xfId="0" applyFont="1" applyBorder="1" applyAlignment="1">
      <alignment horizontal="left" vertical="top" wrapText="1"/>
    </xf>
    <xf numFmtId="0" fontId="88" fillId="3" borderId="1" xfId="0" applyFont="1" applyFill="1" applyBorder="1" applyAlignment="1">
      <alignment horizontal="left" vertical="top" wrapText="1"/>
    </xf>
    <xf numFmtId="0" fontId="86" fillId="0" borderId="1" xfId="0" applyFont="1" applyBorder="1" applyAlignment="1">
      <alignment vertical="top" wrapText="1"/>
    </xf>
    <xf numFmtId="0" fontId="7" fillId="0" borderId="18" xfId="108" applyFont="1" applyBorder="1" applyAlignment="1">
      <alignment horizontal="center" vertical="top" wrapText="1"/>
    </xf>
    <xf numFmtId="0" fontId="7" fillId="0" borderId="1" xfId="108" applyFont="1" applyBorder="1" applyAlignment="1">
      <alignment horizontal="left" vertical="top" wrapText="1"/>
    </xf>
    <xf numFmtId="0" fontId="7" fillId="0" borderId="1" xfId="108" applyFont="1" applyBorder="1" applyAlignment="1">
      <alignment horizontal="center" vertical="top" wrapText="1"/>
    </xf>
    <xf numFmtId="0" fontId="7" fillId="0" borderId="1" xfId="108" applyFont="1" applyBorder="1" applyAlignment="1">
      <alignment vertical="top" wrapText="1"/>
    </xf>
    <xf numFmtId="0" fontId="7" fillId="0" borderId="0" xfId="108" applyFont="1" applyAlignment="1">
      <alignment vertical="top" wrapText="1"/>
    </xf>
    <xf numFmtId="0" fontId="5" fillId="0" borderId="4" xfId="108" applyFont="1" applyBorder="1" applyAlignment="1">
      <alignment horizontal="center" vertical="top" wrapText="1"/>
    </xf>
    <xf numFmtId="0" fontId="5" fillId="0" borderId="1" xfId="108" applyFont="1" applyBorder="1" applyAlignment="1">
      <alignment horizontal="center" vertical="top" wrapText="1"/>
    </xf>
    <xf numFmtId="0" fontId="54" fillId="0" borderId="1" xfId="108" applyFont="1" applyBorder="1" applyAlignment="1">
      <alignment horizontal="center" vertical="top" wrapText="1"/>
    </xf>
    <xf numFmtId="0" fontId="66" fillId="6" borderId="1" xfId="108" applyFont="1" applyFill="1" applyBorder="1" applyAlignment="1">
      <alignment horizontal="left" vertical="top" wrapText="1"/>
    </xf>
    <xf numFmtId="0" fontId="54" fillId="0" borderId="0" xfId="108" applyFont="1" applyAlignment="1">
      <alignment vertical="top"/>
    </xf>
    <xf numFmtId="0" fontId="5" fillId="0" borderId="1" xfId="108" applyFont="1" applyBorder="1" applyAlignment="1">
      <alignment horizontal="center" vertical="top"/>
    </xf>
    <xf numFmtId="0" fontId="5" fillId="0" borderId="3" xfId="108" applyFont="1" applyBorder="1" applyAlignment="1">
      <alignment horizontal="center" vertical="top"/>
    </xf>
    <xf numFmtId="0" fontId="5" fillId="0" borderId="0" xfId="108" applyFont="1" applyAlignment="1">
      <alignment horizontal="center" vertical="top"/>
    </xf>
    <xf numFmtId="0" fontId="64" fillId="0" borderId="1" xfId="0" applyFont="1" applyBorder="1" applyAlignment="1">
      <alignment horizontal="center" vertical="top" wrapText="1"/>
    </xf>
    <xf numFmtId="0" fontId="64" fillId="0" borderId="1" xfId="0" applyFont="1" applyBorder="1" applyAlignment="1">
      <alignment vertical="top" wrapText="1"/>
    </xf>
    <xf numFmtId="0" fontId="54" fillId="0" borderId="1" xfId="0" applyFont="1" applyBorder="1" applyAlignment="1">
      <alignment horizontal="left" vertical="top" wrapText="1"/>
    </xf>
    <xf numFmtId="0" fontId="66" fillId="0" borderId="1" xfId="0" applyFont="1" applyBorder="1" applyAlignment="1">
      <alignment horizontal="center" vertical="top" wrapText="1"/>
    </xf>
    <xf numFmtId="0" fontId="66" fillId="0" borderId="1" xfId="0" applyFont="1" applyBorder="1" applyAlignment="1">
      <alignment vertical="top" wrapText="1"/>
    </xf>
    <xf numFmtId="0" fontId="7" fillId="0" borderId="1" xfId="82" applyFont="1" applyBorder="1" applyAlignment="1">
      <alignment horizontal="center" vertical="top"/>
    </xf>
    <xf numFmtId="38" fontId="7" fillId="0" borderId="1" xfId="75" applyNumberFormat="1" applyFont="1" applyBorder="1" applyAlignment="1">
      <alignment vertical="top"/>
    </xf>
    <xf numFmtId="0" fontId="5" fillId="0" borderId="0" xfId="109" applyFont="1"/>
    <xf numFmtId="0" fontId="5" fillId="0" borderId="0" xfId="109" applyFont="1" applyAlignment="1">
      <alignment vertical="top"/>
    </xf>
    <xf numFmtId="0" fontId="5" fillId="0" borderId="0" xfId="109" applyFont="1" applyAlignment="1">
      <alignment horizontal="center" vertical="top"/>
    </xf>
    <xf numFmtId="0" fontId="7" fillId="0" borderId="4" xfId="109" applyFont="1" applyBorder="1" applyAlignment="1">
      <alignment horizontal="center" vertical="center" wrapText="1"/>
    </xf>
    <xf numFmtId="0" fontId="7" fillId="0" borderId="4" xfId="109" applyFont="1" applyBorder="1" applyAlignment="1">
      <alignment horizontal="left" vertical="center" wrapText="1"/>
    </xf>
    <xf numFmtId="0" fontId="7" fillId="0" borderId="4" xfId="109" applyFont="1" applyBorder="1" applyAlignment="1">
      <alignment vertical="center" wrapText="1"/>
    </xf>
    <xf numFmtId="0" fontId="7" fillId="0" borderId="0" xfId="109" applyFont="1" applyAlignment="1">
      <alignment vertical="top" wrapText="1"/>
    </xf>
    <xf numFmtId="0" fontId="5" fillId="0" borderId="1" xfId="109" applyFont="1" applyBorder="1" applyAlignment="1">
      <alignment vertical="top" wrapText="1"/>
    </xf>
    <xf numFmtId="0" fontId="7" fillId="0" borderId="1" xfId="109" applyFont="1" applyBorder="1" applyAlignment="1">
      <alignment horizontal="left" vertical="top" wrapText="1"/>
    </xf>
    <xf numFmtId="0" fontId="5" fillId="0" borderId="1" xfId="109" applyFont="1" applyBorder="1" applyAlignment="1">
      <alignment horizontal="center" vertical="top" wrapText="1"/>
    </xf>
    <xf numFmtId="0" fontId="7" fillId="0" borderId="1" xfId="109" applyFont="1" applyBorder="1" applyAlignment="1">
      <alignment vertical="top" wrapText="1"/>
    </xf>
    <xf numFmtId="0" fontId="5" fillId="0" borderId="1" xfId="109" applyFont="1" applyBorder="1" applyAlignment="1">
      <alignment horizontal="left" vertical="top" wrapText="1"/>
    </xf>
    <xf numFmtId="0" fontId="5" fillId="7" borderId="1" xfId="109" applyFont="1" applyFill="1" applyBorder="1" applyAlignment="1">
      <alignment horizontal="left" vertical="top" wrapText="1"/>
    </xf>
    <xf numFmtId="0" fontId="5" fillId="0" borderId="1" xfId="109" quotePrefix="1" applyFont="1" applyBorder="1" applyAlignment="1">
      <alignment horizontal="left" vertical="top" wrapText="1"/>
    </xf>
    <xf numFmtId="0" fontId="7" fillId="0" borderId="1" xfId="109" applyFont="1" applyBorder="1" applyAlignment="1">
      <alignment horizontal="center" vertical="top" wrapText="1"/>
    </xf>
    <xf numFmtId="0" fontId="74" fillId="0" borderId="1" xfId="109" applyFont="1" applyBorder="1" applyAlignment="1">
      <alignment horizontal="center" vertical="top" wrapText="1"/>
    </xf>
    <xf numFmtId="0" fontId="66" fillId="6" borderId="1" xfId="109" applyFont="1" applyFill="1" applyBorder="1" applyAlignment="1">
      <alignment horizontal="left" vertical="top" wrapText="1"/>
    </xf>
    <xf numFmtId="0" fontId="54" fillId="0" borderId="0" xfId="109" applyFont="1" applyAlignment="1">
      <alignment vertical="top"/>
    </xf>
    <xf numFmtId="0" fontId="74" fillId="0" borderId="0" xfId="109" applyFont="1" applyAlignment="1">
      <alignment vertical="top"/>
    </xf>
    <xf numFmtId="0" fontId="5" fillId="0" borderId="0" xfId="109" applyFont="1" applyAlignment="1">
      <alignment vertical="top" wrapText="1"/>
    </xf>
    <xf numFmtId="0" fontId="5" fillId="0" borderId="48" xfId="109" applyFont="1" applyBorder="1" applyAlignment="1">
      <alignment vertical="top"/>
    </xf>
    <xf numFmtId="0" fontId="5" fillId="0" borderId="48" xfId="109" applyFont="1" applyBorder="1" applyAlignment="1">
      <alignment horizontal="left" vertical="top"/>
    </xf>
    <xf numFmtId="0" fontId="64" fillId="0" borderId="0" xfId="109" applyFont="1" applyAlignment="1">
      <alignment horizontal="center" vertical="top" wrapText="1"/>
    </xf>
    <xf numFmtId="0" fontId="74" fillId="0" borderId="1" xfId="109" applyFont="1" applyBorder="1" applyAlignment="1">
      <alignment horizontal="center" vertical="top"/>
    </xf>
    <xf numFmtId="0" fontId="74" fillId="0" borderId="1" xfId="109" applyFont="1" applyBorder="1" applyAlignment="1">
      <alignment horizontal="left" vertical="top"/>
    </xf>
    <xf numFmtId="0" fontId="5" fillId="0" borderId="1" xfId="109" applyFont="1" applyBorder="1" applyAlignment="1">
      <alignment horizontal="center" vertical="top"/>
    </xf>
    <xf numFmtId="0" fontId="5" fillId="0" borderId="0" xfId="109" applyFont="1" applyAlignment="1">
      <alignment horizontal="left" vertical="top"/>
    </xf>
    <xf numFmtId="37" fontId="10" fillId="0" borderId="83" xfId="40" applyNumberFormat="1" applyFont="1" applyFill="1" applyBorder="1" applyAlignment="1">
      <alignment horizontal="right" vertical="top"/>
    </xf>
    <xf numFmtId="37" fontId="10" fillId="0" borderId="83" xfId="35" applyNumberFormat="1" applyFont="1" applyFill="1" applyBorder="1" applyAlignment="1">
      <alignment horizontal="right" vertical="top"/>
    </xf>
    <xf numFmtId="37" fontId="86" fillId="0" borderId="1" xfId="0" applyNumberFormat="1" applyFont="1" applyBorder="1" applyAlignment="1">
      <alignment horizontal="right" vertical="top" wrapText="1"/>
    </xf>
    <xf numFmtId="37" fontId="86" fillId="0" borderId="1" xfId="1" applyNumberFormat="1" applyFont="1" applyBorder="1" applyAlignment="1">
      <alignment horizontal="right" vertical="top" wrapText="1"/>
    </xf>
    <xf numFmtId="0" fontId="74" fillId="0" borderId="1" xfId="109" applyFont="1" applyBorder="1" applyAlignment="1">
      <alignment horizontal="left" vertical="top" wrapText="1"/>
    </xf>
    <xf numFmtId="37" fontId="74" fillId="0" borderId="1" xfId="109" applyNumberFormat="1" applyFont="1" applyBorder="1" applyAlignment="1">
      <alignment vertical="top" wrapText="1"/>
    </xf>
    <xf numFmtId="0" fontId="64" fillId="0" borderId="1" xfId="109" applyFont="1" applyBorder="1" applyAlignment="1">
      <alignment horizontal="center" vertical="top" wrapText="1"/>
    </xf>
    <xf numFmtId="0" fontId="64" fillId="0" borderId="1" xfId="109" applyFont="1" applyBorder="1" applyAlignment="1">
      <alignment vertical="top" wrapText="1"/>
    </xf>
    <xf numFmtId="37" fontId="74" fillId="0" borderId="1" xfId="109" applyNumberFormat="1" applyFont="1" applyBorder="1" applyAlignment="1">
      <alignment vertical="top"/>
    </xf>
    <xf numFmtId="0" fontId="64" fillId="0" borderId="1" xfId="109" applyFont="1" applyBorder="1" applyAlignment="1">
      <alignment horizontal="left" vertical="top" wrapText="1"/>
    </xf>
    <xf numFmtId="37" fontId="64" fillId="0" borderId="1" xfId="109" applyNumberFormat="1" applyFont="1" applyBorder="1" applyAlignment="1">
      <alignment vertical="top" wrapText="1"/>
    </xf>
    <xf numFmtId="166" fontId="5" fillId="0" borderId="1" xfId="1" applyNumberFormat="1" applyFont="1" applyBorder="1" applyAlignment="1">
      <alignment vertical="top" wrapText="1"/>
    </xf>
    <xf numFmtId="37" fontId="7" fillId="0" borderId="15" xfId="108" applyNumberFormat="1" applyFont="1" applyBorder="1" applyAlignment="1">
      <alignment horizontal="right" vertical="top" wrapText="1"/>
    </xf>
    <xf numFmtId="37" fontId="5" fillId="0" borderId="1" xfId="1" applyNumberFormat="1" applyFont="1" applyBorder="1" applyAlignment="1">
      <alignment horizontal="right" vertical="top" wrapText="1"/>
    </xf>
    <xf numFmtId="37" fontId="54" fillId="0" borderId="1" xfId="108" applyNumberFormat="1" applyFont="1" applyBorder="1" applyAlignment="1">
      <alignment horizontal="right" vertical="top" wrapText="1"/>
    </xf>
    <xf numFmtId="0" fontId="5" fillId="0" borderId="0" xfId="108" applyFont="1" applyAlignment="1">
      <alignment vertical="top"/>
    </xf>
    <xf numFmtId="0" fontId="7" fillId="5" borderId="23" xfId="108" applyFont="1" applyFill="1" applyBorder="1" applyAlignment="1">
      <alignment horizontal="left" vertical="top"/>
    </xf>
    <xf numFmtId="0" fontId="5" fillId="5" borderId="23" xfId="108" applyFont="1" applyFill="1" applyBorder="1" applyAlignment="1">
      <alignment horizontal="center" vertical="top"/>
    </xf>
    <xf numFmtId="37" fontId="5" fillId="5" borderId="23" xfId="108" applyNumberFormat="1" applyFont="1" applyFill="1" applyBorder="1" applyAlignment="1">
      <alignment horizontal="right" vertical="top"/>
    </xf>
    <xf numFmtId="0" fontId="5" fillId="0" borderId="4" xfId="108" applyFont="1" applyBorder="1" applyAlignment="1">
      <alignment horizontal="center" vertical="top"/>
    </xf>
    <xf numFmtId="0" fontId="7" fillId="0" borderId="4" xfId="108" applyFont="1" applyBorder="1" applyAlignment="1">
      <alignment horizontal="left" vertical="top" wrapText="1"/>
    </xf>
    <xf numFmtId="37" fontId="7" fillId="0" borderId="4" xfId="108" applyNumberFormat="1" applyFont="1" applyBorder="1" applyAlignment="1">
      <alignment horizontal="right" vertical="top" wrapText="1"/>
    </xf>
    <xf numFmtId="0" fontId="7" fillId="0" borderId="2" xfId="108" applyFont="1" applyBorder="1" applyAlignment="1">
      <alignment horizontal="center" vertical="top" wrapText="1"/>
    </xf>
    <xf numFmtId="0" fontId="5" fillId="0" borderId="1" xfId="108" applyFont="1" applyBorder="1" applyAlignment="1">
      <alignment horizontal="left" vertical="top" wrapText="1"/>
    </xf>
    <xf numFmtId="37" fontId="7" fillId="0" borderId="1" xfId="108" applyNumberFormat="1" applyFont="1" applyBorder="1" applyAlignment="1">
      <alignment horizontal="right" vertical="top" wrapText="1"/>
    </xf>
    <xf numFmtId="37" fontId="5" fillId="0" borderId="1" xfId="108" applyNumberFormat="1" applyFont="1" applyBorder="1" applyAlignment="1">
      <alignment horizontal="right" vertical="top" wrapText="1"/>
    </xf>
    <xf numFmtId="0" fontId="5" fillId="0" borderId="1" xfId="108" quotePrefix="1" applyFont="1" applyBorder="1" applyAlignment="1">
      <alignment horizontal="left" vertical="top" wrapText="1"/>
    </xf>
    <xf numFmtId="0" fontId="5" fillId="0" borderId="1" xfId="108" applyFont="1" applyBorder="1" applyAlignment="1">
      <alignment vertical="top" wrapText="1"/>
    </xf>
    <xf numFmtId="37" fontId="5" fillId="0" borderId="1" xfId="108" applyNumberFormat="1" applyFont="1" applyBorder="1" applyAlignment="1">
      <alignment horizontal="right" vertical="top"/>
    </xf>
    <xf numFmtId="0" fontId="7" fillId="0" borderId="1" xfId="108" applyFont="1" applyBorder="1" applyAlignment="1">
      <alignment horizontal="center" vertical="top"/>
    </xf>
    <xf numFmtId="0" fontId="7" fillId="0" borderId="1" xfId="108" applyFont="1" applyBorder="1" applyAlignment="1">
      <alignment horizontal="left" vertical="top"/>
    </xf>
    <xf numFmtId="0" fontId="7" fillId="0" borderId="1" xfId="108" applyFont="1" applyBorder="1" applyAlignment="1">
      <alignment vertical="top"/>
    </xf>
    <xf numFmtId="37" fontId="7" fillId="0" borderId="1" xfId="108" applyNumberFormat="1" applyFont="1" applyBorder="1" applyAlignment="1">
      <alignment horizontal="right" vertical="top"/>
    </xf>
    <xf numFmtId="37" fontId="7" fillId="0" borderId="29" xfId="35" applyNumberFormat="1" applyFont="1" applyFill="1" applyBorder="1" applyAlignment="1">
      <alignment horizontal="right" vertical="center"/>
    </xf>
    <xf numFmtId="0" fontId="5" fillId="0" borderId="0" xfId="108" applyFont="1" applyAlignment="1">
      <alignment horizontal="center" vertical="top" wrapText="1"/>
    </xf>
    <xf numFmtId="0" fontId="5" fillId="0" borderId="0" xfId="108" applyFont="1" applyAlignment="1">
      <alignment horizontal="left" vertical="top" wrapText="1"/>
    </xf>
    <xf numFmtId="37" fontId="5" fillId="0" borderId="0" xfId="108" applyNumberFormat="1" applyFont="1" applyAlignment="1">
      <alignment horizontal="right" vertical="top" wrapText="1"/>
    </xf>
    <xf numFmtId="0" fontId="7" fillId="0" borderId="48" xfId="108" applyFont="1" applyBorder="1" applyAlignment="1">
      <alignment horizontal="center" vertical="top" wrapText="1"/>
    </xf>
    <xf numFmtId="0" fontId="5" fillId="0" borderId="1" xfId="108" applyFont="1" applyBorder="1" applyAlignment="1">
      <alignment horizontal="left" vertical="top"/>
    </xf>
    <xf numFmtId="0" fontId="5" fillId="0" borderId="3" xfId="108" applyFont="1" applyBorder="1" applyAlignment="1">
      <alignment horizontal="left" vertical="top"/>
    </xf>
    <xf numFmtId="37" fontId="5" fillId="0" borderId="3" xfId="108" applyNumberFormat="1" applyFont="1" applyBorder="1" applyAlignment="1">
      <alignment horizontal="right" vertical="top"/>
    </xf>
    <xf numFmtId="0" fontId="5" fillId="0" borderId="0" xfId="108" applyFont="1" applyAlignment="1">
      <alignment horizontal="left" vertical="top"/>
    </xf>
    <xf numFmtId="37" fontId="5" fillId="0" borderId="0" xfId="108" applyNumberFormat="1" applyFont="1" applyAlignment="1">
      <alignment horizontal="right" vertical="top"/>
    </xf>
    <xf numFmtId="37" fontId="5" fillId="0" borderId="4" xfId="108" applyNumberFormat="1" applyFont="1" applyBorder="1" applyAlignment="1">
      <alignment horizontal="right" vertical="top" wrapText="1"/>
    </xf>
    <xf numFmtId="37" fontId="5" fillId="0" borderId="1" xfId="109" applyNumberFormat="1" applyFont="1" applyBorder="1" applyAlignment="1">
      <alignment vertical="top" wrapText="1"/>
    </xf>
    <xf numFmtId="37" fontId="5" fillId="0" borderId="1" xfId="109" applyNumberFormat="1" applyFont="1" applyBorder="1" applyAlignment="1">
      <alignment horizontal="justify" vertical="top" wrapText="1"/>
    </xf>
    <xf numFmtId="37" fontId="5" fillId="0" borderId="39" xfId="109" applyNumberFormat="1" applyFont="1" applyBorder="1" applyAlignment="1">
      <alignment vertical="top"/>
    </xf>
    <xf numFmtId="37" fontId="5" fillId="0" borderId="48" xfId="109" applyNumberFormat="1" applyFont="1" applyBorder="1" applyAlignment="1">
      <alignment vertical="top"/>
    </xf>
    <xf numFmtId="37" fontId="5" fillId="0" borderId="0" xfId="109" applyNumberFormat="1" applyFont="1" applyAlignment="1">
      <alignment vertical="top"/>
    </xf>
    <xf numFmtId="37" fontId="7" fillId="0" borderId="4" xfId="109" applyNumberFormat="1" applyFont="1" applyBorder="1" applyAlignment="1">
      <alignment vertical="center" wrapText="1"/>
    </xf>
    <xf numFmtId="0" fontId="5" fillId="0" borderId="48" xfId="109" applyFont="1" applyBorder="1" applyAlignment="1">
      <alignment horizontal="center" vertical="top"/>
    </xf>
    <xf numFmtId="0" fontId="86" fillId="0" borderId="0" xfId="80" applyFont="1"/>
    <xf numFmtId="0" fontId="5" fillId="0" borderId="85" xfId="68" applyBorder="1" applyAlignment="1">
      <alignment horizontal="left" vertical="center" wrapText="1"/>
    </xf>
    <xf numFmtId="0" fontId="5" fillId="0" borderId="19" xfId="49" applyBorder="1" applyAlignment="1">
      <alignment vertical="justify" wrapText="1"/>
    </xf>
    <xf numFmtId="0" fontId="10" fillId="0" borderId="0" xfId="80" applyFont="1"/>
    <xf numFmtId="37" fontId="90" fillId="0" borderId="5" xfId="81" applyNumberFormat="1" applyFont="1" applyBorder="1" applyAlignment="1">
      <alignment horizontal="left" vertical="top"/>
    </xf>
    <xf numFmtId="37" fontId="91" fillId="0" borderId="5" xfId="81" applyNumberFormat="1" applyFont="1" applyBorder="1" applyAlignment="1">
      <alignment vertical="top" wrapText="1"/>
    </xf>
    <xf numFmtId="37" fontId="90" fillId="0" borderId="5" xfId="81" applyNumberFormat="1" applyFont="1" applyBorder="1" applyAlignment="1">
      <alignment horizontal="center" vertical="top"/>
    </xf>
    <xf numFmtId="37" fontId="92" fillId="0" borderId="5" xfId="81" applyNumberFormat="1" applyFont="1" applyBorder="1" applyAlignment="1">
      <alignment horizontal="left" vertical="top" wrapText="1"/>
    </xf>
    <xf numFmtId="37" fontId="90" fillId="0" borderId="5" xfId="66" quotePrefix="1" applyNumberFormat="1" applyFont="1" applyBorder="1" applyAlignment="1">
      <alignment horizontal="left" vertical="top"/>
    </xf>
    <xf numFmtId="37" fontId="90" fillId="0" borderId="5" xfId="81" applyNumberFormat="1" applyFont="1" applyBorder="1" applyAlignment="1">
      <alignment vertical="top" wrapText="1"/>
    </xf>
    <xf numFmtId="37" fontId="90" fillId="0" borderId="5" xfId="7" applyNumberFormat="1" applyFont="1" applyFill="1" applyBorder="1" applyAlignment="1">
      <alignment horizontal="center" vertical="top"/>
    </xf>
    <xf numFmtId="37" fontId="90" fillId="0" borderId="5" xfId="7" applyNumberFormat="1" applyFont="1" applyFill="1" applyBorder="1" applyAlignment="1">
      <alignment horizontal="right" vertical="top"/>
    </xf>
    <xf numFmtId="37" fontId="90" fillId="0" borderId="5" xfId="66" applyNumberFormat="1" applyFont="1" applyBorder="1" applyAlignment="1">
      <alignment horizontal="left" vertical="top"/>
    </xf>
    <xf numFmtId="37" fontId="91" fillId="0" borderId="5" xfId="66" applyNumberFormat="1" applyFont="1" applyBorder="1" applyAlignment="1">
      <alignment vertical="top"/>
    </xf>
    <xf numFmtId="37" fontId="90" fillId="0" borderId="5" xfId="66" applyNumberFormat="1" applyFont="1" applyBorder="1" applyAlignment="1">
      <alignment horizontal="center" vertical="top"/>
    </xf>
    <xf numFmtId="37" fontId="92" fillId="0" borderId="5" xfId="66" quotePrefix="1" applyNumberFormat="1" applyFont="1" applyBorder="1" applyAlignment="1">
      <alignment horizontal="left" vertical="top" wrapText="1"/>
    </xf>
    <xf numFmtId="37" fontId="90" fillId="0" borderId="5" xfId="66" applyNumberFormat="1" applyFont="1" applyBorder="1" applyAlignment="1">
      <alignment vertical="top"/>
    </xf>
    <xf numFmtId="37" fontId="90" fillId="0" borderId="5" xfId="66" applyNumberFormat="1" applyFont="1" applyBorder="1" applyAlignment="1">
      <alignment horizontal="right" vertical="top"/>
    </xf>
    <xf numFmtId="0" fontId="5" fillId="0" borderId="19" xfId="49" applyBorder="1" applyAlignment="1">
      <alignment horizontal="left" vertical="top" wrapText="1"/>
    </xf>
    <xf numFmtId="0" fontId="93" fillId="0" borderId="0" xfId="80" applyFont="1"/>
    <xf numFmtId="0" fontId="5" fillId="0" borderId="0" xfId="49" applyAlignment="1">
      <alignment horizontal="left" vertical="justify" wrapText="1"/>
    </xf>
    <xf numFmtId="0" fontId="10" fillId="0" borderId="0" xfId="80" applyFont="1" applyAlignment="1">
      <alignment vertical="top"/>
    </xf>
    <xf numFmtId="0" fontId="5" fillId="0" borderId="5" xfId="66" quotePrefix="1" applyBorder="1" applyAlignment="1">
      <alignment horizontal="left" vertical="top" wrapText="1"/>
    </xf>
    <xf numFmtId="0" fontId="5" fillId="0" borderId="2" xfId="108" applyFont="1" applyBorder="1" applyAlignment="1">
      <alignment horizontal="center" vertical="top"/>
    </xf>
    <xf numFmtId="0" fontId="5" fillId="0" borderId="2" xfId="108" applyFont="1" applyBorder="1" applyAlignment="1">
      <alignment horizontal="left" vertical="top"/>
    </xf>
    <xf numFmtId="37" fontId="5" fillId="0" borderId="2" xfId="108" applyNumberFormat="1" applyFont="1" applyBorder="1" applyAlignment="1">
      <alignment horizontal="right" vertical="top"/>
    </xf>
    <xf numFmtId="0" fontId="10" fillId="0" borderId="0" xfId="94" applyFont="1" applyAlignment="1">
      <alignment horizontal="center" vertical="top"/>
    </xf>
    <xf numFmtId="0" fontId="5" fillId="0" borderId="0" xfId="0" applyFont="1" applyAlignment="1">
      <alignment wrapText="1"/>
    </xf>
    <xf numFmtId="0" fontId="74" fillId="0" borderId="2" xfId="109" applyFont="1" applyBorder="1" applyAlignment="1">
      <alignment horizontal="center" vertical="top"/>
    </xf>
    <xf numFmtId="0" fontId="74" fillId="0" borderId="2" xfId="109" applyFont="1" applyBorder="1" applyAlignment="1">
      <alignment horizontal="left" vertical="top"/>
    </xf>
    <xf numFmtId="0" fontId="5" fillId="0" borderId="2" xfId="109" applyFont="1" applyBorder="1" applyAlignment="1">
      <alignment horizontal="center" vertical="top"/>
    </xf>
    <xf numFmtId="37" fontId="74" fillId="0" borderId="2" xfId="109" applyNumberFormat="1" applyFont="1" applyBorder="1" applyAlignment="1">
      <alignment vertical="top"/>
    </xf>
    <xf numFmtId="0" fontId="18" fillId="0" borderId="5" xfId="49" applyFont="1" applyBorder="1" applyAlignment="1">
      <alignment horizontal="center" vertical="top"/>
    </xf>
    <xf numFmtId="0" fontId="18" fillId="0" borderId="5" xfId="49" applyFont="1" applyBorder="1" applyAlignment="1">
      <alignment horizontal="left" vertical="top" wrapText="1"/>
    </xf>
    <xf numFmtId="3" fontId="18" fillId="0" borderId="5" xfId="49" applyNumberFormat="1" applyFont="1" applyBorder="1" applyAlignment="1">
      <alignment horizontal="center" vertical="top"/>
    </xf>
    <xf numFmtId="0" fontId="10" fillId="0" borderId="5" xfId="49" applyFont="1" applyBorder="1" applyAlignment="1">
      <alignment horizontal="center" vertical="top"/>
    </xf>
    <xf numFmtId="0" fontId="25" fillId="0" borderId="5" xfId="49" applyFont="1" applyBorder="1" applyAlignment="1">
      <alignment vertical="top" wrapText="1"/>
    </xf>
    <xf numFmtId="0" fontId="26" fillId="0" borderId="5" xfId="49" applyFont="1" applyBorder="1" applyAlignment="1">
      <alignment horizontal="center" vertical="top"/>
    </xf>
    <xf numFmtId="0" fontId="10" fillId="0" borderId="5" xfId="49" applyFont="1" applyBorder="1" applyAlignment="1">
      <alignment vertical="top" wrapText="1"/>
    </xf>
    <xf numFmtId="3" fontId="26" fillId="0" borderId="5" xfId="49" applyNumberFormat="1" applyFont="1" applyBorder="1" applyAlignment="1">
      <alignment horizontal="center" vertical="top"/>
    </xf>
    <xf numFmtId="0" fontId="25" fillId="0" borderId="5" xfId="49" applyFont="1" applyBorder="1" applyAlignment="1">
      <alignment horizontal="left" vertical="top" wrapText="1"/>
    </xf>
    <xf numFmtId="1" fontId="26" fillId="0" borderId="5" xfId="49" applyNumberFormat="1" applyFont="1" applyBorder="1" applyAlignment="1">
      <alignment horizontal="center" vertical="top"/>
    </xf>
    <xf numFmtId="0" fontId="26" fillId="0" borderId="6" xfId="49" quotePrefix="1" applyFont="1" applyBorder="1" applyAlignment="1">
      <alignment horizontal="left" vertical="top" wrapText="1"/>
    </xf>
    <xf numFmtId="0" fontId="8" fillId="0" borderId="5" xfId="49" applyFont="1" applyBorder="1" applyAlignment="1">
      <alignment horizontal="left" vertical="top" wrapText="1"/>
    </xf>
    <xf numFmtId="174" fontId="10" fillId="0" borderId="5" xfId="49" applyNumberFormat="1" applyFont="1" applyBorder="1" applyAlignment="1">
      <alignment horizontal="center" vertical="top"/>
    </xf>
    <xf numFmtId="0" fontId="10" fillId="0" borderId="5" xfId="49" applyFont="1" applyBorder="1" applyAlignment="1">
      <alignment horizontal="left" vertical="top" wrapText="1"/>
    </xf>
    <xf numFmtId="3" fontId="10" fillId="0" borderId="5" xfId="49" applyNumberFormat="1" applyFont="1" applyBorder="1" applyAlignment="1">
      <alignment horizontal="center" vertical="top"/>
    </xf>
    <xf numFmtId="174" fontId="8" fillId="0" borderId="5" xfId="49" applyNumberFormat="1" applyFont="1" applyBorder="1" applyAlignment="1">
      <alignment horizontal="left" vertical="top" wrapText="1"/>
    </xf>
    <xf numFmtId="174" fontId="5" fillId="0" borderId="5" xfId="49" applyNumberFormat="1" applyBorder="1" applyAlignment="1">
      <alignment horizontal="center" vertical="top"/>
    </xf>
    <xf numFmtId="0" fontId="27" fillId="0" borderId="5" xfId="49" applyFont="1" applyBorder="1" applyAlignment="1">
      <alignment vertical="top" wrapText="1"/>
    </xf>
    <xf numFmtId="0" fontId="27" fillId="0" borderId="0" xfId="49" applyFont="1" applyAlignment="1">
      <alignment vertical="top" wrapText="1"/>
    </xf>
    <xf numFmtId="0" fontId="28" fillId="0" borderId="5" xfId="49" applyFont="1" applyBorder="1" applyAlignment="1">
      <alignment vertical="top" wrapText="1"/>
    </xf>
    <xf numFmtId="0" fontId="26" fillId="0" borderId="5" xfId="49" applyFont="1" applyBorder="1" applyAlignment="1">
      <alignment vertical="top" wrapText="1"/>
    </xf>
    <xf numFmtId="0" fontId="25" fillId="0" borderId="5" xfId="49" applyFont="1" applyBorder="1" applyAlignment="1">
      <alignment horizontal="center" vertical="top"/>
    </xf>
    <xf numFmtId="4" fontId="25" fillId="0" borderId="5" xfId="49" applyNumberFormat="1" applyFont="1" applyBorder="1" applyAlignment="1">
      <alignment horizontal="center" vertical="top"/>
    </xf>
    <xf numFmtId="174" fontId="10" fillId="0" borderId="47" xfId="49" applyNumberFormat="1" applyFont="1" applyBorder="1" applyAlignment="1">
      <alignment horizontal="center" vertical="top"/>
    </xf>
    <xf numFmtId="0" fontId="26" fillId="0" borderId="47" xfId="49" applyFont="1" applyBorder="1" applyAlignment="1">
      <alignment vertical="top" wrapText="1"/>
    </xf>
    <xf numFmtId="0" fontId="26" fillId="0" borderId="47" xfId="49" applyFont="1" applyBorder="1" applyAlignment="1">
      <alignment horizontal="center" vertical="top"/>
    </xf>
    <xf numFmtId="3" fontId="26" fillId="0" borderId="47" xfId="49" applyNumberFormat="1" applyFont="1" applyBorder="1" applyAlignment="1">
      <alignment horizontal="center" vertical="top"/>
    </xf>
    <xf numFmtId="4" fontId="26" fillId="0" borderId="5" xfId="49" applyNumberFormat="1" applyFont="1" applyBorder="1" applyAlignment="1">
      <alignment horizontal="center" vertical="top"/>
    </xf>
    <xf numFmtId="1" fontId="10" fillId="0" borderId="5" xfId="49" applyNumberFormat="1" applyFont="1" applyBorder="1" applyAlignment="1">
      <alignment horizontal="center" vertical="top"/>
    </xf>
    <xf numFmtId="1" fontId="63" fillId="0" borderId="5" xfId="49" applyNumberFormat="1" applyFont="1" applyBorder="1" applyAlignment="1">
      <alignment horizontal="center" vertical="top"/>
    </xf>
    <xf numFmtId="174" fontId="10" fillId="0" borderId="1" xfId="49" applyNumberFormat="1" applyFont="1" applyBorder="1" applyAlignment="1">
      <alignment horizontal="center" vertical="top"/>
    </xf>
    <xf numFmtId="0" fontId="10" fillId="0" borderId="1" xfId="49" applyFont="1" applyBorder="1" applyAlignment="1">
      <alignment horizontal="left" vertical="top" wrapText="1"/>
    </xf>
    <xf numFmtId="0" fontId="10" fillId="0" borderId="1" xfId="49" applyFont="1" applyBorder="1" applyAlignment="1">
      <alignment horizontal="center" vertical="top"/>
    </xf>
    <xf numFmtId="1" fontId="10" fillId="0" borderId="1" xfId="49" applyNumberFormat="1" applyFont="1" applyBorder="1" applyAlignment="1">
      <alignment horizontal="center" vertical="top"/>
    </xf>
    <xf numFmtId="0" fontId="74" fillId="0" borderId="1" xfId="49" applyFont="1" applyBorder="1" applyAlignment="1">
      <alignment horizontal="center" vertical="top" wrapText="1"/>
    </xf>
    <xf numFmtId="0" fontId="74" fillId="0" borderId="1" xfId="49" applyFont="1" applyBorder="1" applyAlignment="1">
      <alignment vertical="top" wrapText="1"/>
    </xf>
    <xf numFmtId="0" fontId="64" fillId="0" borderId="1" xfId="49" applyFont="1" applyBorder="1" applyAlignment="1">
      <alignment horizontal="left" vertical="top" wrapText="1"/>
    </xf>
    <xf numFmtId="0" fontId="64" fillId="0" borderId="1" xfId="49" applyFont="1" applyBorder="1" applyAlignment="1">
      <alignment horizontal="center" vertical="top" wrapText="1"/>
    </xf>
    <xf numFmtId="0" fontId="64" fillId="0" borderId="1" xfId="49" applyFont="1" applyBorder="1" applyAlignment="1">
      <alignment vertical="top" wrapText="1"/>
    </xf>
    <xf numFmtId="0" fontId="54" fillId="0" borderId="1" xfId="49" applyFont="1" applyBorder="1" applyAlignment="1">
      <alignment horizontal="left" vertical="top" wrapText="1"/>
    </xf>
    <xf numFmtId="0" fontId="66" fillId="0" borderId="1" xfId="49" applyFont="1" applyBorder="1" applyAlignment="1">
      <alignment horizontal="center" vertical="top" wrapText="1"/>
    </xf>
    <xf numFmtId="0" fontId="7" fillId="0" borderId="1" xfId="111" applyFont="1" applyBorder="1" applyAlignment="1">
      <alignment vertical="top"/>
    </xf>
    <xf numFmtId="0" fontId="5" fillId="0" borderId="1" xfId="111" applyFont="1" applyBorder="1" applyAlignment="1">
      <alignment horizontal="center" vertical="top"/>
    </xf>
    <xf numFmtId="1" fontId="5" fillId="0" borderId="1" xfId="111" applyNumberFormat="1" applyFont="1" applyBorder="1" applyAlignment="1">
      <alignment horizontal="center" vertical="top"/>
    </xf>
    <xf numFmtId="0" fontId="5" fillId="0" borderId="1" xfId="111" applyFont="1" applyBorder="1" applyAlignment="1">
      <alignment vertical="top" wrapText="1"/>
    </xf>
    <xf numFmtId="165" fontId="54" fillId="0" borderId="0" xfId="0" applyNumberFormat="1" applyFont="1"/>
    <xf numFmtId="0" fontId="5" fillId="0" borderId="66" xfId="0" applyFont="1" applyBorder="1" applyAlignment="1">
      <alignment horizontal="left" vertical="center" wrapText="1"/>
    </xf>
    <xf numFmtId="0" fontId="0" fillId="0" borderId="67" xfId="0" applyBorder="1" applyAlignment="1">
      <alignment horizontal="left" vertical="center" wrapText="1"/>
    </xf>
    <xf numFmtId="0" fontId="0" fillId="0" borderId="68" xfId="0" applyBorder="1" applyAlignment="1">
      <alignment horizontal="left" vertical="center" wrapText="1"/>
    </xf>
    <xf numFmtId="166" fontId="6" fillId="0" borderId="45" xfId="1" applyNumberFormat="1" applyFont="1" applyFill="1" applyBorder="1" applyAlignment="1">
      <alignment horizontal="center"/>
    </xf>
    <xf numFmtId="0" fontId="11" fillId="0" borderId="1" xfId="49" applyFont="1" applyBorder="1" applyAlignment="1">
      <alignment horizontal="left" vertical="top" wrapText="1"/>
    </xf>
    <xf numFmtId="177" fontId="6" fillId="0" borderId="0" xfId="0" applyNumberFormat="1" applyFont="1"/>
    <xf numFmtId="0" fontId="19" fillId="0" borderId="0" xfId="0" applyFont="1" applyAlignment="1">
      <alignment horizontal="justify" vertical="center"/>
    </xf>
    <xf numFmtId="0" fontId="5" fillId="0" borderId="0" xfId="0" applyFont="1" applyAlignment="1">
      <alignment vertical="center" wrapText="1"/>
    </xf>
    <xf numFmtId="0" fontId="5" fillId="0" borderId="0" xfId="0" applyFont="1" applyAlignment="1">
      <alignment horizontal="left" vertical="center" wrapText="1"/>
    </xf>
    <xf numFmtId="43" fontId="6" fillId="0" borderId="0" xfId="0" applyNumberFormat="1" applyFont="1"/>
    <xf numFmtId="0" fontId="7" fillId="0" borderId="0" xfId="0" applyFont="1" applyAlignment="1">
      <alignment horizontal="center" vertical="center"/>
    </xf>
    <xf numFmtId="41" fontId="7" fillId="0" borderId="0" xfId="0" applyNumberFormat="1" applyFont="1" applyAlignment="1">
      <alignment horizontal="right" vertical="center"/>
    </xf>
    <xf numFmtId="0" fontId="7" fillId="0" borderId="0" xfId="49" applyFont="1" applyAlignment="1">
      <alignment horizontal="center" vertical="top" wrapText="1"/>
    </xf>
    <xf numFmtId="0" fontId="5" fillId="0" borderId="0" xfId="67" quotePrefix="1" applyFont="1" applyAlignment="1">
      <alignment horizontal="left" vertical="top" wrapText="1"/>
    </xf>
    <xf numFmtId="0" fontId="5" fillId="0" borderId="1" xfId="0" applyFont="1" applyBorder="1" applyAlignment="1">
      <alignment horizontal="center" vertical="center"/>
    </xf>
    <xf numFmtId="0" fontId="7" fillId="0" borderId="53" xfId="0" applyFont="1" applyBorder="1" applyAlignment="1">
      <alignment horizontal="center" vertical="center"/>
    </xf>
    <xf numFmtId="0" fontId="7" fillId="0" borderId="54" xfId="0" applyFont="1" applyBorder="1" applyAlignment="1">
      <alignment horizontal="center" vertical="top"/>
    </xf>
    <xf numFmtId="0" fontId="7" fillId="0" borderId="55" xfId="0" applyFont="1" applyBorder="1" applyAlignment="1">
      <alignment horizontal="center" vertical="top"/>
    </xf>
    <xf numFmtId="0" fontId="7" fillId="0" borderId="56" xfId="0" applyFont="1" applyBorder="1" applyAlignment="1">
      <alignment horizontal="center" vertical="top"/>
    </xf>
    <xf numFmtId="0" fontId="7" fillId="0" borderId="39" xfId="0" applyFont="1" applyBorder="1" applyAlignment="1">
      <alignment horizontal="center" vertical="center"/>
    </xf>
    <xf numFmtId="0" fontId="7" fillId="0" borderId="52" xfId="0" applyFont="1" applyBorder="1" applyAlignment="1">
      <alignment horizontal="center" vertical="center"/>
    </xf>
    <xf numFmtId="0" fontId="5" fillId="0" borderId="25" xfId="0" applyFont="1" applyBorder="1" applyAlignment="1">
      <alignment horizontal="center" vertical="center"/>
    </xf>
    <xf numFmtId="0" fontId="5" fillId="0" borderId="0" xfId="0" applyFont="1" applyAlignment="1">
      <alignment horizontal="center" vertical="center"/>
    </xf>
    <xf numFmtId="0" fontId="5" fillId="0" borderId="19" xfId="0" applyFont="1" applyBorder="1" applyAlignment="1">
      <alignment horizontal="center" vertical="center"/>
    </xf>
    <xf numFmtId="0" fontId="5" fillId="0" borderId="57" xfId="0" applyFont="1" applyBorder="1" applyAlignment="1">
      <alignment horizontal="left" vertical="center" wrapText="1"/>
    </xf>
    <xf numFmtId="0" fontId="0" fillId="0" borderId="48" xfId="0" applyBorder="1" applyAlignment="1">
      <alignment horizontal="left" vertical="center" wrapText="1"/>
    </xf>
    <xf numFmtId="0" fontId="0" fillId="0" borderId="58" xfId="0" applyBorder="1" applyAlignment="1">
      <alignment horizontal="left" vertical="center" wrapText="1"/>
    </xf>
    <xf numFmtId="0" fontId="7" fillId="0" borderId="0" xfId="0" applyFont="1" applyAlignment="1">
      <alignment horizontal="center" vertical="top" wrapText="1"/>
    </xf>
    <xf numFmtId="0" fontId="5" fillId="5" borderId="0" xfId="0" applyFont="1" applyFill="1" applyAlignment="1">
      <alignment horizontal="center" wrapText="1"/>
    </xf>
    <xf numFmtId="0" fontId="7" fillId="0" borderId="23" xfId="0" applyFont="1" applyBorder="1" applyAlignment="1">
      <alignment horizontal="left" wrapText="1"/>
    </xf>
    <xf numFmtId="0" fontId="6" fillId="0" borderId="49" xfId="0" applyFont="1"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7" fillId="0" borderId="69" xfId="0" applyFont="1" applyBorder="1" applyAlignment="1">
      <alignment horizontal="left" vertical="center" wrapText="1"/>
    </xf>
    <xf numFmtId="0" fontId="0" fillId="0" borderId="70" xfId="0" applyBorder="1" applyAlignment="1">
      <alignment horizontal="left" vertical="center" wrapText="1"/>
    </xf>
    <xf numFmtId="0" fontId="0" fillId="0" borderId="71" xfId="0" applyBorder="1" applyAlignment="1">
      <alignment horizontal="left" vertical="center" wrapText="1"/>
    </xf>
    <xf numFmtId="0" fontId="7" fillId="0" borderId="0" xfId="49" applyFont="1" applyAlignment="1">
      <alignment horizontal="center" vertical="top" wrapText="1"/>
    </xf>
    <xf numFmtId="0" fontId="0" fillId="0" borderId="0" xfId="0" applyAlignment="1">
      <alignment horizontal="center" vertical="top" wrapText="1"/>
    </xf>
    <xf numFmtId="0" fontId="5" fillId="0" borderId="49" xfId="0" applyFont="1" applyBorder="1" applyAlignment="1">
      <alignment horizontal="left" vertical="center" wrapText="1"/>
    </xf>
    <xf numFmtId="0" fontId="7" fillId="0" borderId="57" xfId="0" applyFont="1" applyBorder="1" applyAlignment="1">
      <alignment horizontal="left" vertical="center" wrapText="1"/>
    </xf>
    <xf numFmtId="0" fontId="7" fillId="0" borderId="48" xfId="0" applyFont="1" applyBorder="1" applyAlignment="1">
      <alignment horizontal="left" vertical="center" wrapText="1"/>
    </xf>
    <xf numFmtId="0" fontId="7" fillId="0" borderId="58" xfId="0" applyFont="1" applyBorder="1" applyAlignment="1">
      <alignment horizontal="left" vertical="center" wrapText="1"/>
    </xf>
    <xf numFmtId="0" fontId="5" fillId="0" borderId="59" xfId="0" applyFont="1" applyBorder="1" applyAlignment="1">
      <alignment horizontal="left" vertical="center" wrapText="1"/>
    </xf>
    <xf numFmtId="0" fontId="0" fillId="0" borderId="23" xfId="0" applyBorder="1" applyAlignment="1">
      <alignment horizontal="left" vertical="center" wrapText="1"/>
    </xf>
    <xf numFmtId="0" fontId="0" fillId="0" borderId="28" xfId="0" applyBorder="1" applyAlignment="1">
      <alignment horizontal="left" vertical="center" wrapText="1"/>
    </xf>
    <xf numFmtId="0" fontId="7" fillId="0" borderId="59" xfId="0" applyFont="1" applyBorder="1" applyAlignment="1">
      <alignment horizontal="left" vertical="center" wrapText="1"/>
    </xf>
    <xf numFmtId="0" fontId="5" fillId="0" borderId="60" xfId="0" applyFont="1" applyBorder="1" applyAlignment="1">
      <alignment horizontal="left" vertical="center" wrapText="1"/>
    </xf>
    <xf numFmtId="0" fontId="0" fillId="0" borderId="61" xfId="0" applyBorder="1" applyAlignment="1">
      <alignment horizontal="left" vertical="center" wrapText="1"/>
    </xf>
    <xf numFmtId="0" fontId="0" fillId="0" borderId="62" xfId="0" applyBorder="1" applyAlignment="1">
      <alignment horizontal="left" vertical="center" wrapText="1"/>
    </xf>
    <xf numFmtId="0" fontId="5" fillId="0" borderId="25" xfId="0" applyFont="1" applyBorder="1" applyAlignment="1">
      <alignment horizontal="left" vertical="center" wrapText="1"/>
    </xf>
    <xf numFmtId="0" fontId="0" fillId="0" borderId="0" xfId="0" applyAlignment="1">
      <alignment horizontal="left" vertical="center" wrapText="1"/>
    </xf>
    <xf numFmtId="0" fontId="0" fillId="0" borderId="19" xfId="0" applyBorder="1" applyAlignment="1">
      <alignment horizontal="left" vertical="center" wrapText="1"/>
    </xf>
    <xf numFmtId="0" fontId="5" fillId="0" borderId="45" xfId="0" applyFont="1" applyBorder="1" applyAlignment="1">
      <alignment horizontal="left" vertical="center" wrapText="1"/>
    </xf>
    <xf numFmtId="0" fontId="0" fillId="0" borderId="45" xfId="0" applyBorder="1" applyAlignment="1">
      <alignment horizontal="left" vertical="center" wrapText="1"/>
    </xf>
    <xf numFmtId="0" fontId="5" fillId="0" borderId="63" xfId="0" applyFont="1"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166" fontId="7" fillId="0" borderId="4" xfId="7" applyNumberFormat="1" applyFont="1" applyFill="1" applyBorder="1" applyAlignment="1">
      <alignment horizontal="center" vertical="top"/>
    </xf>
    <xf numFmtId="166" fontId="7" fillId="0" borderId="4" xfId="7" quotePrefix="1" applyNumberFormat="1" applyFont="1" applyFill="1" applyBorder="1" applyAlignment="1">
      <alignment horizontal="center" vertical="top"/>
    </xf>
    <xf numFmtId="0" fontId="7" fillId="0" borderId="0" xfId="49" applyFont="1" applyAlignment="1">
      <alignment horizontal="center" vertical="top"/>
    </xf>
    <xf numFmtId="0" fontId="7" fillId="5" borderId="0" xfId="49" applyFont="1" applyFill="1" applyAlignment="1">
      <alignment horizontal="center" vertical="top"/>
    </xf>
    <xf numFmtId="0" fontId="8" fillId="0" borderId="23" xfId="49" applyFont="1" applyBorder="1" applyAlignment="1">
      <alignment horizontal="left" vertical="top" wrapText="1"/>
    </xf>
    <xf numFmtId="166" fontId="7" fillId="0" borderId="72" xfId="4" applyNumberFormat="1" applyFont="1" applyFill="1" applyBorder="1" applyAlignment="1">
      <alignment horizontal="center" vertical="top"/>
    </xf>
    <xf numFmtId="166" fontId="7" fillId="0" borderId="73" xfId="4" applyNumberFormat="1" applyFont="1" applyFill="1" applyBorder="1" applyAlignment="1">
      <alignment horizontal="center" vertical="top"/>
    </xf>
    <xf numFmtId="166" fontId="7" fillId="0" borderId="4" xfId="4" quotePrefix="1" applyNumberFormat="1" applyFont="1" applyFill="1" applyBorder="1" applyAlignment="1">
      <alignment horizontal="center" vertical="top"/>
    </xf>
    <xf numFmtId="0" fontId="7" fillId="0" borderId="0" xfId="0" applyFont="1" applyAlignment="1">
      <alignment horizontal="center" vertical="center"/>
    </xf>
    <xf numFmtId="166" fontId="7" fillId="0" borderId="39" xfId="7" applyNumberFormat="1" applyFont="1" applyFill="1" applyBorder="1" applyAlignment="1">
      <alignment horizontal="center" vertical="top"/>
    </xf>
    <xf numFmtId="166" fontId="7" fillId="0" borderId="39" xfId="7" quotePrefix="1" applyNumberFormat="1" applyFont="1" applyFill="1" applyBorder="1" applyAlignment="1">
      <alignment horizontal="center" vertical="center"/>
    </xf>
    <xf numFmtId="166" fontId="7" fillId="0" borderId="39" xfId="7" applyNumberFormat="1" applyFont="1" applyFill="1" applyBorder="1" applyAlignment="1">
      <alignment horizontal="center" vertical="center"/>
    </xf>
    <xf numFmtId="0" fontId="7" fillId="0" borderId="117" xfId="83" applyFont="1" applyBorder="1" applyAlignment="1">
      <alignment horizontal="center" vertical="top"/>
    </xf>
    <xf numFmtId="0" fontId="7" fillId="0" borderId="100" xfId="83" applyFont="1" applyBorder="1" applyAlignment="1">
      <alignment horizontal="center" vertical="top"/>
    </xf>
    <xf numFmtId="0" fontId="7" fillId="0" borderId="39" xfId="83" applyFont="1" applyBorder="1" applyAlignment="1">
      <alignment horizontal="center" vertical="top"/>
    </xf>
    <xf numFmtId="0" fontId="56" fillId="0" borderId="114" xfId="72" applyFont="1" applyBorder="1" applyAlignment="1" applyProtection="1">
      <alignment horizontal="center" vertical="top"/>
    </xf>
    <xf numFmtId="0" fontId="56" fillId="0" borderId="115" xfId="72" applyFont="1" applyBorder="1" applyAlignment="1" applyProtection="1">
      <alignment horizontal="center" vertical="top"/>
    </xf>
    <xf numFmtId="0" fontId="56" fillId="0" borderId="116" xfId="72" applyFont="1" applyBorder="1" applyAlignment="1" applyProtection="1">
      <alignment horizontal="center" vertical="top"/>
    </xf>
    <xf numFmtId="3" fontId="44" fillId="0" borderId="118" xfId="68" applyNumberFormat="1" applyFont="1" applyBorder="1" applyAlignment="1">
      <alignment horizontal="center" vertical="center"/>
    </xf>
    <xf numFmtId="3" fontId="44" fillId="0" borderId="119" xfId="68" applyNumberFormat="1" applyFont="1" applyBorder="1" applyAlignment="1">
      <alignment horizontal="center" vertical="center"/>
    </xf>
    <xf numFmtId="3" fontId="44" fillId="0" borderId="120" xfId="68" applyNumberFormat="1" applyFont="1" applyBorder="1" applyAlignment="1">
      <alignment horizontal="center" vertical="center"/>
    </xf>
    <xf numFmtId="3" fontId="44" fillId="0" borderId="118" xfId="68" applyNumberFormat="1" applyFont="1" applyBorder="1" applyAlignment="1">
      <alignment horizontal="center" vertical="top"/>
    </xf>
    <xf numFmtId="3" fontId="44" fillId="0" borderId="119" xfId="68" applyNumberFormat="1" applyFont="1" applyBorder="1" applyAlignment="1">
      <alignment horizontal="center" vertical="top"/>
    </xf>
    <xf numFmtId="3" fontId="44" fillId="0" borderId="120" xfId="68" applyNumberFormat="1" applyFont="1" applyBorder="1" applyAlignment="1">
      <alignment horizontal="center" vertical="top"/>
    </xf>
    <xf numFmtId="0" fontId="7" fillId="0" borderId="0" xfId="0" applyFont="1" applyAlignment="1">
      <alignment horizontal="center" vertical="top"/>
    </xf>
    <xf numFmtId="0" fontId="44" fillId="0" borderId="84" xfId="68" applyFont="1" applyBorder="1" applyAlignment="1" applyProtection="1">
      <alignment horizontal="center" vertical="center"/>
      <protection locked="0"/>
    </xf>
    <xf numFmtId="0" fontId="0" fillId="0" borderId="95" xfId="0" applyBorder="1" applyAlignment="1">
      <alignment horizontal="center" vertical="center"/>
    </xf>
    <xf numFmtId="3" fontId="44" fillId="0" borderId="84" xfId="68" applyNumberFormat="1" applyFont="1" applyBorder="1" applyAlignment="1" applyProtection="1">
      <alignment horizontal="center" vertical="center"/>
      <protection locked="0"/>
    </xf>
    <xf numFmtId="3" fontId="44" fillId="0" borderId="95" xfId="68" applyNumberFormat="1" applyFont="1" applyBorder="1" applyAlignment="1" applyProtection="1">
      <alignment horizontal="center" vertical="center"/>
      <protection locked="0"/>
    </xf>
    <xf numFmtId="0" fontId="7" fillId="0" borderId="39" xfId="49" applyFont="1" applyBorder="1" applyAlignment="1">
      <alignment horizontal="center"/>
    </xf>
    <xf numFmtId="0" fontId="69" fillId="0" borderId="0" xfId="49" applyFont="1" applyAlignment="1">
      <alignment horizontal="left" vertical="center"/>
    </xf>
    <xf numFmtId="166" fontId="7" fillId="0" borderId="4" xfId="4" applyNumberFormat="1" applyFont="1" applyFill="1" applyBorder="1" applyAlignment="1">
      <alignment horizontal="center" vertical="top"/>
    </xf>
    <xf numFmtId="166" fontId="7" fillId="0" borderId="39" xfId="4" applyNumberFormat="1" applyFont="1" applyFill="1" applyBorder="1" applyAlignment="1">
      <alignment horizontal="center" vertical="top"/>
    </xf>
    <xf numFmtId="0" fontId="7" fillId="0" borderId="54" xfId="49" applyFont="1" applyBorder="1" applyAlignment="1">
      <alignment horizontal="center"/>
    </xf>
    <xf numFmtId="0" fontId="7" fillId="0" borderId="55" xfId="49" applyFont="1" applyBorder="1" applyAlignment="1">
      <alignment horizontal="center"/>
    </xf>
    <xf numFmtId="0" fontId="7" fillId="0" borderId="56" xfId="49" applyFont="1" applyBorder="1" applyAlignment="1">
      <alignment horizontal="center"/>
    </xf>
    <xf numFmtId="0" fontId="69" fillId="0" borderId="0" xfId="0" applyFont="1" applyAlignment="1">
      <alignment horizontal="left" vertical="center" wrapText="1"/>
    </xf>
    <xf numFmtId="0" fontId="7" fillId="0" borderId="0" xfId="52" applyFont="1" applyAlignment="1">
      <alignment horizontal="center" vertical="top"/>
    </xf>
    <xf numFmtId="166" fontId="7" fillId="0" borderId="33" xfId="4" quotePrefix="1" applyNumberFormat="1" applyFont="1" applyFill="1" applyBorder="1" applyAlignment="1">
      <alignment horizontal="center" vertical="center"/>
    </xf>
    <xf numFmtId="166" fontId="7" fillId="0" borderId="78" xfId="4" applyNumberFormat="1" applyFont="1" applyFill="1" applyBorder="1" applyAlignment="1">
      <alignment horizontal="center" vertical="center"/>
    </xf>
    <xf numFmtId="166" fontId="7" fillId="0" borderId="79" xfId="4" applyNumberFormat="1" applyFont="1" applyFill="1" applyBorder="1" applyAlignment="1">
      <alignment horizontal="center" vertical="center"/>
    </xf>
    <xf numFmtId="166" fontId="7" fillId="0" borderId="4" xfId="4" quotePrefix="1" applyNumberFormat="1" applyFont="1" applyFill="1" applyBorder="1" applyAlignment="1">
      <alignment horizontal="center" vertical="center"/>
    </xf>
    <xf numFmtId="166" fontId="7" fillId="0" borderId="33" xfId="4" applyNumberFormat="1" applyFont="1" applyFill="1" applyBorder="1" applyAlignment="1">
      <alignment horizontal="center" vertical="center"/>
    </xf>
    <xf numFmtId="0" fontId="7" fillId="5" borderId="0" xfId="0" applyFont="1" applyFill="1" applyAlignment="1">
      <alignment horizontal="center" vertical="top"/>
    </xf>
    <xf numFmtId="0" fontId="54" fillId="5" borderId="0" xfId="49" applyFont="1" applyFill="1" applyAlignment="1">
      <alignment horizontal="center" vertical="center" wrapText="1"/>
    </xf>
    <xf numFmtId="166" fontId="7" fillId="0" borderId="78" xfId="7" applyNumberFormat="1" applyFont="1" applyFill="1" applyBorder="1" applyAlignment="1">
      <alignment horizontal="center" vertical="center"/>
    </xf>
    <xf numFmtId="166" fontId="7" fillId="0" borderId="79" xfId="7" applyNumberFormat="1" applyFont="1" applyFill="1" applyBorder="1" applyAlignment="1">
      <alignment horizontal="center" vertical="center"/>
    </xf>
    <xf numFmtId="0" fontId="7" fillId="0" borderId="48" xfId="108" applyFont="1" applyBorder="1" applyAlignment="1">
      <alignment vertical="top" wrapText="1"/>
    </xf>
    <xf numFmtId="0" fontId="5" fillId="0" borderId="1" xfId="108" applyFont="1" applyBorder="1" applyAlignment="1">
      <alignment horizontal="center" vertical="top" wrapText="1"/>
    </xf>
    <xf numFmtId="37" fontId="5" fillId="0" borderId="1" xfId="108" applyNumberFormat="1" applyFont="1" applyBorder="1" applyAlignment="1">
      <alignment horizontal="right" vertical="top" wrapText="1"/>
    </xf>
    <xf numFmtId="166" fontId="7" fillId="0" borderId="36" xfId="35" quotePrefix="1" applyNumberFormat="1" applyFont="1" applyFill="1" applyBorder="1" applyAlignment="1">
      <alignment horizontal="center" vertical="center"/>
    </xf>
    <xf numFmtId="166" fontId="7" fillId="0" borderId="37" xfId="35" quotePrefix="1" applyNumberFormat="1" applyFont="1" applyFill="1" applyBorder="1" applyAlignment="1">
      <alignment horizontal="center" vertical="center"/>
    </xf>
    <xf numFmtId="166" fontId="7" fillId="0" borderId="77" xfId="35" quotePrefix="1" applyNumberFormat="1" applyFont="1" applyFill="1" applyBorder="1" applyAlignment="1">
      <alignment horizontal="center" vertical="center"/>
    </xf>
    <xf numFmtId="0" fontId="7" fillId="0" borderId="0" xfId="108" applyFont="1" applyAlignment="1">
      <alignment horizontal="center" vertical="top"/>
    </xf>
    <xf numFmtId="0" fontId="5" fillId="0" borderId="0" xfId="108" applyFont="1" applyAlignment="1">
      <alignment horizontal="center" vertical="top"/>
    </xf>
    <xf numFmtId="0" fontId="7" fillId="0" borderId="2" xfId="108" applyFont="1" applyBorder="1" applyAlignment="1">
      <alignment vertical="top" wrapText="1"/>
    </xf>
    <xf numFmtId="0" fontId="6" fillId="0" borderId="0" xfId="0" applyFont="1" applyAlignment="1">
      <alignment horizontal="center" vertical="top"/>
    </xf>
    <xf numFmtId="0" fontId="7" fillId="0" borderId="4" xfId="68" applyFont="1" applyBorder="1" applyAlignment="1">
      <alignment horizontal="right" vertical="top"/>
    </xf>
    <xf numFmtId="0" fontId="7" fillId="0" borderId="4" xfId="49" applyFont="1" applyBorder="1" applyAlignment="1">
      <alignment horizontal="right" vertical="top"/>
    </xf>
    <xf numFmtId="0" fontId="7" fillId="0" borderId="4" xfId="83" applyFont="1" applyBorder="1" applyAlignment="1">
      <alignment horizontal="center" vertical="top"/>
    </xf>
    <xf numFmtId="0" fontId="7" fillId="0" borderId="72" xfId="68" applyFont="1" applyBorder="1" applyAlignment="1">
      <alignment horizontal="center" vertical="top"/>
    </xf>
    <xf numFmtId="0" fontId="7" fillId="0" borderId="73" xfId="68" applyFont="1" applyBorder="1" applyAlignment="1">
      <alignment horizontal="center" vertical="top"/>
    </xf>
    <xf numFmtId="0" fontId="7" fillId="0" borderId="82" xfId="68" applyFont="1" applyBorder="1" applyAlignment="1">
      <alignment horizontal="center" vertical="top"/>
    </xf>
    <xf numFmtId="0" fontId="7" fillId="0" borderId="72" xfId="83" applyFont="1" applyBorder="1" applyAlignment="1">
      <alignment horizontal="center" vertical="top"/>
    </xf>
    <xf numFmtId="0" fontId="7" fillId="0" borderId="73" xfId="83" applyFont="1" applyBorder="1" applyAlignment="1">
      <alignment horizontal="center" vertical="top"/>
    </xf>
    <xf numFmtId="0" fontId="7" fillId="0" borderId="82" xfId="83" applyFont="1" applyBorder="1" applyAlignment="1">
      <alignment horizontal="center" vertical="top"/>
    </xf>
    <xf numFmtId="0" fontId="7" fillId="0" borderId="33" xfId="83" applyFont="1" applyBorder="1" applyAlignment="1">
      <alignment horizontal="center" vertical="top"/>
    </xf>
    <xf numFmtId="0" fontId="7" fillId="0" borderId="33" xfId="68" applyFont="1" applyBorder="1" applyAlignment="1">
      <alignment horizontal="center" vertical="center"/>
    </xf>
    <xf numFmtId="0" fontId="7" fillId="0" borderId="33" xfId="76" applyFont="1" applyBorder="1" applyAlignment="1">
      <alignment horizontal="center" vertical="center"/>
    </xf>
    <xf numFmtId="0" fontId="7" fillId="0" borderId="33" xfId="82" applyFont="1" applyBorder="1" applyAlignment="1">
      <alignment horizontal="center" vertical="top"/>
    </xf>
    <xf numFmtId="0" fontId="7" fillId="0" borderId="4" xfId="67" applyFont="1" applyBorder="1" applyAlignment="1">
      <alignment horizontal="center" vertical="top"/>
    </xf>
    <xf numFmtId="0" fontId="7" fillId="0" borderId="4" xfId="75" applyFont="1" applyBorder="1" applyAlignment="1">
      <alignment horizontal="center" vertical="top"/>
    </xf>
    <xf numFmtId="166" fontId="7" fillId="0" borderId="72" xfId="7" applyNumberFormat="1" applyFont="1" applyFill="1" applyBorder="1" applyAlignment="1">
      <alignment horizontal="center" vertical="top"/>
    </xf>
    <xf numFmtId="166" fontId="7" fillId="0" borderId="73" xfId="7" applyNumberFormat="1" applyFont="1" applyFill="1" applyBorder="1" applyAlignment="1">
      <alignment horizontal="center" vertical="top"/>
    </xf>
    <xf numFmtId="0" fontId="7" fillId="0" borderId="123" xfId="67" applyFont="1" applyBorder="1" applyAlignment="1" applyProtection="1">
      <alignment horizontal="left" vertical="top" wrapText="1"/>
      <protection locked="0"/>
    </xf>
    <xf numFmtId="3" fontId="7" fillId="0" borderId="118" xfId="67" applyNumberFormat="1" applyFont="1" applyBorder="1" applyAlignment="1">
      <alignment horizontal="center" vertical="top"/>
    </xf>
    <xf numFmtId="3" fontId="7" fillId="0" borderId="119" xfId="67" applyNumberFormat="1" applyFont="1" applyBorder="1" applyAlignment="1">
      <alignment horizontal="center" vertical="top"/>
    </xf>
    <xf numFmtId="3" fontId="7" fillId="0" borderId="120" xfId="67" applyNumberFormat="1" applyFont="1" applyBorder="1" applyAlignment="1">
      <alignment horizontal="center" vertical="top"/>
    </xf>
    <xf numFmtId="166" fontId="7" fillId="0" borderId="36" xfId="34" quotePrefix="1" applyNumberFormat="1" applyFont="1" applyFill="1" applyBorder="1" applyAlignment="1">
      <alignment horizontal="center" vertical="top"/>
    </xf>
    <xf numFmtId="166" fontId="7" fillId="0" borderId="37" xfId="34" quotePrefix="1" applyNumberFormat="1" applyFont="1" applyFill="1" applyBorder="1" applyAlignment="1">
      <alignment horizontal="center" vertical="top"/>
    </xf>
    <xf numFmtId="166" fontId="7" fillId="0" borderId="77" xfId="34" quotePrefix="1" applyNumberFormat="1" applyFont="1" applyFill="1" applyBorder="1" applyAlignment="1">
      <alignment horizontal="center" vertical="top"/>
    </xf>
    <xf numFmtId="166" fontId="7" fillId="0" borderId="100" xfId="35" quotePrefix="1" applyNumberFormat="1" applyFont="1" applyFill="1" applyBorder="1" applyAlignment="1">
      <alignment horizontal="center" vertical="center"/>
    </xf>
    <xf numFmtId="0" fontId="7" fillId="0" borderId="123" xfId="68" applyFont="1" applyBorder="1" applyAlignment="1">
      <alignment horizontal="left" vertical="top" wrapText="1"/>
    </xf>
    <xf numFmtId="3" fontId="7" fillId="0" borderId="100" xfId="68" applyNumberFormat="1" applyFont="1" applyBorder="1" applyAlignment="1">
      <alignment horizontal="center" vertical="top"/>
    </xf>
    <xf numFmtId="166" fontId="27" fillId="0" borderId="36" xfId="35" quotePrefix="1" applyNumberFormat="1" applyFont="1" applyFill="1" applyBorder="1" applyAlignment="1">
      <alignment horizontal="center" vertical="top"/>
    </xf>
    <xf numFmtId="166" fontId="27" fillId="0" borderId="37" xfId="35" quotePrefix="1" applyNumberFormat="1" applyFont="1" applyFill="1" applyBorder="1" applyAlignment="1">
      <alignment horizontal="center" vertical="top"/>
    </xf>
    <xf numFmtId="166" fontId="27" fillId="0" borderId="77" xfId="35" quotePrefix="1" applyNumberFormat="1" applyFont="1" applyFill="1" applyBorder="1" applyAlignment="1">
      <alignment horizontal="center" vertical="top"/>
    </xf>
    <xf numFmtId="166" fontId="7" fillId="0" borderId="36" xfId="7" applyNumberFormat="1" applyFont="1" applyFill="1" applyBorder="1" applyAlignment="1">
      <alignment horizontal="center" vertical="top" wrapText="1"/>
    </xf>
    <xf numFmtId="166" fontId="7" fillId="0" borderId="37" xfId="7" applyNumberFormat="1" applyFont="1" applyFill="1" applyBorder="1" applyAlignment="1">
      <alignment horizontal="center" vertical="top" wrapText="1"/>
    </xf>
    <xf numFmtId="166" fontId="7" fillId="0" borderId="77" xfId="7" applyNumberFormat="1" applyFont="1" applyFill="1" applyBorder="1" applyAlignment="1">
      <alignment horizontal="center" vertical="top" wrapText="1"/>
    </xf>
    <xf numFmtId="3" fontId="7" fillId="0" borderId="128" xfId="68" applyNumberFormat="1" applyFont="1" applyBorder="1" applyAlignment="1">
      <alignment horizontal="center" vertical="top"/>
    </xf>
    <xf numFmtId="3" fontId="7" fillId="0" borderId="129" xfId="68" applyNumberFormat="1" applyFont="1" applyBorder="1" applyAlignment="1">
      <alignment horizontal="center" vertical="top"/>
    </xf>
    <xf numFmtId="3" fontId="7" fillId="0" borderId="130" xfId="68" applyNumberFormat="1" applyFont="1" applyBorder="1" applyAlignment="1">
      <alignment horizontal="center" vertical="top"/>
    </xf>
    <xf numFmtId="166" fontId="55" fillId="0" borderId="128" xfId="35" quotePrefix="1" applyNumberFormat="1" applyFont="1" applyFill="1" applyBorder="1" applyAlignment="1">
      <alignment horizontal="center" vertical="top"/>
    </xf>
    <xf numFmtId="166" fontId="55" fillId="0" borderId="129" xfId="35" quotePrefix="1" applyNumberFormat="1" applyFont="1" applyFill="1" applyBorder="1" applyAlignment="1">
      <alignment horizontal="center" vertical="top"/>
    </xf>
    <xf numFmtId="166" fontId="55" fillId="0" borderId="130" xfId="35" quotePrefix="1" applyNumberFormat="1" applyFont="1" applyFill="1" applyBorder="1" applyAlignment="1">
      <alignment horizontal="center" vertical="top"/>
    </xf>
    <xf numFmtId="3" fontId="7" fillId="0" borderId="124" xfId="68" applyNumberFormat="1" applyFont="1" applyBorder="1" applyAlignment="1">
      <alignment horizontal="center" vertical="top"/>
    </xf>
    <xf numFmtId="3" fontId="7" fillId="0" borderId="125" xfId="68" applyNumberFormat="1" applyFont="1" applyBorder="1" applyAlignment="1">
      <alignment horizontal="center" vertical="top"/>
    </xf>
    <xf numFmtId="3" fontId="7" fillId="0" borderId="127" xfId="68" applyNumberFormat="1" applyFont="1" applyBorder="1" applyAlignment="1">
      <alignment horizontal="center" vertical="top"/>
    </xf>
    <xf numFmtId="166" fontId="7" fillId="0" borderId="124" xfId="35" quotePrefix="1" applyNumberFormat="1" applyFont="1" applyFill="1" applyBorder="1" applyAlignment="1">
      <alignment horizontal="center" vertical="center"/>
    </xf>
    <xf numFmtId="166" fontId="7" fillId="0" borderId="125" xfId="35" quotePrefix="1" applyNumberFormat="1" applyFont="1" applyFill="1" applyBorder="1" applyAlignment="1">
      <alignment horizontal="center" vertical="center"/>
    </xf>
    <xf numFmtId="166" fontId="7" fillId="0" borderId="126" xfId="35" quotePrefix="1" applyNumberFormat="1" applyFont="1" applyFill="1" applyBorder="1" applyAlignment="1">
      <alignment horizontal="center" vertical="center"/>
    </xf>
    <xf numFmtId="166" fontId="7" fillId="0" borderId="80" xfId="35" quotePrefix="1" applyNumberFormat="1" applyFont="1" applyFill="1" applyBorder="1" applyAlignment="1">
      <alignment horizontal="center" vertical="center"/>
    </xf>
    <xf numFmtId="166" fontId="7" fillId="0" borderId="79" xfId="35" quotePrefix="1" applyNumberFormat="1" applyFont="1" applyFill="1" applyBorder="1" applyAlignment="1">
      <alignment horizontal="center" vertical="center"/>
    </xf>
    <xf numFmtId="166" fontId="7" fillId="0" borderId="81" xfId="35" quotePrefix="1" applyNumberFormat="1" applyFont="1" applyFill="1" applyBorder="1" applyAlignment="1">
      <alignment horizontal="center" vertical="center"/>
    </xf>
    <xf numFmtId="3" fontId="7" fillId="0" borderId="121" xfId="68" applyNumberFormat="1" applyFont="1" applyBorder="1" applyAlignment="1">
      <alignment horizontal="center" vertical="top"/>
    </xf>
    <xf numFmtId="3" fontId="7" fillId="0" borderId="79" xfId="68" applyNumberFormat="1" applyFont="1" applyBorder="1" applyAlignment="1">
      <alignment horizontal="center" vertical="top"/>
    </xf>
    <xf numFmtId="3" fontId="7" fillId="0" borderId="122" xfId="68" applyNumberFormat="1" applyFont="1" applyBorder="1" applyAlignment="1">
      <alignment horizontal="center" vertical="top"/>
    </xf>
    <xf numFmtId="0" fontId="69" fillId="2" borderId="91" xfId="66" applyFont="1" applyFill="1" applyBorder="1" applyAlignment="1">
      <alignment horizontal="center" vertical="center"/>
    </xf>
    <xf numFmtId="166" fontId="7" fillId="0" borderId="74" xfId="7" applyNumberFormat="1" applyFont="1" applyFill="1" applyBorder="1" applyAlignment="1">
      <alignment horizontal="center" vertical="top" wrapText="1"/>
    </xf>
    <xf numFmtId="166" fontId="7" fillId="0" borderId="75" xfId="7" applyNumberFormat="1" applyFont="1" applyFill="1" applyBorder="1" applyAlignment="1">
      <alignment horizontal="center" vertical="top" wrapText="1"/>
    </xf>
    <xf numFmtId="166" fontId="7" fillId="0" borderId="76" xfId="7" applyNumberFormat="1" applyFont="1" applyFill="1" applyBorder="1" applyAlignment="1">
      <alignment horizontal="center" vertical="top" wrapText="1"/>
    </xf>
    <xf numFmtId="166" fontId="27" fillId="0" borderId="74" xfId="35" quotePrefix="1" applyNumberFormat="1" applyFont="1" applyFill="1" applyBorder="1" applyAlignment="1">
      <alignment horizontal="center" vertical="top"/>
    </xf>
    <xf numFmtId="166" fontId="27" fillId="0" borderId="75" xfId="35" quotePrefix="1" applyNumberFormat="1" applyFont="1" applyFill="1" applyBorder="1" applyAlignment="1">
      <alignment horizontal="center" vertical="top"/>
    </xf>
    <xf numFmtId="166" fontId="27" fillId="0" borderId="76" xfId="35" quotePrefix="1" applyNumberFormat="1" applyFont="1" applyFill="1" applyBorder="1" applyAlignment="1">
      <alignment horizontal="center" vertical="top"/>
    </xf>
    <xf numFmtId="166" fontId="7" fillId="0" borderId="40" xfId="7" applyNumberFormat="1" applyFont="1" applyFill="1" applyBorder="1" applyAlignment="1">
      <alignment horizontal="center" vertical="top" wrapText="1"/>
    </xf>
    <xf numFmtId="166" fontId="7" fillId="0" borderId="74" xfId="7" applyNumberFormat="1" applyFont="1" applyFill="1" applyBorder="1" applyAlignment="1">
      <alignment horizontal="center" vertical="top"/>
    </xf>
    <xf numFmtId="166" fontId="7" fillId="0" borderId="75" xfId="7" applyNumberFormat="1" applyFont="1" applyFill="1" applyBorder="1" applyAlignment="1">
      <alignment horizontal="center" vertical="top"/>
    </xf>
    <xf numFmtId="166" fontId="7" fillId="0" borderId="76" xfId="7" applyNumberFormat="1" applyFont="1" applyFill="1" applyBorder="1" applyAlignment="1">
      <alignment horizontal="center" vertical="top"/>
    </xf>
    <xf numFmtId="0" fontId="7" fillId="0" borderId="0" xfId="109" applyFont="1" applyAlignment="1">
      <alignment horizontal="center" vertical="top"/>
    </xf>
    <xf numFmtId="0" fontId="5" fillId="0" borderId="0" xfId="109" applyFont="1" applyAlignment="1">
      <alignment horizontal="center" vertical="top"/>
    </xf>
    <xf numFmtId="0" fontId="7" fillId="5" borderId="0" xfId="109" applyFont="1" applyFill="1" applyAlignment="1">
      <alignment horizontal="left" vertical="top"/>
    </xf>
    <xf numFmtId="0" fontId="5" fillId="0" borderId="1" xfId="109" applyFont="1" applyBorder="1" applyAlignment="1">
      <alignment horizontal="center" vertical="top" wrapText="1"/>
    </xf>
    <xf numFmtId="37" fontId="5" fillId="0" borderId="1" xfId="109" applyNumberFormat="1" applyFont="1" applyBorder="1" applyAlignment="1">
      <alignment vertical="top" wrapText="1"/>
    </xf>
    <xf numFmtId="0" fontId="5" fillId="0" borderId="54" xfId="109" applyFont="1" applyBorder="1" applyAlignment="1">
      <alignment horizontal="center" vertical="top"/>
    </xf>
    <xf numFmtId="0" fontId="5" fillId="0" borderId="55" xfId="109" applyFont="1" applyBorder="1" applyAlignment="1">
      <alignment horizontal="center" vertical="top"/>
    </xf>
    <xf numFmtId="0" fontId="5" fillId="0" borderId="56" xfId="109" applyFont="1" applyBorder="1" applyAlignment="1">
      <alignment horizontal="center" vertical="top"/>
    </xf>
    <xf numFmtId="166" fontId="55" fillId="0" borderId="132" xfId="35" quotePrefix="1" applyNumberFormat="1" applyFont="1" applyFill="1" applyBorder="1" applyAlignment="1">
      <alignment horizontal="center" vertical="top"/>
    </xf>
    <xf numFmtId="0" fontId="64" fillId="0" borderId="0" xfId="109" applyFont="1" applyAlignment="1">
      <alignment vertical="top" wrapText="1"/>
    </xf>
    <xf numFmtId="37" fontId="74" fillId="0" borderId="1" xfId="109" applyNumberFormat="1" applyFont="1" applyBorder="1" applyAlignment="1">
      <alignment horizontal="right" vertical="top" wrapText="1"/>
    </xf>
    <xf numFmtId="0" fontId="7" fillId="0" borderId="106" xfId="83" applyFont="1" applyBorder="1" applyAlignment="1">
      <alignment horizontal="center" vertical="top"/>
    </xf>
    <xf numFmtId="0" fontId="7" fillId="0" borderId="3" xfId="83" applyFont="1" applyBorder="1" applyAlignment="1">
      <alignment horizontal="center" vertical="top"/>
    </xf>
    <xf numFmtId="0" fontId="7" fillId="0" borderId="131" xfId="83" applyFont="1" applyBorder="1" applyAlignment="1">
      <alignment horizontal="center" vertical="top"/>
    </xf>
    <xf numFmtId="0" fontId="7" fillId="0" borderId="39" xfId="68" applyFont="1" applyBorder="1" applyAlignment="1">
      <alignment horizontal="center" vertical="top"/>
    </xf>
    <xf numFmtId="0" fontId="7" fillId="0" borderId="39" xfId="49" applyFont="1" applyBorder="1" applyAlignment="1">
      <alignment horizontal="center" vertical="top"/>
    </xf>
    <xf numFmtId="0" fontId="7" fillId="0" borderId="100" xfId="68" applyFont="1" applyBorder="1" applyAlignment="1">
      <alignment horizontal="center" vertical="top"/>
    </xf>
    <xf numFmtId="0" fontId="7" fillId="0" borderId="100" xfId="49" applyFont="1" applyBorder="1" applyAlignment="1">
      <alignment horizontal="center" vertical="top"/>
    </xf>
    <xf numFmtId="165" fontId="7" fillId="0" borderId="124" xfId="7" quotePrefix="1" applyFont="1" applyFill="1" applyBorder="1" applyAlignment="1">
      <alignment horizontal="center" vertical="top"/>
    </xf>
    <xf numFmtId="165" fontId="7" fillId="0" borderId="125" xfId="7" quotePrefix="1" applyFont="1" applyFill="1" applyBorder="1" applyAlignment="1">
      <alignment horizontal="center" vertical="top"/>
    </xf>
    <xf numFmtId="165" fontId="7" fillId="0" borderId="127" xfId="7" quotePrefix="1" applyFont="1" applyFill="1" applyBorder="1" applyAlignment="1">
      <alignment horizontal="center" vertical="top"/>
    </xf>
  </cellXfs>
  <cellStyles count="112">
    <cellStyle name="Comma" xfId="1" builtinId="3"/>
    <cellStyle name="Comma [0] 2" xfId="2"/>
    <cellStyle name="Comma [0] 2 2" xfId="3"/>
    <cellStyle name="Comma 10" xfId="4"/>
    <cellStyle name="Comma 10 2" xfId="5"/>
    <cellStyle name="Comma 10 2 2" xfId="6"/>
    <cellStyle name="Comma 10 2 3" xfId="7"/>
    <cellStyle name="Comma 10 2 3 2" xfId="8"/>
    <cellStyle name="Comma 10 3" xfId="9"/>
    <cellStyle name="Comma 10 3 2" xfId="10"/>
    <cellStyle name="Comma 10 3 3" xfId="11"/>
    <cellStyle name="Comma 10 4" xfId="12"/>
    <cellStyle name="Comma 13" xfId="13"/>
    <cellStyle name="Comma 14 2" xfId="14"/>
    <cellStyle name="Comma 14 2 2" xfId="15"/>
    <cellStyle name="Comma 14 2 2 2" xfId="16"/>
    <cellStyle name="Comma 14 2 3" xfId="17"/>
    <cellStyle name="Comma 16 2" xfId="18"/>
    <cellStyle name="Comma 16 2 2" xfId="19"/>
    <cellStyle name="Comma 16 2 3" xfId="20"/>
    <cellStyle name="Comma 18 2" xfId="21"/>
    <cellStyle name="Comma 2" xfId="22"/>
    <cellStyle name="Comma 2 2" xfId="23"/>
    <cellStyle name="Comma 2 2 2" xfId="24"/>
    <cellStyle name="Comma 2 2 2 2" xfId="25"/>
    <cellStyle name="Comma 2 2 2 2 2" xfId="26"/>
    <cellStyle name="Comma 2 2 2 3" xfId="27"/>
    <cellStyle name="Comma 2 2 2 4" xfId="28"/>
    <cellStyle name="Comma 2 3" xfId="29"/>
    <cellStyle name="Comma 20" xfId="30"/>
    <cellStyle name="Comma 20 2" xfId="31"/>
    <cellStyle name="Comma 25 2" xfId="32"/>
    <cellStyle name="Comma 3" xfId="33"/>
    <cellStyle name="Comma 3 2" xfId="34"/>
    <cellStyle name="Comma 3 2 2" xfId="35"/>
    <cellStyle name="Comma 3 2 3" xfId="36"/>
    <cellStyle name="Comma 4" xfId="37"/>
    <cellStyle name="Comma 4 2" xfId="38"/>
    <cellStyle name="Comma 5" xfId="107"/>
    <cellStyle name="Comma 5 2" xfId="39"/>
    <cellStyle name="Comma 5 2 2" xfId="40"/>
    <cellStyle name="Comma 7 2" xfId="41"/>
    <cellStyle name="Comma 7 2 3" xfId="42"/>
    <cellStyle name="Comma 8" xfId="43"/>
    <cellStyle name="Comma_KUSP WSP 05 - Engineers Estimate- Final 2 2" xfId="44"/>
    <cellStyle name="Comma_Sironko BOQ 2" xfId="45"/>
    <cellStyle name="Normal" xfId="0" builtinId="0"/>
    <cellStyle name="Normal 10 2" xfId="46"/>
    <cellStyle name="Normal 10 2 2" xfId="47"/>
    <cellStyle name="Normal 10 2 2 2" xfId="48"/>
    <cellStyle name="Normal 10 2 2 2 2" xfId="49"/>
    <cellStyle name="Normal 10 2 2 3" xfId="50"/>
    <cellStyle name="Normal 10 2 2 3 2" xfId="51"/>
    <cellStyle name="Normal 10 2 2 4" xfId="52"/>
    <cellStyle name="Normal 10 2 2 5" xfId="53"/>
    <cellStyle name="Normal 10 2 3" xfId="54"/>
    <cellStyle name="Normal 10 2 5" xfId="55"/>
    <cellStyle name="Normal 10 2 5 2" xfId="56"/>
    <cellStyle name="Normal 10 2 5 2 2" xfId="57"/>
    <cellStyle name="Normal 10 2 5 3" xfId="58"/>
    <cellStyle name="Normal 12" xfId="59"/>
    <cellStyle name="Normal 12 2" xfId="60"/>
    <cellStyle name="Normal 12 2 2" xfId="61"/>
    <cellStyle name="Normal 17 2" xfId="62"/>
    <cellStyle name="Normal 17 2 2" xfId="63"/>
    <cellStyle name="Normal 2" xfId="64"/>
    <cellStyle name="Normal 2 13 2" xfId="65"/>
    <cellStyle name="Normal 2 13 2 2" xfId="66"/>
    <cellStyle name="Normal 2 2" xfId="67"/>
    <cellStyle name="Normal 2 2 2" xfId="68"/>
    <cellStyle name="Normal 2 2 2 2" xfId="69"/>
    <cellStyle name="Normal 2 3" xfId="70"/>
    <cellStyle name="Normal 2 3 2" xfId="71"/>
    <cellStyle name="Normal 2 4" xfId="72"/>
    <cellStyle name="Normal 2 4 2" xfId="73"/>
    <cellStyle name="Normal 3" xfId="74"/>
    <cellStyle name="Normal 3 2" xfId="75"/>
    <cellStyle name="Normal 3 2 2" xfId="76"/>
    <cellStyle name="Normal 3 3" xfId="77"/>
    <cellStyle name="Normal 3 4" xfId="78"/>
    <cellStyle name="Normal 3 5" xfId="79"/>
    <cellStyle name="Normal 4" xfId="80"/>
    <cellStyle name="Normal 4 2" xfId="81"/>
    <cellStyle name="Normal 5" xfId="106"/>
    <cellStyle name="Normal 5 2" xfId="82"/>
    <cellStyle name="Normal 5 2 2" xfId="83"/>
    <cellStyle name="Normal 6" xfId="84"/>
    <cellStyle name="Normal 6 2" xfId="85"/>
    <cellStyle name="Normal 7" xfId="108"/>
    <cellStyle name="Normal 7 2 3" xfId="86"/>
    <cellStyle name="Normal 7 2 3 2" xfId="87"/>
    <cellStyle name="Normal 7 2 3 2 2" xfId="88"/>
    <cellStyle name="Normal 7 2 3 2 2 2" xfId="110"/>
    <cellStyle name="Normal 7 2 3 2 2 2 2" xfId="111"/>
    <cellStyle name="Normal 7 2 3 3" xfId="89"/>
    <cellStyle name="Normal 7 2 3 3 2" xfId="90"/>
    <cellStyle name="Normal 7 2 3 3 2 2" xfId="91"/>
    <cellStyle name="Normal 7 2 3 3 3" xfId="92"/>
    <cellStyle name="Normal 7 2 3 3 4" xfId="93"/>
    <cellStyle name="Normal 7 2 3 3 5" xfId="94"/>
    <cellStyle name="Normal 7 2 3 4" xfId="95"/>
    <cellStyle name="Normal 7 4" xfId="96"/>
    <cellStyle name="Normal 7 4 2" xfId="97"/>
    <cellStyle name="Normal 8" xfId="109"/>
    <cellStyle name="Normal 8 3" xfId="98"/>
    <cellStyle name="Normal 8 3 2" xfId="99"/>
    <cellStyle name="Normal_0.5   Bills of Quantities Section - Summit View 2" xfId="100"/>
    <cellStyle name="Percent 2" xfId="101"/>
    <cellStyle name="Percent 2 2" xfId="102"/>
    <cellStyle name="Standard_magboq13" xfId="103"/>
    <cellStyle name="Standard_magboq13 2" xfId="104"/>
    <cellStyle name="Standard_magboq13 2 2 2" xfId="10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NGMOS~1.DES\AppData\Local\Temp\file:\G:\Users\Eng.Jamil\Downloads\windows\TEMP\BUDADIRI%20ENGINEER'S%20ESTIM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windows/TEMP/BUDADIRI%20ENGINEER'S%20ESTIM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windows\TEMP\BUDADIRI%20ENGINEER'S%20ESTIMAT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APH00016\Local%20Settings\Temporary%20Internet%20Files\Content.Outlook\U4OVGRI5\KEMPINSKI%20FIRE%20BUDGET%20Rev%2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Server1/e/HSC/DISTRICTS/Sironko/Buluganya%20gfs/BULUGANYA%20BOQ/Priced%20BOqs_for_BULUGANYA%20_GFS%20copy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erver1\e\HSC\DISTRICTS\Sironko\Buluganya%20gfs\BULUGANYA%20BOQ\Priced%20BOqs_for_BULUGANYA%20_GFS%20copy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erver1\e\HSC\DISTRICTS\Sironko\Buluganya%20gfs\BULUGANYA%20BOQ\Priced%20BOqs_for_BULUGANYA%20_GFS%20copy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egyJP\Desktop\ES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JECTS/Justin/Ala-Ora/Current/FINAL/Enyau%20Unpriced%20Bills%20of%20Qunatities%20Revis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JOBS\KRAAIFON\ESTIMATE\BOOK-4.XLW"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user\AppData\Roaming\Microsoft\Excel\file:\Q:\Personal\Zambia%20Temporary\MTSP%20without%20EU%20grant%204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gopalrav\My%20Documents\Detailed%20Cost%20Plan%20-%20M&amp;S%20Store%20Delh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user\AppData\Roaming\Microsoft\Excel\file:\Server1\e\HSC\DISTRICTS\Sironko\Buluganya%20gfs\BULUGANYA%20BOQ\Priced%20BOqs_for_BULUGANYA%20_GFS%20copy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dministrator\Desktop\avaya_partcode_g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user\AppData\Roaming\Microsoft\Excel\file:\A:\windows\TEMP\BUDADIRI%20ENGINEER'S%20ESTIM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ZAKR00916\My%20Documents\FINANCIAL\BUDGETS\WSP%20Budget%20and%20Fees\57%20Victoria%20Road%20-%20FIRE%20BUDGET%20-%20REV%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hathura\My%20Documents\Palm%20District%20Cooling%20Documents\BOQ\TOWER\ITP3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Summary"/>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calculation"/>
    </sheetNames>
    <sheetDataSet>
      <sheetData sheetId="0"/>
      <sheetData sheetId="1"/>
      <sheetData sheetId="2">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S"/>
    </sheetNames>
    <definedNames>
      <definedName name="direct_labour"/>
      <definedName name="End_Bal"/>
      <definedName name="Full_Print"/>
      <definedName name="Interest_Rate"/>
      <definedName name="Last_Row"/>
      <definedName name="Loan_Amount"/>
      <definedName name="Loan_Start"/>
      <definedName name="Loan_Years"/>
    </defined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1 - General Items"/>
      <sheetName val="B2 - DayWorks"/>
      <sheetName val="B 3 - Intake"/>
      <sheetName val="B 4 - Raw Water Main"/>
      <sheetName val="B 5.1 -TP Site Works"/>
      <sheetName val="B 5.3 - Flocculators"/>
      <sheetName val="B 5.4 - Clarifier"/>
      <sheetName val="B 5.5 - Filters"/>
      <sheetName val="B 5.6 - Clear Water Well"/>
      <sheetName val="B 5.7 - Sludge drying beds"/>
      <sheetName val="B 5.8 - Mixing and Dosing unit "/>
      <sheetName val="B 5.9 - Backwash Pumps House"/>
      <sheetName val="B 5.10 - Mech &amp; Elect Works"/>
      <sheetName val="B 5.11 - Backwash Tank"/>
      <sheetName val="B 5.12 - Admin Building "/>
      <sheetName val="B 5.13 - Superitendant's Hse "/>
      <sheetName val="B 5.14 - Attendant's Hse"/>
      <sheetName val="B 5.15 - Guard Hse"/>
      <sheetName val="B 6 - Access Road to WTW"/>
      <sheetName val="B 7 - Transmission Mains"/>
      <sheetName val="Bill 8 - Tanks"/>
      <sheetName val="Bill 9 -Primary Distribution"/>
      <sheetName val="Bill 10 - Secondary Distrib"/>
      <sheetName val="B 11 - Water Office"/>
      <sheetName val="B 12.1 - SAN GENTS"/>
      <sheetName val="B 12.2 - SAN LADIES"/>
      <sheetName val="B 12.3 - PUBLIC TOILET"/>
      <sheetName val="Enyau Unpriced Bills of Qunatit"/>
    </sheetNames>
    <definedNames>
      <definedName name="direct_labour" refersTo="#REF!"/>
      <definedName name="End_Bal" refersTo="#REF!"/>
      <definedName name="Interest_Rate" refersTo="#REF!"/>
      <definedName name="Last_Row" refersTo="#REF!"/>
      <definedName name="Loan_Amount" refersTo="#REF!"/>
      <definedName name="Loan_Start" refersTo="#REF!"/>
      <definedName name="Loan_Year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25">
          <cell r="F325">
            <v>150893300</v>
          </cell>
        </row>
      </sheetData>
      <sheetData sheetId="27"/>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ABILITY"/>
      <sheetName val="Notes"/>
      <sheetName val="Chart data"/>
      <sheetName val="FLY"/>
      <sheetName val="INDEX"/>
      <sheetName val="SUMMARY"/>
      <sheetName val="CASHFLOW CODES"/>
    </sheetNames>
    <sheetDataSet>
      <sheetData sheetId="0"/>
      <sheetData sheetId="1" refreshError="1"/>
      <sheetData sheetId="2" refreshError="1"/>
      <sheetData sheetId="3"/>
      <sheetData sheetId="4"/>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s>
    <sheetDataSet>
      <sheetData sheetId="0">
        <row r="1">
          <cell r="U1" t="str">
            <v>GeneralItems</v>
          </cell>
        </row>
        <row r="7">
          <cell r="D7" t="str">
            <v>0323067</v>
          </cell>
          <cell r="J7" t="str">
            <v>Checkout Systems Ltd.</v>
          </cell>
        </row>
        <row r="8">
          <cell r="D8" t="str">
            <v>0323182</v>
          </cell>
          <cell r="J8" t="str">
            <v>Dula UK Ltd.</v>
          </cell>
        </row>
        <row r="9">
          <cell r="D9" t="str">
            <v>0323107</v>
          </cell>
          <cell r="J9" t="str">
            <v>Estrella Retail Interiors Ltd</v>
          </cell>
        </row>
        <row r="10">
          <cell r="D10" t="str">
            <v>0323183</v>
          </cell>
          <cell r="J10" t="str">
            <v>Havelock</v>
          </cell>
        </row>
        <row r="11">
          <cell r="J11" t="str">
            <v>Hurst Stores &amp; Interiors Ltd</v>
          </cell>
        </row>
        <row r="12">
          <cell r="J12" t="str">
            <v>JDS Group Limited</v>
          </cell>
        </row>
        <row r="13">
          <cell r="J13" t="str">
            <v>John Richards Shopfitters</v>
          </cell>
        </row>
        <row r="14">
          <cell r="J14" t="str">
            <v>Tag Retail</v>
          </cell>
        </row>
        <row r="15">
          <cell r="D15" t="str">
            <v>0323108</v>
          </cell>
          <cell r="H15">
            <v>0</v>
          </cell>
          <cell r="J15">
            <v>0</v>
          </cell>
          <cell r="L15">
            <v>0</v>
          </cell>
          <cell r="N15">
            <v>0</v>
          </cell>
          <cell r="P15">
            <v>0</v>
          </cell>
        </row>
        <row r="16">
          <cell r="D16" t="str">
            <v>0325671</v>
          </cell>
          <cell r="H16">
            <v>0</v>
          </cell>
          <cell r="J16">
            <v>0</v>
          </cell>
          <cell r="L16">
            <v>0</v>
          </cell>
          <cell r="N16">
            <v>0</v>
          </cell>
          <cell r="P16">
            <v>0</v>
          </cell>
        </row>
        <row r="17">
          <cell r="J17" t="str">
            <v>Marks &amp; Spencer</v>
          </cell>
        </row>
        <row r="18">
          <cell r="D18" t="str">
            <v>0318106</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H23">
            <v>0</v>
          </cell>
          <cell r="J23">
            <v>0</v>
          </cell>
          <cell r="L23">
            <v>0</v>
          </cell>
          <cell r="N23">
            <v>0</v>
          </cell>
          <cell r="P23">
            <v>0</v>
          </cell>
        </row>
        <row r="25">
          <cell r="D25" t="str">
            <v>0318106</v>
          </cell>
          <cell r="H25">
            <v>0</v>
          </cell>
          <cell r="J25">
            <v>0</v>
          </cell>
          <cell r="L25">
            <v>0</v>
          </cell>
          <cell r="N25">
            <v>0</v>
          </cell>
          <cell r="P25">
            <v>0</v>
          </cell>
        </row>
        <row r="26">
          <cell r="D26" t="str">
            <v>0318108</v>
          </cell>
          <cell r="H26">
            <v>0</v>
          </cell>
          <cell r="J26">
            <v>0</v>
          </cell>
          <cell r="L26">
            <v>0</v>
          </cell>
          <cell r="N26">
            <v>0</v>
          </cell>
          <cell r="P26">
            <v>0</v>
          </cell>
        </row>
        <row r="31">
          <cell r="D31" t="str">
            <v>0323112</v>
          </cell>
        </row>
        <row r="32">
          <cell r="D32" t="str">
            <v>0323110</v>
          </cell>
        </row>
        <row r="33">
          <cell r="D33" t="str">
            <v>0323108</v>
          </cell>
        </row>
        <row r="34">
          <cell r="D34" t="str">
            <v>0325671</v>
          </cell>
        </row>
        <row r="39">
          <cell r="D39" t="str">
            <v>0320778</v>
          </cell>
        </row>
        <row r="40">
          <cell r="D40" t="str">
            <v>0320777</v>
          </cell>
        </row>
        <row r="43">
          <cell r="D43" t="str">
            <v>0326136</v>
          </cell>
        </row>
        <row r="44">
          <cell r="D44" t="str">
            <v>0326137</v>
          </cell>
        </row>
        <row r="45">
          <cell r="D45" t="str">
            <v>0326138</v>
          </cell>
        </row>
        <row r="48">
          <cell r="D48" t="str">
            <v>0325672</v>
          </cell>
        </row>
        <row r="49">
          <cell r="D49" t="str">
            <v>0323088</v>
          </cell>
        </row>
        <row r="50">
          <cell r="D50" t="str">
            <v>0326139</v>
          </cell>
        </row>
        <row r="53">
          <cell r="D53" t="str">
            <v>0326140</v>
          </cell>
        </row>
        <row r="54">
          <cell r="D54" t="str">
            <v>0326141</v>
          </cell>
        </row>
        <row r="55">
          <cell r="D55" t="str">
            <v>0323142</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7">
          <cell r="D67" t="str">
            <v>0325679</v>
          </cell>
          <cell r="F67">
            <v>0</v>
          </cell>
          <cell r="H67">
            <v>0</v>
          </cell>
          <cell r="J67">
            <v>0</v>
          </cell>
          <cell r="L67">
            <v>0</v>
          </cell>
          <cell r="N67">
            <v>0</v>
          </cell>
          <cell r="P67">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4">
          <cell r="D74" t="str">
            <v>0325679</v>
          </cell>
          <cell r="F74">
            <v>0</v>
          </cell>
          <cell r="H74">
            <v>0</v>
          </cell>
          <cell r="J74">
            <v>0</v>
          </cell>
          <cell r="L74">
            <v>0</v>
          </cell>
          <cell r="N74">
            <v>0</v>
          </cell>
          <cell r="P74">
            <v>0</v>
          </cell>
        </row>
        <row r="79">
          <cell r="D79" t="str">
            <v>0325110</v>
          </cell>
        </row>
        <row r="80">
          <cell r="D80" t="str">
            <v>0325109</v>
          </cell>
          <cell r="F80">
            <v>0</v>
          </cell>
          <cell r="H80">
            <v>0</v>
          </cell>
          <cell r="J80">
            <v>0</v>
          </cell>
          <cell r="L80">
            <v>0</v>
          </cell>
          <cell r="N80">
            <v>0</v>
          </cell>
          <cell r="P80">
            <v>0</v>
          </cell>
        </row>
        <row r="81">
          <cell r="D81" t="str">
            <v>0325110</v>
          </cell>
        </row>
        <row r="82">
          <cell r="D82" t="str">
            <v>0325108</v>
          </cell>
          <cell r="F82">
            <v>0</v>
          </cell>
          <cell r="H82">
            <v>0</v>
          </cell>
          <cell r="J82">
            <v>0</v>
          </cell>
          <cell r="L82">
            <v>0</v>
          </cell>
          <cell r="N82">
            <v>0</v>
          </cell>
          <cell r="P82">
            <v>0</v>
          </cell>
        </row>
        <row r="83">
          <cell r="D83" t="str">
            <v>0325106</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row>
        <row r="88">
          <cell r="D88" t="str">
            <v>0325108</v>
          </cell>
          <cell r="F88">
            <v>0</v>
          </cell>
          <cell r="H88">
            <v>0</v>
          </cell>
          <cell r="J88">
            <v>0</v>
          </cell>
          <cell r="L88">
            <v>0</v>
          </cell>
          <cell r="N88">
            <v>0</v>
          </cell>
          <cell r="P88">
            <v>0</v>
          </cell>
        </row>
        <row r="89">
          <cell r="D89" t="str">
            <v>0325678</v>
          </cell>
        </row>
        <row r="90">
          <cell r="D90" t="str">
            <v>0324987</v>
          </cell>
        </row>
        <row r="91">
          <cell r="D91" t="str">
            <v>0324986</v>
          </cell>
        </row>
        <row r="92">
          <cell r="D92" t="str">
            <v>0324988</v>
          </cell>
        </row>
        <row r="93">
          <cell r="D93" t="str">
            <v>0325679</v>
          </cell>
        </row>
        <row r="97">
          <cell r="D97" t="str">
            <v>0320736</v>
          </cell>
        </row>
        <row r="98">
          <cell r="D98" t="str">
            <v>0325674</v>
          </cell>
        </row>
        <row r="99">
          <cell r="D99" t="str">
            <v>0326455</v>
          </cell>
        </row>
        <row r="100">
          <cell r="D100" t="str">
            <v>0320737</v>
          </cell>
        </row>
        <row r="101">
          <cell r="D101" t="str">
            <v>0320738</v>
          </cell>
        </row>
        <row r="106">
          <cell r="D106" t="str">
            <v>0324175</v>
          </cell>
        </row>
        <row r="107">
          <cell r="D107" t="str">
            <v>0324178</v>
          </cell>
        </row>
        <row r="108">
          <cell r="D108" t="str">
            <v>0324177</v>
          </cell>
        </row>
        <row r="109">
          <cell r="D109" t="str">
            <v>0325675</v>
          </cell>
        </row>
        <row r="110">
          <cell r="D110" t="str">
            <v>0324176</v>
          </cell>
        </row>
        <row r="111">
          <cell r="D111" t="str">
            <v>0324179</v>
          </cell>
        </row>
        <row r="114">
          <cell r="D114" t="str">
            <v>0320784</v>
          </cell>
        </row>
        <row r="115">
          <cell r="D115" t="str">
            <v>0322183</v>
          </cell>
        </row>
        <row r="118">
          <cell r="D118" t="str">
            <v>0322058</v>
          </cell>
        </row>
        <row r="119">
          <cell r="D119" t="str">
            <v>0322056</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N130">
            <v>0</v>
          </cell>
        </row>
        <row r="132">
          <cell r="D132" t="str">
            <v>0322056</v>
          </cell>
          <cell r="F132">
            <v>0</v>
          </cell>
          <cell r="H132">
            <v>0</v>
          </cell>
          <cell r="J132">
            <v>0</v>
          </cell>
          <cell r="L132">
            <v>0</v>
          </cell>
          <cell r="N132">
            <v>0</v>
          </cell>
          <cell r="P132">
            <v>0</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6">
          <cell r="D86" t="str">
            <v>0324176</v>
          </cell>
          <cell r="F86">
            <v>0</v>
          </cell>
        </row>
        <row r="87">
          <cell r="D87" t="str">
            <v>0320773</v>
          </cell>
          <cell r="F87">
            <v>0</v>
          </cell>
        </row>
        <row r="88">
          <cell r="D88" t="str">
            <v>0320716</v>
          </cell>
          <cell r="F88">
            <v>0</v>
          </cell>
        </row>
        <row r="90">
          <cell r="D90" t="str">
            <v>0318106</v>
          </cell>
          <cell r="F90">
            <v>0</v>
          </cell>
        </row>
        <row r="91">
          <cell r="D91" t="str">
            <v>0318107</v>
          </cell>
          <cell r="F91">
            <v>0</v>
          </cell>
        </row>
        <row r="92">
          <cell r="D92" t="str">
            <v>0322050</v>
          </cell>
          <cell r="F92">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5">
          <cell r="D115" t="str">
            <v>0324176</v>
          </cell>
          <cell r="F115">
            <v>0</v>
          </cell>
        </row>
        <row r="117">
          <cell r="D117" t="str">
            <v>0320716</v>
          </cell>
          <cell r="F117">
            <v>0</v>
          </cell>
        </row>
        <row r="118">
          <cell r="D118" t="str">
            <v>0320718</v>
          </cell>
          <cell r="F118">
            <v>0</v>
          </cell>
        </row>
        <row r="119">
          <cell r="D119" t="str">
            <v>0320773</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9">
          <cell r="D129" t="str">
            <v>0318106</v>
          </cell>
          <cell r="F129">
            <v>0</v>
          </cell>
        </row>
        <row r="130">
          <cell r="D130" t="str">
            <v>0318107</v>
          </cell>
          <cell r="F130">
            <v>0</v>
          </cell>
        </row>
        <row r="131">
          <cell r="D131" t="str">
            <v>0320158</v>
          </cell>
          <cell r="F131">
            <v>0</v>
          </cell>
        </row>
        <row r="132">
          <cell r="D132" t="str">
            <v>0322818</v>
          </cell>
        </row>
        <row r="133">
          <cell r="D133" t="str">
            <v>0322817</v>
          </cell>
        </row>
        <row r="134">
          <cell r="D134" t="str">
            <v>0322815</v>
          </cell>
        </row>
        <row r="136">
          <cell r="D136" t="str">
            <v>0320730</v>
          </cell>
          <cell r="F136">
            <v>0</v>
          </cell>
        </row>
        <row r="137">
          <cell r="D137" t="str">
            <v>0320720</v>
          </cell>
          <cell r="F137">
            <v>0</v>
          </cell>
        </row>
        <row r="139">
          <cell r="D139" t="str">
            <v>0318106</v>
          </cell>
          <cell r="F139">
            <v>0</v>
          </cell>
        </row>
        <row r="140">
          <cell r="D140" t="str">
            <v>0315456</v>
          </cell>
          <cell r="F140">
            <v>0</v>
          </cell>
        </row>
        <row r="143">
          <cell r="D143" t="str">
            <v>0323110</v>
          </cell>
          <cell r="F143">
            <v>0</v>
          </cell>
        </row>
        <row r="144">
          <cell r="D144" t="str">
            <v>0323108</v>
          </cell>
          <cell r="F144">
            <v>0</v>
          </cell>
        </row>
        <row r="146">
          <cell r="D146" t="str">
            <v>0318106</v>
          </cell>
          <cell r="F146">
            <v>0</v>
          </cell>
        </row>
        <row r="147">
          <cell r="D147" t="str">
            <v>0315456</v>
          </cell>
          <cell r="F147">
            <v>0</v>
          </cell>
        </row>
        <row r="150">
          <cell r="D150" t="str">
            <v>0323108</v>
          </cell>
          <cell r="F150">
            <v>0</v>
          </cell>
        </row>
        <row r="152">
          <cell r="D152" t="str">
            <v>0318106</v>
          </cell>
          <cell r="F152">
            <v>0</v>
          </cell>
        </row>
        <row r="153">
          <cell r="D153" t="str">
            <v>0315456</v>
          </cell>
          <cell r="F153">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5">
          <cell r="D165" t="str">
            <v>0327414</v>
          </cell>
          <cell r="F165">
            <v>0</v>
          </cell>
        </row>
        <row r="166">
          <cell r="D166" t="str">
            <v>0327415</v>
          </cell>
          <cell r="F166">
            <v>0</v>
          </cell>
        </row>
        <row r="167">
          <cell r="D167" t="str">
            <v>0325683</v>
          </cell>
          <cell r="F167">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5">
          <cell r="D205" t="str">
            <v>0323947</v>
          </cell>
          <cell r="F205">
            <v>0</v>
          </cell>
        </row>
        <row r="206">
          <cell r="D206" t="str">
            <v>0320716</v>
          </cell>
          <cell r="F206">
            <v>0</v>
          </cell>
        </row>
        <row r="208">
          <cell r="D208" t="str">
            <v>0318106</v>
          </cell>
          <cell r="F208">
            <v>0</v>
          </cell>
        </row>
        <row r="209">
          <cell r="D209" t="str">
            <v>0318107</v>
          </cell>
          <cell r="F209">
            <v>0</v>
          </cell>
        </row>
        <row r="212">
          <cell r="D212" t="str">
            <v>0320716</v>
          </cell>
          <cell r="F212">
            <v>0</v>
          </cell>
        </row>
        <row r="214">
          <cell r="D214" t="str">
            <v>0318106</v>
          </cell>
          <cell r="F214">
            <v>0</v>
          </cell>
        </row>
        <row r="215">
          <cell r="D215" t="str">
            <v>0318107</v>
          </cell>
          <cell r="F215">
            <v>0</v>
          </cell>
        </row>
        <row r="220">
          <cell r="D220" t="str">
            <v>0322632</v>
          </cell>
          <cell r="F220">
            <v>0</v>
          </cell>
        </row>
        <row r="222">
          <cell r="D222" t="str">
            <v>0320716</v>
          </cell>
          <cell r="F222">
            <v>0</v>
          </cell>
        </row>
        <row r="224">
          <cell r="D224" t="str">
            <v>0318106</v>
          </cell>
          <cell r="F224">
            <v>0</v>
          </cell>
        </row>
        <row r="225">
          <cell r="D225" t="str">
            <v>0318107</v>
          </cell>
          <cell r="F225">
            <v>0</v>
          </cell>
        </row>
        <row r="226">
          <cell r="D226" t="str">
            <v>0322807</v>
          </cell>
          <cell r="F226">
            <v>0</v>
          </cell>
        </row>
        <row r="229">
          <cell r="D229" t="str">
            <v>0323747</v>
          </cell>
          <cell r="F229">
            <v>0</v>
          </cell>
        </row>
        <row r="231">
          <cell r="D231" t="str">
            <v>0320716</v>
          </cell>
          <cell r="F231">
            <v>0</v>
          </cell>
        </row>
        <row r="233">
          <cell r="D233" t="str">
            <v>0318106</v>
          </cell>
          <cell r="F233">
            <v>0</v>
          </cell>
        </row>
        <row r="234">
          <cell r="D234" t="str">
            <v>0318107</v>
          </cell>
          <cell r="F234">
            <v>0</v>
          </cell>
        </row>
        <row r="235">
          <cell r="D235" t="str">
            <v>0322807</v>
          </cell>
          <cell r="F235">
            <v>0</v>
          </cell>
        </row>
        <row r="238">
          <cell r="D238" t="str">
            <v>0325684</v>
          </cell>
          <cell r="F238">
            <v>0</v>
          </cell>
        </row>
        <row r="240">
          <cell r="D240" t="str">
            <v>0320716</v>
          </cell>
          <cell r="F240">
            <v>0</v>
          </cell>
        </row>
        <row r="242">
          <cell r="D242" t="str">
            <v>0318106</v>
          </cell>
          <cell r="F242">
            <v>0</v>
          </cell>
        </row>
        <row r="243">
          <cell r="D243" t="str">
            <v>0318107</v>
          </cell>
          <cell r="F243">
            <v>0</v>
          </cell>
        </row>
        <row r="244">
          <cell r="D244" t="str">
            <v>0322050</v>
          </cell>
          <cell r="F244">
            <v>0</v>
          </cell>
        </row>
        <row r="247">
          <cell r="D247" t="str">
            <v>0325685</v>
          </cell>
          <cell r="F247">
            <v>0</v>
          </cell>
        </row>
        <row r="249">
          <cell r="D249" t="str">
            <v>0320716</v>
          </cell>
          <cell r="F249">
            <v>0</v>
          </cell>
        </row>
        <row r="251">
          <cell r="D251" t="str">
            <v>0318106</v>
          </cell>
          <cell r="F251">
            <v>0</v>
          </cell>
        </row>
        <row r="252">
          <cell r="D252" t="str">
            <v>0318107</v>
          </cell>
          <cell r="F252">
            <v>0</v>
          </cell>
        </row>
        <row r="253">
          <cell r="D253" t="str">
            <v>0322050</v>
          </cell>
          <cell r="F253">
            <v>0</v>
          </cell>
        </row>
        <row r="256">
          <cell r="D256" t="str">
            <v>0322633</v>
          </cell>
          <cell r="F256">
            <v>0</v>
          </cell>
        </row>
        <row r="258">
          <cell r="D258" t="str">
            <v>0320716</v>
          </cell>
          <cell r="F258">
            <v>0</v>
          </cell>
        </row>
        <row r="260">
          <cell r="D260" t="str">
            <v>0318106</v>
          </cell>
          <cell r="F260">
            <v>0</v>
          </cell>
        </row>
        <row r="261">
          <cell r="D261" t="str">
            <v>0318107</v>
          </cell>
          <cell r="F261">
            <v>0</v>
          </cell>
        </row>
        <row r="262">
          <cell r="D262" t="str">
            <v>0322050</v>
          </cell>
          <cell r="F262">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6">
          <cell r="D296" t="str">
            <v>0320728</v>
          </cell>
          <cell r="F296">
            <v>0</v>
          </cell>
        </row>
        <row r="297">
          <cell r="D297" t="str">
            <v>0320720</v>
          </cell>
          <cell r="F297">
            <v>0</v>
          </cell>
        </row>
        <row r="299">
          <cell r="D299" t="str">
            <v>0318106</v>
          </cell>
          <cell r="F299">
            <v>0</v>
          </cell>
        </row>
        <row r="300">
          <cell r="D300" t="str">
            <v>0315456</v>
          </cell>
          <cell r="F300">
            <v>0</v>
          </cell>
        </row>
        <row r="303">
          <cell r="D303" t="str">
            <v>0320728</v>
          </cell>
          <cell r="F303">
            <v>0</v>
          </cell>
        </row>
        <row r="304">
          <cell r="D304" t="str">
            <v>0320720</v>
          </cell>
          <cell r="F304">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5">
          <cell r="D315" t="str">
            <v>0322050</v>
          </cell>
          <cell r="F315">
            <v>0</v>
          </cell>
        </row>
        <row r="316">
          <cell r="D316" t="str">
            <v>0322051</v>
          </cell>
          <cell r="F316">
            <v>0</v>
          </cell>
        </row>
        <row r="317">
          <cell r="D317" t="str">
            <v>0318106</v>
          </cell>
          <cell r="F317">
            <v>0</v>
          </cell>
        </row>
        <row r="318">
          <cell r="D318" t="str">
            <v>0318108</v>
          </cell>
          <cell r="F318">
            <v>0</v>
          </cell>
        </row>
        <row r="323">
          <cell r="D323" t="str">
            <v>0323125</v>
          </cell>
          <cell r="F323">
            <v>0</v>
          </cell>
        </row>
        <row r="325">
          <cell r="D325" t="str">
            <v>0320728</v>
          </cell>
          <cell r="F325">
            <v>0</v>
          </cell>
        </row>
        <row r="326">
          <cell r="D326" t="str">
            <v>0320720</v>
          </cell>
          <cell r="F326">
            <v>0</v>
          </cell>
        </row>
        <row r="328">
          <cell r="D328" t="str">
            <v>0318106</v>
          </cell>
          <cell r="F328">
            <v>0</v>
          </cell>
        </row>
        <row r="329">
          <cell r="D329" t="str">
            <v>0315456</v>
          </cell>
          <cell r="F329">
            <v>0</v>
          </cell>
        </row>
        <row r="330">
          <cell r="D330" t="str">
            <v>0322680</v>
          </cell>
          <cell r="F330">
            <v>0</v>
          </cell>
        </row>
        <row r="333">
          <cell r="D333" t="str">
            <v>0323125</v>
          </cell>
          <cell r="F333">
            <v>0</v>
          </cell>
        </row>
        <row r="335">
          <cell r="D335" t="str">
            <v>0320728</v>
          </cell>
          <cell r="F335">
            <v>0</v>
          </cell>
        </row>
        <row r="336">
          <cell r="D336" t="str">
            <v>0320720</v>
          </cell>
          <cell r="F336">
            <v>0</v>
          </cell>
        </row>
        <row r="338">
          <cell r="D338" t="str">
            <v>0318106</v>
          </cell>
          <cell r="F338">
            <v>0</v>
          </cell>
        </row>
        <row r="339">
          <cell r="D339" t="str">
            <v>0315456</v>
          </cell>
          <cell r="F339">
            <v>0</v>
          </cell>
        </row>
        <row r="340">
          <cell r="D340" t="str">
            <v>0322680</v>
          </cell>
          <cell r="F340">
            <v>0</v>
          </cell>
        </row>
        <row r="343">
          <cell r="D343" t="str">
            <v>0323125</v>
          </cell>
          <cell r="F343">
            <v>0</v>
          </cell>
        </row>
        <row r="345">
          <cell r="D345" t="str">
            <v>0323947</v>
          </cell>
          <cell r="F345">
            <v>0</v>
          </cell>
        </row>
        <row r="347">
          <cell r="D347" t="str">
            <v>0322680</v>
          </cell>
          <cell r="F347">
            <v>0</v>
          </cell>
        </row>
        <row r="350">
          <cell r="D350" t="str">
            <v>0323125</v>
          </cell>
          <cell r="F350">
            <v>0</v>
          </cell>
        </row>
        <row r="352">
          <cell r="D352" t="str">
            <v>0320716</v>
          </cell>
          <cell r="F352">
            <v>0</v>
          </cell>
        </row>
        <row r="354">
          <cell r="D354" t="str">
            <v>0318106</v>
          </cell>
          <cell r="F354">
            <v>0</v>
          </cell>
        </row>
        <row r="355">
          <cell r="D355" t="str">
            <v>0318107</v>
          </cell>
          <cell r="F355">
            <v>0</v>
          </cell>
        </row>
        <row r="356">
          <cell r="D356" t="str">
            <v>0322680</v>
          </cell>
          <cell r="F356">
            <v>0</v>
          </cell>
        </row>
        <row r="359">
          <cell r="D359" t="str">
            <v>0322056</v>
          </cell>
          <cell r="F359">
            <v>0</v>
          </cell>
        </row>
        <row r="361">
          <cell r="D361" t="str">
            <v>0320723</v>
          </cell>
          <cell r="F361">
            <v>0</v>
          </cell>
        </row>
        <row r="363">
          <cell r="D363" t="str">
            <v>0322652</v>
          </cell>
          <cell r="F363">
            <v>0</v>
          </cell>
        </row>
        <row r="366">
          <cell r="D366" t="str">
            <v>0323120</v>
          </cell>
          <cell r="F366">
            <v>0</v>
          </cell>
        </row>
        <row r="368">
          <cell r="D368" t="str">
            <v>0325681</v>
          </cell>
          <cell r="F368">
            <v>0</v>
          </cell>
        </row>
        <row r="370">
          <cell r="D370" t="str">
            <v>0318106</v>
          </cell>
          <cell r="F370">
            <v>0</v>
          </cell>
        </row>
        <row r="371">
          <cell r="D371" t="str">
            <v>0318107</v>
          </cell>
          <cell r="F371">
            <v>0</v>
          </cell>
        </row>
        <row r="372">
          <cell r="D372" t="str">
            <v>0322050</v>
          </cell>
          <cell r="F372">
            <v>0</v>
          </cell>
        </row>
        <row r="375">
          <cell r="D375" t="str">
            <v>0323125</v>
          </cell>
          <cell r="F375">
            <v>0</v>
          </cell>
        </row>
        <row r="377">
          <cell r="D377" t="str">
            <v>0320718</v>
          </cell>
          <cell r="F377">
            <v>0</v>
          </cell>
        </row>
        <row r="379">
          <cell r="D379" t="str">
            <v>0318106</v>
          </cell>
          <cell r="F379">
            <v>0</v>
          </cell>
        </row>
        <row r="380">
          <cell r="D380" t="str">
            <v>0318107</v>
          </cell>
          <cell r="F380">
            <v>0</v>
          </cell>
        </row>
        <row r="381">
          <cell r="D381" t="str">
            <v>0322680</v>
          </cell>
          <cell r="F381">
            <v>0</v>
          </cell>
        </row>
        <row r="384">
          <cell r="D384" t="str">
            <v>0323120</v>
          </cell>
          <cell r="F384">
            <v>0</v>
          </cell>
        </row>
        <row r="386">
          <cell r="D386" t="str">
            <v>0320716</v>
          </cell>
          <cell r="F386">
            <v>0</v>
          </cell>
        </row>
        <row r="388">
          <cell r="D388" t="str">
            <v>0318106</v>
          </cell>
          <cell r="F388">
            <v>0</v>
          </cell>
        </row>
        <row r="389">
          <cell r="D389" t="str">
            <v>0318107</v>
          </cell>
          <cell r="F389">
            <v>0</v>
          </cell>
        </row>
        <row r="390">
          <cell r="D390" t="str">
            <v>0322050</v>
          </cell>
          <cell r="F390">
            <v>0</v>
          </cell>
        </row>
        <row r="395">
          <cell r="D395" t="str">
            <v>0320715</v>
          </cell>
          <cell r="F395">
            <v>0</v>
          </cell>
        </row>
        <row r="396">
          <cell r="D396" t="str">
            <v>0323084</v>
          </cell>
          <cell r="F396">
            <v>0</v>
          </cell>
        </row>
        <row r="397">
          <cell r="D397" t="str">
            <v>0323947</v>
          </cell>
          <cell r="F397">
            <v>0</v>
          </cell>
        </row>
        <row r="399">
          <cell r="D399" t="str">
            <v>0318106</v>
          </cell>
          <cell r="F399">
            <v>0</v>
          </cell>
        </row>
        <row r="400">
          <cell r="D400" t="str">
            <v>0318108</v>
          </cell>
          <cell r="F400">
            <v>0</v>
          </cell>
        </row>
        <row r="403">
          <cell r="D403" t="str">
            <v>0320715</v>
          </cell>
          <cell r="F403">
            <v>0</v>
          </cell>
        </row>
        <row r="404">
          <cell r="D404" t="str">
            <v>0323084</v>
          </cell>
          <cell r="F404">
            <v>0</v>
          </cell>
        </row>
        <row r="406">
          <cell r="D406" t="str">
            <v>0318106</v>
          </cell>
          <cell r="F406">
            <v>0</v>
          </cell>
        </row>
        <row r="407">
          <cell r="D407" t="str">
            <v>0318108</v>
          </cell>
          <cell r="F407">
            <v>0</v>
          </cell>
        </row>
        <row r="410">
          <cell r="D410" t="str">
            <v>0320715</v>
          </cell>
          <cell r="F410">
            <v>0</v>
          </cell>
        </row>
        <row r="411">
          <cell r="D411" t="str">
            <v>0323084</v>
          </cell>
          <cell r="F411">
            <v>0</v>
          </cell>
        </row>
        <row r="412">
          <cell r="D412" t="str">
            <v>0323947</v>
          </cell>
          <cell r="F412">
            <v>0</v>
          </cell>
        </row>
        <row r="414">
          <cell r="D414" t="str">
            <v>0318106</v>
          </cell>
          <cell r="F414">
            <v>0</v>
          </cell>
        </row>
        <row r="415">
          <cell r="D415" t="str">
            <v>0318108</v>
          </cell>
          <cell r="F415">
            <v>0</v>
          </cell>
        </row>
        <row r="418">
          <cell r="D418" t="str">
            <v>0320715</v>
          </cell>
          <cell r="F418">
            <v>0</v>
          </cell>
        </row>
        <row r="419">
          <cell r="D419" t="str">
            <v>0323084</v>
          </cell>
          <cell r="F419">
            <v>0</v>
          </cell>
        </row>
        <row r="421">
          <cell r="D421" t="str">
            <v>0318106</v>
          </cell>
          <cell r="F421">
            <v>0</v>
          </cell>
        </row>
        <row r="422">
          <cell r="D422" t="str">
            <v>0318108</v>
          </cell>
          <cell r="F422">
            <v>0</v>
          </cell>
        </row>
        <row r="427">
          <cell r="D427" t="str">
            <v>0326467</v>
          </cell>
          <cell r="F427">
            <v>0</v>
          </cell>
        </row>
        <row r="429">
          <cell r="D429" t="str">
            <v>0326457</v>
          </cell>
          <cell r="F429">
            <v>0</v>
          </cell>
        </row>
        <row r="430">
          <cell r="D430" t="str">
            <v>0322054</v>
          </cell>
          <cell r="F430">
            <v>0</v>
          </cell>
        </row>
        <row r="432">
          <cell r="D432" t="str">
            <v>0322050</v>
          </cell>
          <cell r="F432">
            <v>0</v>
          </cell>
        </row>
        <row r="433">
          <cell r="D433" t="str">
            <v>0322051</v>
          </cell>
          <cell r="F433">
            <v>0</v>
          </cell>
        </row>
        <row r="434">
          <cell r="D434" t="str">
            <v>0318106</v>
          </cell>
          <cell r="F434">
            <v>0</v>
          </cell>
        </row>
        <row r="435">
          <cell r="D435" t="str">
            <v>0318108</v>
          </cell>
          <cell r="F435">
            <v>0</v>
          </cell>
        </row>
        <row r="438">
          <cell r="D438" t="str">
            <v>0326467</v>
          </cell>
          <cell r="F438">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8">
          <cell r="D448" t="str">
            <v>0326467</v>
          </cell>
          <cell r="F448">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8">
          <cell r="D488" t="str">
            <v>0326467</v>
          </cell>
          <cell r="F488">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1">
          <cell r="D501" t="str">
            <v>0318106</v>
          </cell>
          <cell r="F501">
            <v>0</v>
          </cell>
        </row>
        <row r="502">
          <cell r="D502" t="str">
            <v>0318108</v>
          </cell>
          <cell r="F502">
            <v>0</v>
          </cell>
        </row>
        <row r="503">
          <cell r="D503" t="str">
            <v>0320158</v>
          </cell>
          <cell r="F503">
            <v>0</v>
          </cell>
        </row>
        <row r="504">
          <cell r="D504" t="str">
            <v>0327486</v>
          </cell>
          <cell r="F504">
            <v>0</v>
          </cell>
        </row>
        <row r="507">
          <cell r="D507" t="str">
            <v>0326467</v>
          </cell>
          <cell r="F507">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8">
          <cell r="D538" t="str">
            <v>0323926</v>
          </cell>
          <cell r="F538">
            <v>0</v>
          </cell>
        </row>
        <row r="540">
          <cell r="D540" t="str">
            <v>0326457</v>
          </cell>
          <cell r="F540">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50">
          <cell r="D550" t="str">
            <v>0326457</v>
          </cell>
          <cell r="F550">
            <v>0</v>
          </cell>
        </row>
        <row r="552">
          <cell r="D552" t="str">
            <v>0318106</v>
          </cell>
          <cell r="F552">
            <v>0</v>
          </cell>
        </row>
        <row r="553">
          <cell r="D553" t="str">
            <v>0318108</v>
          </cell>
          <cell r="F553">
            <v>0</v>
          </cell>
        </row>
        <row r="556">
          <cell r="D556" t="str">
            <v>0320733</v>
          </cell>
          <cell r="F556">
            <v>0</v>
          </cell>
        </row>
        <row r="558">
          <cell r="D558" t="str">
            <v>0324996</v>
          </cell>
          <cell r="F558">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8">
          <cell r="D568" t="str">
            <v>0320158</v>
          </cell>
          <cell r="F568">
            <v>0</v>
          </cell>
        </row>
        <row r="569">
          <cell r="D569" t="str">
            <v>0327487</v>
          </cell>
          <cell r="F569">
            <v>0</v>
          </cell>
        </row>
        <row r="574">
          <cell r="D574" t="str">
            <v>0325680</v>
          </cell>
        </row>
        <row r="575">
          <cell r="D575" t="str">
            <v>0325684</v>
          </cell>
        </row>
        <row r="576">
          <cell r="D576" t="str">
            <v>0325685</v>
          </cell>
        </row>
        <row r="577">
          <cell r="D577" t="str">
            <v>0323947</v>
          </cell>
        </row>
        <row r="579">
          <cell r="D579" t="str">
            <v>0327414</v>
          </cell>
        </row>
        <row r="580">
          <cell r="D580" t="str">
            <v>0327415</v>
          </cell>
        </row>
        <row r="581">
          <cell r="D581" t="str">
            <v>0327417</v>
          </cell>
        </row>
        <row r="582">
          <cell r="D582" t="str">
            <v>0327418</v>
          </cell>
        </row>
        <row r="583">
          <cell r="D583" t="str">
            <v>0325682</v>
          </cell>
        </row>
        <row r="584">
          <cell r="D584" t="str">
            <v>0325683</v>
          </cell>
        </row>
        <row r="586">
          <cell r="D586" t="str">
            <v>0322631</v>
          </cell>
        </row>
        <row r="587">
          <cell r="D587" t="str">
            <v>0322632</v>
          </cell>
        </row>
        <row r="588">
          <cell r="D588" t="str">
            <v>0323747</v>
          </cell>
        </row>
        <row r="589">
          <cell r="D589" t="str">
            <v>0322633</v>
          </cell>
        </row>
        <row r="590">
          <cell r="D590" t="str">
            <v>0322640</v>
          </cell>
        </row>
        <row r="591">
          <cell r="D591" t="str">
            <v>0323116</v>
          </cell>
        </row>
        <row r="592">
          <cell r="D592" t="str">
            <v>0322639</v>
          </cell>
        </row>
        <row r="593">
          <cell r="D593" t="str">
            <v>0322638</v>
          </cell>
        </row>
        <row r="594">
          <cell r="D594" t="str">
            <v>0318271</v>
          </cell>
          <cell r="F594">
            <v>0</v>
          </cell>
        </row>
        <row r="599">
          <cell r="D599" t="str">
            <v>0327414</v>
          </cell>
        </row>
        <row r="600">
          <cell r="D600" t="str">
            <v>0327416</v>
          </cell>
        </row>
        <row r="601">
          <cell r="D601" t="str">
            <v>0327419</v>
          </cell>
        </row>
        <row r="602">
          <cell r="D602" t="str">
            <v>0327420</v>
          </cell>
        </row>
        <row r="603">
          <cell r="D603" t="str">
            <v>0325682</v>
          </cell>
        </row>
        <row r="604">
          <cell r="D604" t="str">
            <v>0325683</v>
          </cell>
        </row>
        <row r="606">
          <cell r="D606" t="str">
            <v>0323123</v>
          </cell>
        </row>
        <row r="607">
          <cell r="D607" t="str">
            <v>0323125</v>
          </cell>
        </row>
        <row r="608">
          <cell r="D608" t="str">
            <v>0326467</v>
          </cell>
        </row>
        <row r="609">
          <cell r="D609" t="str">
            <v>0326468</v>
          </cell>
        </row>
        <row r="610">
          <cell r="D610" t="str">
            <v>0323120</v>
          </cell>
        </row>
        <row r="611">
          <cell r="D611" t="str">
            <v>0325681</v>
          </cell>
        </row>
        <row r="613">
          <cell r="D613" t="str">
            <v>0322807</v>
          </cell>
        </row>
        <row r="614">
          <cell r="D614" t="str">
            <v>0322680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row>
        <row r="11">
          <cell r="D11" t="str">
            <v>0322652</v>
          </cell>
          <cell r="F11">
            <v>0</v>
          </cell>
        </row>
        <row r="14">
          <cell r="D14" t="str">
            <v>0320754</v>
          </cell>
          <cell r="F14">
            <v>0</v>
          </cell>
        </row>
        <row r="15">
          <cell r="D15" t="str">
            <v>0320774</v>
          </cell>
          <cell r="F15">
            <v>0</v>
          </cell>
        </row>
        <row r="16">
          <cell r="D16" t="str">
            <v>0320723</v>
          </cell>
          <cell r="F16">
            <v>0</v>
          </cell>
        </row>
        <row r="18">
          <cell r="D18" t="str">
            <v>0322652</v>
          </cell>
          <cell r="F18">
            <v>0</v>
          </cell>
        </row>
        <row r="19">
          <cell r="D19" t="str">
            <v>0318108</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1">
          <cell r="D31" t="str">
            <v>0323112</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8">
          <cell r="D38" t="str">
            <v>0320301</v>
          </cell>
          <cell r="F38">
            <v>0</v>
          </cell>
        </row>
        <row r="39">
          <cell r="D39" t="str">
            <v>0320302</v>
          </cell>
          <cell r="F39">
            <v>0</v>
          </cell>
        </row>
        <row r="40">
          <cell r="D40" t="str">
            <v>0320777</v>
          </cell>
        </row>
        <row r="43">
          <cell r="D43" t="str">
            <v>0326136</v>
          </cell>
        </row>
        <row r="44">
          <cell r="D44" t="str">
            <v>0320773</v>
          </cell>
          <cell r="F44">
            <v>0</v>
          </cell>
        </row>
        <row r="45">
          <cell r="D45" t="str">
            <v>0320775</v>
          </cell>
          <cell r="F45">
            <v>0</v>
          </cell>
        </row>
        <row r="46">
          <cell r="D46" t="str">
            <v>0320774</v>
          </cell>
          <cell r="F46">
            <v>0</v>
          </cell>
        </row>
        <row r="48">
          <cell r="D48" t="str">
            <v>0320301</v>
          </cell>
          <cell r="F48">
            <v>0</v>
          </cell>
        </row>
        <row r="49">
          <cell r="D49" t="str">
            <v>0320302</v>
          </cell>
          <cell r="F49">
            <v>0</v>
          </cell>
        </row>
        <row r="50">
          <cell r="D50" t="str">
            <v>0322807</v>
          </cell>
          <cell r="F50">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0322817</v>
          </cell>
          <cell r="F98">
            <v>0</v>
          </cell>
        </row>
        <row r="99">
          <cell r="D99" t="str">
            <v>0321941</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row>
        <row r="109">
          <cell r="D109" t="str">
            <v>0325675</v>
          </cell>
        </row>
        <row r="110">
          <cell r="D110" t="str">
            <v>0322183</v>
          </cell>
          <cell r="F110">
            <v>0</v>
          </cell>
        </row>
        <row r="111">
          <cell r="D111" t="str">
            <v>0322157</v>
          </cell>
          <cell r="F111">
            <v>0</v>
          </cell>
        </row>
        <row r="113">
          <cell r="D113" t="str">
            <v>0320723</v>
          </cell>
          <cell r="F113">
            <v>0</v>
          </cell>
        </row>
        <row r="114">
          <cell r="D114" t="str">
            <v>0320784</v>
          </cell>
        </row>
        <row r="115">
          <cell r="D115" t="str">
            <v>0321941</v>
          </cell>
          <cell r="F115">
            <v>0</v>
          </cell>
        </row>
        <row r="118">
          <cell r="D118" t="str">
            <v>0322058</v>
          </cell>
        </row>
        <row r="119">
          <cell r="D119" t="str">
            <v>0320773</v>
          </cell>
        </row>
        <row r="120">
          <cell r="D120" t="str">
            <v>0320775</v>
          </cell>
        </row>
        <row r="121">
          <cell r="D121" t="str">
            <v>0323764</v>
          </cell>
        </row>
        <row r="122">
          <cell r="D122" t="str">
            <v>0320774</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row>
        <row r="131">
          <cell r="D131" t="str">
            <v>0322808</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4">
          <cell r="D14" t="str">
            <v>0320715</v>
          </cell>
          <cell r="F14">
            <v>0</v>
          </cell>
        </row>
        <row r="15">
          <cell r="D15" t="str">
            <v>0320712</v>
          </cell>
          <cell r="F15">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1">
          <cell r="D31" t="str">
            <v>0318106</v>
          </cell>
          <cell r="F31">
            <v>0</v>
          </cell>
        </row>
        <row r="32">
          <cell r="D32" t="str">
            <v>0315456</v>
          </cell>
          <cell r="F32">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2">
          <cell r="D62" t="str">
            <v>0323693</v>
          </cell>
          <cell r="F62">
            <v>0</v>
          </cell>
        </row>
        <row r="63">
          <cell r="D63" t="str">
            <v>0320158</v>
          </cell>
          <cell r="F63">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101">
          <cell r="D101" t="str">
            <v>0324175</v>
          </cell>
          <cell r="F101">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5">
          <cell r="D125" t="str">
            <v>0324178</v>
          </cell>
          <cell r="F125">
            <v>0</v>
          </cell>
        </row>
        <row r="127">
          <cell r="D127" t="str">
            <v>0320730</v>
          </cell>
          <cell r="F127">
            <v>0</v>
          </cell>
        </row>
        <row r="128">
          <cell r="D128" t="str">
            <v>0320720</v>
          </cell>
          <cell r="F128">
            <v>0</v>
          </cell>
        </row>
        <row r="130">
          <cell r="D130" t="str">
            <v>0318106</v>
          </cell>
          <cell r="F130">
            <v>0</v>
          </cell>
        </row>
        <row r="131">
          <cell r="D131" t="str">
            <v>0315456</v>
          </cell>
          <cell r="F131">
            <v>0</v>
          </cell>
        </row>
        <row r="132">
          <cell r="D132" t="str">
            <v>0322050</v>
          </cell>
          <cell r="F132">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8">
          <cell r="D158" t="str">
            <v>0327092</v>
          </cell>
          <cell r="F158">
            <v>0</v>
          </cell>
        </row>
        <row r="159">
          <cell r="D159" t="str">
            <v>0322050</v>
          </cell>
          <cell r="F159">
            <v>0</v>
          </cell>
        </row>
        <row r="160">
          <cell r="D160" t="str">
            <v>0322899</v>
          </cell>
          <cell r="F160">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2">
          <cell r="D232" t="str">
            <v>0318106</v>
          </cell>
          <cell r="F232">
            <v>0</v>
          </cell>
        </row>
        <row r="233">
          <cell r="D233" t="str">
            <v>0318108</v>
          </cell>
          <cell r="F233">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3">
          <cell r="D253" t="str">
            <v>0322390</v>
          </cell>
          <cell r="F253">
            <v>0</v>
          </cell>
        </row>
        <row r="254">
          <cell r="D254" t="str">
            <v>0322907</v>
          </cell>
          <cell r="F254">
            <v>0</v>
          </cell>
        </row>
        <row r="255">
          <cell r="D255" t="str">
            <v>0322395</v>
          </cell>
          <cell r="F255">
            <v>0</v>
          </cell>
        </row>
        <row r="257">
          <cell r="D257" t="str">
            <v>0320158</v>
          </cell>
          <cell r="F257">
            <v>0</v>
          </cell>
        </row>
        <row r="258">
          <cell r="D258" t="str">
            <v>0321918</v>
          </cell>
          <cell r="F258">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3">
          <cell r="D293" t="str">
            <v>0322386</v>
          </cell>
          <cell r="F293">
            <v>0</v>
          </cell>
        </row>
        <row r="294">
          <cell r="D294" t="str">
            <v>0322899</v>
          </cell>
          <cell r="F294">
            <v>0</v>
          </cell>
        </row>
        <row r="295">
          <cell r="D295" t="str">
            <v>0321916</v>
          </cell>
          <cell r="F295">
            <v>0</v>
          </cell>
        </row>
        <row r="296">
          <cell r="D296" t="str">
            <v>0322877</v>
          </cell>
          <cell r="F296">
            <v>0</v>
          </cell>
        </row>
        <row r="298">
          <cell r="D298" t="str">
            <v>0322387</v>
          </cell>
          <cell r="F298">
            <v>0</v>
          </cell>
        </row>
        <row r="299">
          <cell r="D299" t="str">
            <v>0320158</v>
          </cell>
          <cell r="F299">
            <v>0</v>
          </cell>
        </row>
        <row r="300">
          <cell r="D300" t="str">
            <v>0321916</v>
          </cell>
          <cell r="F300">
            <v>0</v>
          </cell>
        </row>
        <row r="302">
          <cell r="D302" t="str">
            <v>0322907</v>
          </cell>
          <cell r="F302">
            <v>0</v>
          </cell>
        </row>
        <row r="303">
          <cell r="D303" t="str">
            <v>0322388</v>
          </cell>
          <cell r="F303">
            <v>0</v>
          </cell>
        </row>
        <row r="304">
          <cell r="D304" t="str">
            <v>0320933</v>
          </cell>
          <cell r="F304">
            <v>0</v>
          </cell>
        </row>
        <row r="305">
          <cell r="D305" t="str">
            <v>0321916</v>
          </cell>
          <cell r="F305">
            <v>0</v>
          </cell>
        </row>
        <row r="307">
          <cell r="D307" t="str">
            <v>0317638</v>
          </cell>
          <cell r="F307">
            <v>0</v>
          </cell>
        </row>
        <row r="308">
          <cell r="D308" t="str">
            <v>0322183</v>
          </cell>
          <cell r="F308">
            <v>0</v>
          </cell>
        </row>
        <row r="310">
          <cell r="D310" t="str">
            <v>0321915</v>
          </cell>
          <cell r="F310">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20">
          <cell r="D320" t="str">
            <v>0322766</v>
          </cell>
          <cell r="F320">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8">
          <cell r="D398" t="str">
            <v>0317638</v>
          </cell>
          <cell r="F398">
            <v>0</v>
          </cell>
        </row>
        <row r="399">
          <cell r="D399" t="str">
            <v>0322643</v>
          </cell>
          <cell r="F399">
            <v>0</v>
          </cell>
        </row>
        <row r="401">
          <cell r="D401" t="str">
            <v>0320715</v>
          </cell>
          <cell r="F401">
            <v>0</v>
          </cell>
        </row>
        <row r="402">
          <cell r="D402" t="str">
            <v>0320713</v>
          </cell>
          <cell r="F402">
            <v>0</v>
          </cell>
        </row>
        <row r="403">
          <cell r="D403" t="str">
            <v>0327087</v>
          </cell>
          <cell r="F403">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7">
          <cell r="D417" t="str">
            <v>0323780</v>
          </cell>
          <cell r="F417">
            <v>0</v>
          </cell>
        </row>
        <row r="418">
          <cell r="D418" t="str">
            <v>0318106</v>
          </cell>
          <cell r="F418">
            <v>0</v>
          </cell>
        </row>
        <row r="419">
          <cell r="D419" t="str">
            <v>0318108</v>
          </cell>
          <cell r="F419">
            <v>0</v>
          </cell>
        </row>
        <row r="420">
          <cell r="D420" t="str">
            <v>0327424</v>
          </cell>
          <cell r="F420">
            <v>0</v>
          </cell>
        </row>
        <row r="423">
          <cell r="D423" t="str">
            <v>0322592</v>
          </cell>
          <cell r="F423">
            <v>0</v>
          </cell>
        </row>
        <row r="424">
          <cell r="D424" t="str">
            <v>0322928</v>
          </cell>
          <cell r="F424">
            <v>0</v>
          </cell>
        </row>
        <row r="425">
          <cell r="D425" t="str">
            <v>0320715</v>
          </cell>
          <cell r="F425">
            <v>0</v>
          </cell>
        </row>
        <row r="426">
          <cell r="D426" t="str">
            <v>0320713</v>
          </cell>
          <cell r="F426">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1">
          <cell r="D461" t="str">
            <v>0324282</v>
          </cell>
          <cell r="F461">
            <v>0</v>
          </cell>
        </row>
        <row r="462">
          <cell r="D462" t="str">
            <v>0320158</v>
          </cell>
          <cell r="F462">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9">
          <cell r="D529" t="str">
            <v>0323679</v>
          </cell>
          <cell r="F529">
            <v>0</v>
          </cell>
        </row>
        <row r="530">
          <cell r="D530" t="str">
            <v>0320158</v>
          </cell>
          <cell r="F530">
            <v>0</v>
          </cell>
        </row>
        <row r="532">
          <cell r="D532" t="str">
            <v>0323681</v>
          </cell>
          <cell r="F532">
            <v>0</v>
          </cell>
        </row>
        <row r="533">
          <cell r="D533" t="str">
            <v>0322899</v>
          </cell>
          <cell r="F533">
            <v>0</v>
          </cell>
        </row>
        <row r="534">
          <cell r="D534" t="str">
            <v>0322927</v>
          </cell>
          <cell r="F534">
            <v>0</v>
          </cell>
        </row>
        <row r="535">
          <cell r="D535" t="str">
            <v>0323678</v>
          </cell>
          <cell r="F535">
            <v>0</v>
          </cell>
        </row>
        <row r="537">
          <cell r="D537" t="str">
            <v>0317638</v>
          </cell>
          <cell r="F537">
            <v>0</v>
          </cell>
        </row>
        <row r="538">
          <cell r="D538" t="str">
            <v>0323680</v>
          </cell>
          <cell r="F538">
            <v>0</v>
          </cell>
        </row>
        <row r="541">
          <cell r="D541" t="str">
            <v>0323816</v>
          </cell>
          <cell r="F541">
            <v>0</v>
          </cell>
        </row>
        <row r="542">
          <cell r="D542" t="str">
            <v>0317557</v>
          </cell>
          <cell r="F542">
            <v>0</v>
          </cell>
        </row>
        <row r="544">
          <cell r="D544" t="str">
            <v>0323818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5">
          <cell r="D555" t="str">
            <v>0322907</v>
          </cell>
          <cell r="F555">
            <v>0</v>
          </cell>
        </row>
        <row r="556">
          <cell r="D556" t="str">
            <v>0323813</v>
          </cell>
          <cell r="F556">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70">
          <cell r="D570" t="str">
            <v>0324175</v>
          </cell>
          <cell r="F570">
            <v>0</v>
          </cell>
        </row>
        <row r="571">
          <cell r="D571" t="str">
            <v>0322899</v>
          </cell>
          <cell r="F571">
            <v>0</v>
          </cell>
        </row>
        <row r="572">
          <cell r="D572" t="str">
            <v>0323819</v>
          </cell>
          <cell r="F572">
            <v>0</v>
          </cell>
        </row>
        <row r="574">
          <cell r="D574" t="str">
            <v>0317638</v>
          </cell>
          <cell r="F574">
            <v>0</v>
          </cell>
        </row>
        <row r="575">
          <cell r="D575" t="str">
            <v>0324178</v>
          </cell>
          <cell r="F575">
            <v>0</v>
          </cell>
        </row>
        <row r="577">
          <cell r="D577" t="str">
            <v>0323820</v>
          </cell>
          <cell r="F577">
            <v>0</v>
          </cell>
        </row>
        <row r="580">
          <cell r="D580" t="str">
            <v>0322899</v>
          </cell>
          <cell r="F580">
            <v>0</v>
          </cell>
        </row>
        <row r="582">
          <cell r="D582" t="str">
            <v>0327407</v>
          </cell>
          <cell r="F582">
            <v>0</v>
          </cell>
        </row>
        <row r="583">
          <cell r="D583" t="str">
            <v>0327408</v>
          </cell>
          <cell r="F583">
            <v>0</v>
          </cell>
        </row>
        <row r="585">
          <cell r="D585" t="str">
            <v>0323671</v>
          </cell>
          <cell r="F585">
            <v>0</v>
          </cell>
        </row>
        <row r="586">
          <cell r="D586" t="str">
            <v>0320712</v>
          </cell>
          <cell r="F586">
            <v>0</v>
          </cell>
        </row>
        <row r="588">
          <cell r="D588" t="str">
            <v>0317638</v>
          </cell>
          <cell r="F588">
            <v>0</v>
          </cell>
        </row>
        <row r="589">
          <cell r="D589" t="str">
            <v>0325409</v>
          </cell>
          <cell r="F589">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8">
          <cell r="D628" t="str">
            <v>0324175</v>
          </cell>
          <cell r="F628">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8">
          <cell r="D658" t="str">
            <v>0322652</v>
          </cell>
          <cell r="F658">
            <v>0</v>
          </cell>
        </row>
        <row r="660">
          <cell r="D660" t="str">
            <v>0322395</v>
          </cell>
        </row>
        <row r="661">
          <cell r="D661" t="str">
            <v>0321917</v>
          </cell>
          <cell r="F661">
            <v>0</v>
          </cell>
        </row>
        <row r="662">
          <cell r="D662" t="str">
            <v>0321918</v>
          </cell>
        </row>
        <row r="663">
          <cell r="D663" t="str">
            <v>0326018</v>
          </cell>
          <cell r="F663">
            <v>0</v>
          </cell>
        </row>
        <row r="664">
          <cell r="D664" t="str">
            <v>0322393</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0322409</v>
          </cell>
          <cell r="F674">
            <v>0</v>
          </cell>
        </row>
        <row r="677">
          <cell r="D677" t="str">
            <v>0322391</v>
          </cell>
          <cell r="F677">
            <v>0</v>
          </cell>
        </row>
        <row r="678">
          <cell r="D678" t="str">
            <v>0322390</v>
          </cell>
        </row>
        <row r="679">
          <cell r="D679" t="str">
            <v>0322392</v>
          </cell>
          <cell r="F679">
            <v>0</v>
          </cell>
        </row>
        <row r="680">
          <cell r="D680" t="str">
            <v>0320722</v>
          </cell>
          <cell r="F680">
            <v>0</v>
          </cell>
        </row>
        <row r="682">
          <cell r="D682" t="str">
            <v>0322389</v>
          </cell>
          <cell r="F682">
            <v>0</v>
          </cell>
        </row>
        <row r="683">
          <cell r="D683" t="str">
            <v>0321911</v>
          </cell>
        </row>
        <row r="684">
          <cell r="D684" t="str">
            <v>0321919</v>
          </cell>
        </row>
        <row r="685">
          <cell r="D685" t="str">
            <v>0321915</v>
          </cell>
          <cell r="F685">
            <v>0</v>
          </cell>
        </row>
        <row r="686">
          <cell r="D686" t="str">
            <v>0321916</v>
          </cell>
        </row>
        <row r="687">
          <cell r="D687" t="str">
            <v>0323096</v>
          </cell>
          <cell r="F687">
            <v>0</v>
          </cell>
        </row>
        <row r="688">
          <cell r="D688" t="str">
            <v>0322386</v>
          </cell>
        </row>
        <row r="689">
          <cell r="D689" t="str">
            <v>0322387</v>
          </cell>
          <cell r="F689">
            <v>0</v>
          </cell>
        </row>
        <row r="690">
          <cell r="D690" t="str">
            <v>0322388</v>
          </cell>
        </row>
        <row r="692">
          <cell r="D692" t="str">
            <v>0325692</v>
          </cell>
          <cell r="F692">
            <v>0</v>
          </cell>
        </row>
        <row r="694">
          <cell r="D694" t="str">
            <v>0322180</v>
          </cell>
          <cell r="F694">
            <v>0</v>
          </cell>
        </row>
        <row r="695">
          <cell r="D695" t="str">
            <v>0322766</v>
          </cell>
          <cell r="F695">
            <v>0</v>
          </cell>
        </row>
        <row r="696">
          <cell r="D696" t="str">
            <v>0326463</v>
          </cell>
        </row>
        <row r="697">
          <cell r="D697" t="str">
            <v>0322652</v>
          </cell>
          <cell r="F697">
            <v>0</v>
          </cell>
        </row>
        <row r="698">
          <cell r="D698" t="str">
            <v>0324327</v>
          </cell>
        </row>
        <row r="699">
          <cell r="D699" t="str">
            <v>0323727</v>
          </cell>
        </row>
        <row r="700">
          <cell r="D700" t="str">
            <v>0323728</v>
          </cell>
          <cell r="F700">
            <v>0</v>
          </cell>
        </row>
        <row r="701">
          <cell r="D701" t="str">
            <v>0322768</v>
          </cell>
        </row>
        <row r="702">
          <cell r="D702" t="str">
            <v>0323729</v>
          </cell>
          <cell r="F702">
            <v>0</v>
          </cell>
        </row>
        <row r="703">
          <cell r="D703" t="str">
            <v>0323779</v>
          </cell>
          <cell r="F703">
            <v>0</v>
          </cell>
        </row>
        <row r="704">
          <cell r="D704" t="str">
            <v>0322765</v>
          </cell>
          <cell r="F704">
            <v>0</v>
          </cell>
        </row>
        <row r="706">
          <cell r="D706" t="str">
            <v>0322600</v>
          </cell>
          <cell r="F706">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7">
          <cell r="D717" t="str">
            <v>0322643</v>
          </cell>
        </row>
        <row r="718">
          <cell r="D718" t="str">
            <v>0327488</v>
          </cell>
          <cell r="F718">
            <v>0</v>
          </cell>
        </row>
        <row r="719">
          <cell r="D719" t="str">
            <v>0321808</v>
          </cell>
          <cell r="F719">
            <v>0</v>
          </cell>
        </row>
        <row r="721">
          <cell r="D721" t="str">
            <v>0322606</v>
          </cell>
          <cell r="F721">
            <v>0</v>
          </cell>
        </row>
        <row r="722">
          <cell r="D722" t="str">
            <v>0322601</v>
          </cell>
        </row>
        <row r="723">
          <cell r="D723" t="str">
            <v>0322609</v>
          </cell>
        </row>
        <row r="724">
          <cell r="D724" t="str">
            <v>0324282</v>
          </cell>
          <cell r="F724">
            <v>0</v>
          </cell>
        </row>
        <row r="725">
          <cell r="D725" t="str">
            <v>0323780</v>
          </cell>
          <cell r="F725">
            <v>0</v>
          </cell>
        </row>
        <row r="726">
          <cell r="D726" t="str">
            <v>0322911</v>
          </cell>
          <cell r="F726">
            <v>0</v>
          </cell>
        </row>
        <row r="727">
          <cell r="D727" t="str">
            <v>0321808</v>
          </cell>
          <cell r="F727">
            <v>0</v>
          </cell>
        </row>
        <row r="730">
          <cell r="D730" t="str">
            <v>0323665</v>
          </cell>
          <cell r="F730">
            <v>0</v>
          </cell>
        </row>
        <row r="731">
          <cell r="D731" t="str">
            <v>0323825</v>
          </cell>
          <cell r="F731">
            <v>0</v>
          </cell>
        </row>
        <row r="732">
          <cell r="D732" t="str">
            <v>0323824</v>
          </cell>
          <cell r="F732">
            <v>0</v>
          </cell>
        </row>
        <row r="733">
          <cell r="D733" t="str">
            <v>0323673</v>
          </cell>
        </row>
        <row r="734">
          <cell r="D734" t="str">
            <v>0323819</v>
          </cell>
        </row>
        <row r="735">
          <cell r="D735" t="str">
            <v>0323820</v>
          </cell>
          <cell r="F735">
            <v>0</v>
          </cell>
        </row>
        <row r="736">
          <cell r="D736" t="str">
            <v>0309818</v>
          </cell>
          <cell r="F736">
            <v>0</v>
          </cell>
        </row>
        <row r="737">
          <cell r="D737" t="str">
            <v>0323691</v>
          </cell>
        </row>
        <row r="738">
          <cell r="D738" t="str">
            <v>0323692</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row>
        <row r="754">
          <cell r="D754" t="str">
            <v>0323685</v>
          </cell>
          <cell r="F754">
            <v>0</v>
          </cell>
        </row>
        <row r="755">
          <cell r="D755" t="str">
            <v>0323684</v>
          </cell>
          <cell r="F755">
            <v>0</v>
          </cell>
        </row>
        <row r="756">
          <cell r="D756" t="str">
            <v>0323674</v>
          </cell>
        </row>
        <row r="757">
          <cell r="D757" t="str">
            <v>0326461</v>
          </cell>
        </row>
        <row r="758">
          <cell r="D758" t="str">
            <v>0323670</v>
          </cell>
        </row>
        <row r="759">
          <cell r="D759" t="str">
            <v>0323671</v>
          </cell>
        </row>
        <row r="760">
          <cell r="D760" t="str">
            <v>0323807</v>
          </cell>
          <cell r="F760">
            <v>0</v>
          </cell>
        </row>
        <row r="761">
          <cell r="D761" t="str">
            <v>0327039</v>
          </cell>
          <cell r="F761">
            <v>0</v>
          </cell>
        </row>
        <row r="764">
          <cell r="D764" t="str">
            <v>0323184</v>
          </cell>
          <cell r="F764">
            <v>0</v>
          </cell>
        </row>
        <row r="765">
          <cell r="D765" t="str">
            <v>0322910</v>
          </cell>
          <cell r="F765">
            <v>0</v>
          </cell>
        </row>
        <row r="766">
          <cell r="D766" t="str">
            <v>0326969</v>
          </cell>
          <cell r="F766">
            <v>0</v>
          </cell>
        </row>
        <row r="767">
          <cell r="D767" t="str">
            <v>0326970</v>
          </cell>
        </row>
        <row r="768">
          <cell r="D768" t="str">
            <v>0326971</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row>
        <row r="774">
          <cell r="D774" t="str">
            <v>0323796</v>
          </cell>
          <cell r="F774">
            <v>0</v>
          </cell>
        </row>
        <row r="775">
          <cell r="D775" t="str">
            <v>0322899</v>
          </cell>
          <cell r="F775">
            <v>0</v>
          </cell>
        </row>
        <row r="776">
          <cell r="D776" t="str">
            <v>0324297</v>
          </cell>
          <cell r="F776">
            <v>0</v>
          </cell>
        </row>
        <row r="777">
          <cell r="D777" t="str">
            <v>0323798</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row>
        <row r="784">
          <cell r="D784" t="str">
            <v>0324299</v>
          </cell>
        </row>
        <row r="785">
          <cell r="D785" t="str">
            <v>0324325</v>
          </cell>
          <cell r="F785">
            <v>0</v>
          </cell>
        </row>
        <row r="786">
          <cell r="D786" t="str">
            <v>0326915</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1">
          <cell r="D1071" t="str">
            <v>0325693</v>
          </cell>
        </row>
        <row r="1072">
          <cell r="D1072" t="str">
            <v>0325694</v>
          </cell>
        </row>
        <row r="1073">
          <cell r="D1073" t="str">
            <v>0325695</v>
          </cell>
        </row>
        <row r="1074">
          <cell r="D1074" t="str">
            <v>0327435</v>
          </cell>
        </row>
        <row r="1075">
          <cell r="D1075" t="str">
            <v>0327436</v>
          </cell>
        </row>
        <row r="1077">
          <cell r="D1077" t="str">
            <v>0327437</v>
          </cell>
        </row>
        <row r="1078">
          <cell r="D1078" t="str">
            <v>0327438</v>
          </cell>
        </row>
        <row r="1079">
          <cell r="D1079" t="str">
            <v>0327482</v>
          </cell>
        </row>
        <row r="1080">
          <cell r="D1080" t="str">
            <v>0327439</v>
          </cell>
        </row>
        <row r="1081">
          <cell r="D1081" t="str">
            <v>0327440</v>
          </cell>
        </row>
        <row r="1082">
          <cell r="D1082" t="str">
            <v>0327441</v>
          </cell>
        </row>
        <row r="1083">
          <cell r="D1083" t="str">
            <v>0327466</v>
          </cell>
        </row>
        <row r="1084">
          <cell r="D1084" t="str">
            <v>0327467</v>
          </cell>
        </row>
        <row r="1085">
          <cell r="D1085" t="str">
            <v>0327468</v>
          </cell>
        </row>
        <row r="1086">
          <cell r="D1086" t="str">
            <v>0327469</v>
          </cell>
        </row>
        <row r="1087">
          <cell r="D1087" t="str">
            <v>0327442</v>
          </cell>
        </row>
        <row r="1088">
          <cell r="D1088" t="str">
            <v>0322859</v>
          </cell>
        </row>
        <row r="1089">
          <cell r="D1089" t="str">
            <v>0322858</v>
          </cell>
        </row>
        <row r="1090">
          <cell r="D1090" t="str">
            <v>0327443</v>
          </cell>
        </row>
        <row r="1091">
          <cell r="D1091" t="str">
            <v>0327444</v>
          </cell>
        </row>
        <row r="1092">
          <cell r="D1092" t="str">
            <v>0327463</v>
          </cell>
        </row>
        <row r="1093">
          <cell r="D1093" t="str">
            <v>0327464</v>
          </cell>
        </row>
        <row r="1094">
          <cell r="D1094" t="str">
            <v>0326300</v>
          </cell>
        </row>
        <row r="1095">
          <cell r="D1095" t="str">
            <v>0327445</v>
          </cell>
        </row>
        <row r="1096">
          <cell r="D1096" t="str">
            <v>0327446</v>
          </cell>
        </row>
        <row r="1097">
          <cell r="D1097" t="str">
            <v>0327449</v>
          </cell>
        </row>
        <row r="1098">
          <cell r="D1098" t="str">
            <v>0327089</v>
          </cell>
        </row>
        <row r="1099">
          <cell r="D1099" t="str">
            <v>0327447</v>
          </cell>
        </row>
        <row r="1100">
          <cell r="D1100" t="str">
            <v>0327448</v>
          </cell>
        </row>
        <row r="1101">
          <cell r="D1101" t="str">
            <v>0327450</v>
          </cell>
        </row>
        <row r="1102">
          <cell r="D1102" t="str">
            <v>0327451</v>
          </cell>
        </row>
        <row r="1103">
          <cell r="D1103" t="str">
            <v>0327454</v>
          </cell>
        </row>
        <row r="1104">
          <cell r="D1104" t="str">
            <v>0327455</v>
          </cell>
        </row>
        <row r="1105">
          <cell r="D1105" t="str">
            <v>0327456</v>
          </cell>
        </row>
        <row r="1106">
          <cell r="D1106" t="str">
            <v>0327457</v>
          </cell>
        </row>
        <row r="1107">
          <cell r="D1107" t="str">
            <v>0327458</v>
          </cell>
        </row>
        <row r="1108">
          <cell r="D1108" t="str">
            <v>0327459</v>
          </cell>
        </row>
        <row r="1110">
          <cell r="D1110" t="str">
            <v>0322392</v>
          </cell>
        </row>
        <row r="1111">
          <cell r="D1111" t="str">
            <v>0322393</v>
          </cell>
        </row>
        <row r="1112">
          <cell r="D1112" t="str">
            <v>0327460</v>
          </cell>
        </row>
        <row r="1113">
          <cell r="D1113" t="str">
            <v>0322394</v>
          </cell>
        </row>
        <row r="1114">
          <cell r="D1114" t="str">
            <v>0321917</v>
          </cell>
        </row>
        <row r="1115">
          <cell r="D1115" t="str">
            <v>0321918</v>
          </cell>
        </row>
        <row r="1116">
          <cell r="D1116" t="str">
            <v>0327465</v>
          </cell>
        </row>
        <row r="1117">
          <cell r="D1117" t="str">
            <v>0322395</v>
          </cell>
        </row>
        <row r="1118">
          <cell r="D1118" t="str">
            <v>0317619</v>
          </cell>
        </row>
        <row r="1119">
          <cell r="D1119" t="str">
            <v>0327462</v>
          </cell>
        </row>
        <row r="1120">
          <cell r="D1120" t="str">
            <v>0327461</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20">
          <cell r="D20" t="str">
            <v>0322899</v>
          </cell>
          <cell r="F20">
            <v>0</v>
          </cell>
        </row>
        <row r="21">
          <cell r="D21" t="str">
            <v>0321807</v>
          </cell>
          <cell r="F21">
            <v>0</v>
          </cell>
        </row>
        <row r="23">
          <cell r="D23" t="str">
            <v>0317638</v>
          </cell>
          <cell r="F23">
            <v>0</v>
          </cell>
        </row>
        <row r="24">
          <cell r="D24" t="str">
            <v>0320158</v>
          </cell>
          <cell r="F24">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4">
          <cell r="D224" t="str">
            <v>0318106</v>
          </cell>
          <cell r="F224">
            <v>0</v>
          </cell>
        </row>
        <row r="225">
          <cell r="D225" t="str">
            <v>0317556</v>
          </cell>
          <cell r="F225">
            <v>0</v>
          </cell>
        </row>
        <row r="226">
          <cell r="D226" t="str">
            <v>0322899</v>
          </cell>
          <cell r="F226">
            <v>0</v>
          </cell>
        </row>
        <row r="227">
          <cell r="D227" t="str">
            <v>0317557</v>
          </cell>
          <cell r="F227">
            <v>0</v>
          </cell>
        </row>
        <row r="229">
          <cell r="D229" t="str">
            <v>0317638</v>
          </cell>
          <cell r="F229">
            <v>0</v>
          </cell>
        </row>
        <row r="230">
          <cell r="D230" t="str">
            <v>0320158</v>
          </cell>
          <cell r="F230">
            <v>0</v>
          </cell>
        </row>
        <row r="231">
          <cell r="D231" t="str">
            <v>0320716</v>
          </cell>
          <cell r="F231">
            <v>0</v>
          </cell>
        </row>
        <row r="233">
          <cell r="D233" t="str">
            <v>0322902</v>
          </cell>
          <cell r="F233">
            <v>0</v>
          </cell>
        </row>
        <row r="234">
          <cell r="D234" t="str">
            <v>0318107</v>
          </cell>
          <cell r="F234">
            <v>0</v>
          </cell>
        </row>
        <row r="235">
          <cell r="D235" t="str">
            <v>0317638</v>
          </cell>
          <cell r="F235">
            <v>0</v>
          </cell>
        </row>
        <row r="236">
          <cell r="D236" t="str">
            <v>0320158</v>
          </cell>
          <cell r="F236">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3">
          <cell r="D343" t="str">
            <v>0322921</v>
          </cell>
          <cell r="F343">
            <v>0</v>
          </cell>
        </row>
        <row r="344">
          <cell r="D344" t="str">
            <v>0322928</v>
          </cell>
          <cell r="F344">
            <v>0</v>
          </cell>
        </row>
        <row r="345">
          <cell r="D345" t="str">
            <v>0320722</v>
          </cell>
          <cell r="F345">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5">
          <cell r="D365" t="str">
            <v>0322929</v>
          </cell>
          <cell r="F365">
            <v>0</v>
          </cell>
        </row>
        <row r="366">
          <cell r="D366" t="str">
            <v>0322887</v>
          </cell>
          <cell r="F366">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9">
          <cell r="D379" t="str">
            <v>0322899</v>
          </cell>
          <cell r="F379">
            <v>0</v>
          </cell>
        </row>
        <row r="380">
          <cell r="D380" t="str">
            <v>0322924</v>
          </cell>
          <cell r="F380">
            <v>0</v>
          </cell>
        </row>
        <row r="381">
          <cell r="D381" t="str">
            <v>0322920</v>
          </cell>
          <cell r="F381">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2">
          <cell r="D402" t="str">
            <v>0322927</v>
          </cell>
          <cell r="F402">
            <v>0</v>
          </cell>
        </row>
        <row r="403">
          <cell r="D403" t="str">
            <v>0322919</v>
          </cell>
          <cell r="F403">
            <v>0</v>
          </cell>
        </row>
        <row r="404">
          <cell r="D404" t="str">
            <v>0323084</v>
          </cell>
          <cell r="F404">
            <v>0</v>
          </cell>
        </row>
        <row r="406">
          <cell r="D406" t="str">
            <v>0322899</v>
          </cell>
          <cell r="F406">
            <v>0</v>
          </cell>
        </row>
        <row r="407">
          <cell r="D407" t="str">
            <v>0322922</v>
          </cell>
          <cell r="F407">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8">
          <cell r="D438" t="str">
            <v>0320158</v>
          </cell>
          <cell r="F438">
            <v>0</v>
          </cell>
        </row>
        <row r="439">
          <cell r="D439" t="str">
            <v>0317638</v>
          </cell>
          <cell r="F439">
            <v>0</v>
          </cell>
        </row>
        <row r="440">
          <cell r="D440" t="str">
            <v>0326457</v>
          </cell>
          <cell r="F440">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7">
          <cell r="D507" t="str">
            <v>0317638</v>
          </cell>
          <cell r="F507">
            <v>0</v>
          </cell>
        </row>
        <row r="508">
          <cell r="D508" t="str">
            <v>0320158</v>
          </cell>
          <cell r="F508">
            <v>0</v>
          </cell>
        </row>
        <row r="509">
          <cell r="D509" t="str">
            <v>0326457</v>
          </cell>
          <cell r="F509">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8">
          <cell r="D518" t="str">
            <v>0322899</v>
          </cell>
          <cell r="F518">
            <v>0</v>
          </cell>
        </row>
        <row r="519">
          <cell r="D519" t="str">
            <v>0322929</v>
          </cell>
          <cell r="F519">
            <v>0</v>
          </cell>
        </row>
        <row r="521">
          <cell r="D521" t="str">
            <v>0320158</v>
          </cell>
          <cell r="F521">
            <v>0</v>
          </cell>
        </row>
        <row r="522">
          <cell r="D522" t="str">
            <v>0317638</v>
          </cell>
          <cell r="F522">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row>
        <row r="604">
          <cell r="D604" t="str">
            <v>0325683</v>
          </cell>
        </row>
        <row r="606">
          <cell r="D606" t="str">
            <v>0325688</v>
          </cell>
          <cell r="F606">
            <v>0</v>
          </cell>
        </row>
        <row r="607">
          <cell r="D607" t="str">
            <v>0323125</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30">
          <cell r="D630" t="str">
            <v>0320747</v>
          </cell>
          <cell r="F630">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8">
          <cell r="D638" t="str">
            <v>0322652</v>
          </cell>
          <cell r="F638">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51">
          <cell r="D651" t="str">
            <v>0320749</v>
          </cell>
          <cell r="F651">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1">
          <cell r="D661" t="str">
            <v>0320750</v>
          </cell>
          <cell r="F661">
            <v>0</v>
          </cell>
        </row>
        <row r="663">
          <cell r="D663" t="str">
            <v>0323776</v>
          </cell>
          <cell r="F663">
            <v>0</v>
          </cell>
        </row>
        <row r="664">
          <cell r="D664" t="str">
            <v>0320722</v>
          </cell>
          <cell r="F664">
            <v>0</v>
          </cell>
        </row>
        <row r="666">
          <cell r="D666" t="str">
            <v>0322652</v>
          </cell>
          <cell r="F666">
            <v>0</v>
          </cell>
        </row>
        <row r="669">
          <cell r="D669" t="str">
            <v>0320754</v>
          </cell>
          <cell r="F669">
            <v>0</v>
          </cell>
        </row>
        <row r="671">
          <cell r="D671" t="str">
            <v>0323776</v>
          </cell>
          <cell r="F671">
            <v>0</v>
          </cell>
        </row>
        <row r="672">
          <cell r="D672" t="str">
            <v>0320722</v>
          </cell>
          <cell r="F672">
            <v>0</v>
          </cell>
        </row>
        <row r="674">
          <cell r="D674" t="str">
            <v>0322652</v>
          </cell>
          <cell r="F674">
            <v>0</v>
          </cell>
        </row>
        <row r="677">
          <cell r="D677" t="str">
            <v>0320753</v>
          </cell>
          <cell r="F677">
            <v>0</v>
          </cell>
        </row>
        <row r="679">
          <cell r="D679" t="str">
            <v>0322180</v>
          </cell>
          <cell r="F679">
            <v>0</v>
          </cell>
        </row>
        <row r="680">
          <cell r="D680" t="str">
            <v>0320722</v>
          </cell>
          <cell r="F680">
            <v>0</v>
          </cell>
        </row>
        <row r="682">
          <cell r="D682" t="str">
            <v>0322652</v>
          </cell>
          <cell r="F682">
            <v>0</v>
          </cell>
        </row>
        <row r="685">
          <cell r="D685" t="str">
            <v>0320752</v>
          </cell>
          <cell r="F685">
            <v>0</v>
          </cell>
        </row>
        <row r="687">
          <cell r="D687" t="str">
            <v>0320722</v>
          </cell>
          <cell r="F687">
            <v>0</v>
          </cell>
        </row>
        <row r="689">
          <cell r="D689" t="str">
            <v>0322652</v>
          </cell>
          <cell r="F689">
            <v>0</v>
          </cell>
        </row>
        <row r="692">
          <cell r="D692" t="str">
            <v>0325692</v>
          </cell>
          <cell r="F692">
            <v>0</v>
          </cell>
        </row>
        <row r="694">
          <cell r="D694" t="str">
            <v>0322180</v>
          </cell>
          <cell r="F694">
            <v>0</v>
          </cell>
        </row>
        <row r="695">
          <cell r="D695" t="str">
            <v>0320722</v>
          </cell>
          <cell r="F695">
            <v>0</v>
          </cell>
        </row>
        <row r="697">
          <cell r="D697" t="str">
            <v>0322652</v>
          </cell>
          <cell r="F697">
            <v>0</v>
          </cell>
        </row>
        <row r="700">
          <cell r="D700" t="str">
            <v>0322157</v>
          </cell>
          <cell r="F700">
            <v>0</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8">
          <cell r="D718" t="str">
            <v>0322910</v>
          </cell>
          <cell r="F718">
            <v>0</v>
          </cell>
        </row>
        <row r="719">
          <cell r="D719" t="str">
            <v>0321808</v>
          </cell>
          <cell r="F719">
            <v>0</v>
          </cell>
        </row>
        <row r="721">
          <cell r="D721" t="str">
            <v>0320158</v>
          </cell>
          <cell r="F721">
            <v>0</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5">
          <cell r="D735" t="str">
            <v>0323184</v>
          </cell>
          <cell r="F735">
            <v>0</v>
          </cell>
        </row>
        <row r="736">
          <cell r="D736" t="str">
            <v>0322899</v>
          </cell>
          <cell r="F736">
            <v>0</v>
          </cell>
        </row>
        <row r="739">
          <cell r="D739" t="str">
            <v>0322899</v>
          </cell>
          <cell r="F739">
            <v>0</v>
          </cell>
        </row>
        <row r="740">
          <cell r="D740" t="str">
            <v>0322915</v>
          </cell>
          <cell r="F740">
            <v>0</v>
          </cell>
        </row>
        <row r="741">
          <cell r="D741" t="str">
            <v>0322910</v>
          </cell>
          <cell r="F741">
            <v>0</v>
          </cell>
        </row>
        <row r="742">
          <cell r="D742" t="str">
            <v>0321808</v>
          </cell>
          <cell r="F742">
            <v>0</v>
          </cell>
        </row>
        <row r="745">
          <cell r="D745" t="str">
            <v>0321029</v>
          </cell>
          <cell r="F745">
            <v>0</v>
          </cell>
        </row>
        <row r="746">
          <cell r="D746" t="str">
            <v>0322910</v>
          </cell>
          <cell r="F746">
            <v>0</v>
          </cell>
        </row>
        <row r="747">
          <cell r="D747" t="str">
            <v>0321808</v>
          </cell>
          <cell r="F747">
            <v>0</v>
          </cell>
        </row>
        <row r="750">
          <cell r="D750" t="str">
            <v>0327088</v>
          </cell>
          <cell r="F750">
            <v>0</v>
          </cell>
        </row>
        <row r="751">
          <cell r="D751" t="str">
            <v>0322924</v>
          </cell>
          <cell r="F751">
            <v>0</v>
          </cell>
        </row>
        <row r="752">
          <cell r="D752" t="str">
            <v>0322920</v>
          </cell>
          <cell r="F752">
            <v>0</v>
          </cell>
        </row>
        <row r="754">
          <cell r="D754" t="str">
            <v>0317638</v>
          </cell>
          <cell r="F754">
            <v>0</v>
          </cell>
        </row>
        <row r="755">
          <cell r="D755" t="str">
            <v>0320158</v>
          </cell>
          <cell r="F755">
            <v>0</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9">
          <cell r="D769" t="str">
            <v>0323184</v>
          </cell>
          <cell r="F769">
            <v>0</v>
          </cell>
        </row>
        <row r="770">
          <cell r="D770" t="str">
            <v>0322910</v>
          </cell>
          <cell r="F770">
            <v>0</v>
          </cell>
        </row>
        <row r="771">
          <cell r="D771" t="str">
            <v>0321808</v>
          </cell>
          <cell r="F771">
            <v>0</v>
          </cell>
        </row>
        <row r="774">
          <cell r="D774" t="str">
            <v>0323184</v>
          </cell>
          <cell r="F774">
            <v>0</v>
          </cell>
        </row>
        <row r="775">
          <cell r="D775" t="str">
            <v>0322899</v>
          </cell>
          <cell r="F775">
            <v>0</v>
          </cell>
        </row>
        <row r="776">
          <cell r="D776" t="str">
            <v>0321808</v>
          </cell>
          <cell r="F776">
            <v>0</v>
          </cell>
        </row>
        <row r="779">
          <cell r="D779" t="str">
            <v>0322899</v>
          </cell>
          <cell r="F779">
            <v>0</v>
          </cell>
        </row>
        <row r="780">
          <cell r="D780" t="str">
            <v>0322915</v>
          </cell>
          <cell r="F780">
            <v>0</v>
          </cell>
        </row>
        <row r="781">
          <cell r="D781" t="str">
            <v>0322910</v>
          </cell>
          <cell r="F781">
            <v>0</v>
          </cell>
        </row>
        <row r="782">
          <cell r="D782" t="str">
            <v>0321808</v>
          </cell>
          <cell r="F782">
            <v>0</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4">
          <cell r="D794" t="str">
            <v>0323184</v>
          </cell>
          <cell r="F794">
            <v>0</v>
          </cell>
        </row>
        <row r="795">
          <cell r="D795" t="str">
            <v>0322910</v>
          </cell>
          <cell r="F795">
            <v>0</v>
          </cell>
        </row>
        <row r="796">
          <cell r="D796" t="str">
            <v>0321808</v>
          </cell>
          <cell r="F796">
            <v>0</v>
          </cell>
        </row>
        <row r="799">
          <cell r="D799" t="str">
            <v>0323184</v>
          </cell>
          <cell r="F799">
            <v>0</v>
          </cell>
        </row>
        <row r="800">
          <cell r="D800" t="str">
            <v>0322910</v>
          </cell>
          <cell r="F800">
            <v>0</v>
          </cell>
        </row>
        <row r="801">
          <cell r="D801" t="str">
            <v>0321808</v>
          </cell>
          <cell r="F801">
            <v>0</v>
          </cell>
        </row>
        <row r="804">
          <cell r="D804" t="str">
            <v>0323184</v>
          </cell>
          <cell r="F804">
            <v>0</v>
          </cell>
        </row>
        <row r="805">
          <cell r="D805" t="str">
            <v>0322899</v>
          </cell>
          <cell r="F805">
            <v>0</v>
          </cell>
        </row>
        <row r="806">
          <cell r="D806" t="str">
            <v>0321808</v>
          </cell>
          <cell r="F806">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20">
          <cell r="D820" t="str">
            <v>0322899</v>
          </cell>
          <cell r="F820">
            <v>0</v>
          </cell>
        </row>
        <row r="821">
          <cell r="D821" t="str">
            <v>0322924</v>
          </cell>
          <cell r="F821">
            <v>0</v>
          </cell>
        </row>
        <row r="822">
          <cell r="D822" t="str">
            <v>0322920</v>
          </cell>
          <cell r="F822">
            <v>0</v>
          </cell>
        </row>
        <row r="824">
          <cell r="D824" t="str">
            <v>0317638</v>
          </cell>
          <cell r="F824">
            <v>0</v>
          </cell>
        </row>
        <row r="825">
          <cell r="D825" t="str">
            <v>0320158</v>
          </cell>
          <cell r="F825">
            <v>0</v>
          </cell>
        </row>
        <row r="828">
          <cell r="D828" t="str">
            <v>0322899</v>
          </cell>
          <cell r="F828">
            <v>0</v>
          </cell>
        </row>
        <row r="829">
          <cell r="D829" t="str">
            <v>0322924</v>
          </cell>
          <cell r="F829">
            <v>0</v>
          </cell>
        </row>
        <row r="830">
          <cell r="D830" t="str">
            <v>0322920</v>
          </cell>
          <cell r="F830">
            <v>0</v>
          </cell>
        </row>
        <row r="832">
          <cell r="D832" t="str">
            <v>0317638</v>
          </cell>
          <cell r="F832">
            <v>0</v>
          </cell>
        </row>
        <row r="833">
          <cell r="D833" t="str">
            <v>0320158</v>
          </cell>
          <cell r="F833">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6">
          <cell r="D846" t="str">
            <v>0321974</v>
          </cell>
          <cell r="F846">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6">
          <cell r="D856" t="str">
            <v>0327088</v>
          </cell>
          <cell r="F856">
            <v>0</v>
          </cell>
        </row>
        <row r="857">
          <cell r="D857" t="str">
            <v>0326910</v>
          </cell>
          <cell r="F857">
            <v>0</v>
          </cell>
        </row>
        <row r="858">
          <cell r="D858" t="str">
            <v>0321996</v>
          </cell>
          <cell r="F858">
            <v>0</v>
          </cell>
        </row>
        <row r="859">
          <cell r="D859" t="str">
            <v>0321981</v>
          </cell>
          <cell r="F859">
            <v>0</v>
          </cell>
        </row>
        <row r="864">
          <cell r="D864" t="str">
            <v>0322863</v>
          </cell>
          <cell r="F864">
            <v>0</v>
          </cell>
        </row>
        <row r="866">
          <cell r="D866" t="str">
            <v>0322909</v>
          </cell>
          <cell r="F866">
            <v>0</v>
          </cell>
        </row>
        <row r="867">
          <cell r="D867" t="str">
            <v>0322901</v>
          </cell>
          <cell r="F867">
            <v>0</v>
          </cell>
        </row>
        <row r="868">
          <cell r="D868" t="str">
            <v>0322932</v>
          </cell>
          <cell r="F868">
            <v>0</v>
          </cell>
        </row>
        <row r="871">
          <cell r="D871" t="str">
            <v>0322861</v>
          </cell>
          <cell r="F871">
            <v>0</v>
          </cell>
        </row>
        <row r="873">
          <cell r="D873" t="str">
            <v>0322909</v>
          </cell>
          <cell r="F873">
            <v>0</v>
          </cell>
        </row>
        <row r="874">
          <cell r="D874" t="str">
            <v>0322901</v>
          </cell>
          <cell r="F874">
            <v>0</v>
          </cell>
        </row>
        <row r="875">
          <cell r="D875" t="str">
            <v>0322932</v>
          </cell>
          <cell r="F875">
            <v>0</v>
          </cell>
        </row>
        <row r="878">
          <cell r="D878" t="str">
            <v>0322864</v>
          </cell>
          <cell r="F878">
            <v>0</v>
          </cell>
        </row>
        <row r="880">
          <cell r="D880" t="str">
            <v>0322909</v>
          </cell>
          <cell r="F880">
            <v>0</v>
          </cell>
        </row>
        <row r="881">
          <cell r="D881" t="str">
            <v>0322901</v>
          </cell>
          <cell r="F881">
            <v>0</v>
          </cell>
        </row>
        <row r="882">
          <cell r="D882" t="str">
            <v>0322932</v>
          </cell>
          <cell r="F882">
            <v>0</v>
          </cell>
        </row>
        <row r="885">
          <cell r="D885" t="str">
            <v>0322862</v>
          </cell>
          <cell r="F885">
            <v>0</v>
          </cell>
        </row>
        <row r="887">
          <cell r="D887" t="str">
            <v>0322909</v>
          </cell>
          <cell r="F887">
            <v>0</v>
          </cell>
        </row>
        <row r="888">
          <cell r="D888" t="str">
            <v>0322901</v>
          </cell>
          <cell r="F888">
            <v>0</v>
          </cell>
        </row>
        <row r="889">
          <cell r="D889" t="str">
            <v>0322932</v>
          </cell>
          <cell r="F889">
            <v>0</v>
          </cell>
        </row>
        <row r="894">
          <cell r="D894" t="str">
            <v>0327088</v>
          </cell>
          <cell r="F894">
            <v>0</v>
          </cell>
        </row>
        <row r="895">
          <cell r="D895" t="str">
            <v>0326910</v>
          </cell>
          <cell r="F895">
            <v>0</v>
          </cell>
        </row>
        <row r="896">
          <cell r="D896" t="str">
            <v>0321996</v>
          </cell>
          <cell r="F896">
            <v>0</v>
          </cell>
        </row>
        <row r="898">
          <cell r="D898" t="str">
            <v>0327092</v>
          </cell>
          <cell r="F898">
            <v>0</v>
          </cell>
        </row>
        <row r="899">
          <cell r="D899" t="str">
            <v>0320158</v>
          </cell>
          <cell r="F899">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10">
          <cell r="D910" t="str">
            <v>0327088</v>
          </cell>
          <cell r="F910">
            <v>0</v>
          </cell>
        </row>
        <row r="911">
          <cell r="D911" t="str">
            <v>0326910</v>
          </cell>
          <cell r="F911">
            <v>0</v>
          </cell>
        </row>
        <row r="912">
          <cell r="D912" t="str">
            <v>0320730</v>
          </cell>
          <cell r="F912">
            <v>0</v>
          </cell>
        </row>
        <row r="913">
          <cell r="D913" t="str">
            <v>0322919</v>
          </cell>
          <cell r="F913">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5">
          <cell r="D925" t="str">
            <v>0320730</v>
          </cell>
          <cell r="F925">
            <v>0</v>
          </cell>
        </row>
        <row r="926">
          <cell r="D926" t="str">
            <v>0322917</v>
          </cell>
          <cell r="F926">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7">
          <cell r="D937" t="str">
            <v>0327088</v>
          </cell>
          <cell r="F937">
            <v>0</v>
          </cell>
        </row>
        <row r="938">
          <cell r="D938" t="str">
            <v>0326910</v>
          </cell>
          <cell r="F938">
            <v>0</v>
          </cell>
        </row>
        <row r="940">
          <cell r="D940" t="str">
            <v>0327092</v>
          </cell>
          <cell r="F940">
            <v>0</v>
          </cell>
        </row>
        <row r="941">
          <cell r="D941" t="str">
            <v>0320158</v>
          </cell>
          <cell r="F941">
            <v>0</v>
          </cell>
        </row>
        <row r="944">
          <cell r="D944" t="str">
            <v>0320730</v>
          </cell>
          <cell r="F944">
            <v>0</v>
          </cell>
        </row>
        <row r="945">
          <cell r="D945" t="str">
            <v>0322919</v>
          </cell>
          <cell r="F945">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6">
          <cell r="D956" t="str">
            <v>0327088</v>
          </cell>
          <cell r="F956">
            <v>0</v>
          </cell>
        </row>
        <row r="957">
          <cell r="D957" t="str">
            <v>0326910</v>
          </cell>
          <cell r="F957">
            <v>0</v>
          </cell>
        </row>
        <row r="958">
          <cell r="D958" t="str">
            <v>0322920</v>
          </cell>
          <cell r="F958">
            <v>0</v>
          </cell>
        </row>
        <row r="960">
          <cell r="D960" t="str">
            <v>0327092</v>
          </cell>
          <cell r="F960">
            <v>0</v>
          </cell>
        </row>
        <row r="961">
          <cell r="D961" t="str">
            <v>0320158</v>
          </cell>
          <cell r="F961">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3">
          <cell r="D973" t="str">
            <v>0323722</v>
          </cell>
          <cell r="F973">
            <v>0</v>
          </cell>
        </row>
        <row r="974">
          <cell r="D974" t="str">
            <v>0321808</v>
          </cell>
          <cell r="F974">
            <v>0</v>
          </cell>
        </row>
        <row r="976">
          <cell r="D976" t="str">
            <v>0320158</v>
          </cell>
          <cell r="F976">
            <v>0</v>
          </cell>
        </row>
        <row r="979">
          <cell r="D979" t="str">
            <v>0323724</v>
          </cell>
          <cell r="F979">
            <v>0</v>
          </cell>
        </row>
        <row r="980">
          <cell r="D980" t="str">
            <v>0323722</v>
          </cell>
          <cell r="F980">
            <v>0</v>
          </cell>
        </row>
        <row r="981">
          <cell r="D981" t="str">
            <v>0323723</v>
          </cell>
          <cell r="F981">
            <v>0</v>
          </cell>
        </row>
        <row r="982">
          <cell r="D982" t="str">
            <v>0321808</v>
          </cell>
          <cell r="F982">
            <v>0</v>
          </cell>
        </row>
        <row r="985">
          <cell r="D985" t="str">
            <v>0323724</v>
          </cell>
          <cell r="F985">
            <v>0</v>
          </cell>
        </row>
        <row r="986">
          <cell r="D986" t="str">
            <v>0323722</v>
          </cell>
          <cell r="F986">
            <v>0</v>
          </cell>
        </row>
        <row r="987">
          <cell r="D987" t="str">
            <v>0321808</v>
          </cell>
          <cell r="F987">
            <v>0</v>
          </cell>
        </row>
        <row r="990">
          <cell r="D990" t="str">
            <v>0323724</v>
          </cell>
          <cell r="F990">
            <v>0</v>
          </cell>
        </row>
        <row r="991">
          <cell r="D991" t="str">
            <v>0327088</v>
          </cell>
          <cell r="F991">
            <v>0</v>
          </cell>
        </row>
        <row r="992">
          <cell r="D992" t="str">
            <v>0326910</v>
          </cell>
          <cell r="F992">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2">
          <cell r="D1002" t="str">
            <v>0321029</v>
          </cell>
          <cell r="F1002">
            <v>0</v>
          </cell>
        </row>
        <row r="1003">
          <cell r="D1003" t="str">
            <v>0323722</v>
          </cell>
          <cell r="F1003">
            <v>0</v>
          </cell>
        </row>
        <row r="1004">
          <cell r="D1004" t="str">
            <v>0321808</v>
          </cell>
          <cell r="F1004">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2">
          <cell r="D1012" t="str">
            <v>0327092</v>
          </cell>
          <cell r="F1012">
            <v>0</v>
          </cell>
        </row>
        <row r="1013">
          <cell r="D1013" t="str">
            <v>0320158</v>
          </cell>
          <cell r="F1013">
            <v>0</v>
          </cell>
        </row>
        <row r="1018">
          <cell r="D1018" t="str">
            <v>0325693</v>
          </cell>
          <cell r="F1018">
            <v>0</v>
          </cell>
        </row>
        <row r="1019">
          <cell r="D1019" t="str">
            <v>0325696</v>
          </cell>
          <cell r="F1019">
            <v>0</v>
          </cell>
        </row>
        <row r="1022">
          <cell r="D1022" t="str">
            <v>0325694</v>
          </cell>
          <cell r="F1022">
            <v>0</v>
          </cell>
        </row>
        <row r="1023">
          <cell r="D1023" t="str">
            <v>0325696</v>
          </cell>
          <cell r="F1023">
            <v>0</v>
          </cell>
        </row>
        <row r="1024">
          <cell r="D1024" t="str">
            <v>0325695</v>
          </cell>
          <cell r="F1024">
            <v>0</v>
          </cell>
        </row>
        <row r="1029">
          <cell r="D1029" t="str">
            <v>0321971</v>
          </cell>
          <cell r="F1029">
            <v>0</v>
          </cell>
        </row>
        <row r="1030">
          <cell r="D1030" t="str">
            <v>0322884</v>
          </cell>
          <cell r="F1030">
            <v>0</v>
          </cell>
        </row>
        <row r="1031">
          <cell r="D1031" t="str">
            <v>0322891</v>
          </cell>
          <cell r="F1031">
            <v>0</v>
          </cell>
        </row>
        <row r="1034">
          <cell r="D1034" t="str">
            <v>0322892</v>
          </cell>
          <cell r="F1034">
            <v>0</v>
          </cell>
        </row>
        <row r="1035">
          <cell r="D1035" t="str">
            <v>0322884</v>
          </cell>
          <cell r="F1035">
            <v>0</v>
          </cell>
        </row>
        <row r="1036">
          <cell r="D1036" t="str">
            <v>0322891</v>
          </cell>
          <cell r="F1036">
            <v>0</v>
          </cell>
        </row>
        <row r="1039">
          <cell r="D1039" t="str">
            <v>0322893</v>
          </cell>
          <cell r="F1039">
            <v>0</v>
          </cell>
        </row>
        <row r="1040">
          <cell r="D1040" t="str">
            <v>0322884</v>
          </cell>
          <cell r="F1040">
            <v>0</v>
          </cell>
        </row>
        <row r="1041">
          <cell r="D1041" t="str">
            <v>0322891</v>
          </cell>
          <cell r="F1041">
            <v>0</v>
          </cell>
        </row>
        <row r="1045">
          <cell r="D1045" t="str">
            <v>0320747</v>
          </cell>
        </row>
        <row r="1046">
          <cell r="D1046" t="str">
            <v>0320748</v>
          </cell>
        </row>
        <row r="1047">
          <cell r="D1047" t="str">
            <v>0320749</v>
          </cell>
        </row>
        <row r="1048">
          <cell r="D1048" t="str">
            <v>0320750</v>
          </cell>
        </row>
        <row r="1049">
          <cell r="D1049" t="str">
            <v>0320754</v>
          </cell>
        </row>
        <row r="1050">
          <cell r="D1050" t="str">
            <v>0320753</v>
          </cell>
        </row>
        <row r="1051">
          <cell r="D1051" t="str">
            <v>0320752</v>
          </cell>
        </row>
        <row r="1052">
          <cell r="D1052" t="str">
            <v>0325692</v>
          </cell>
        </row>
        <row r="1053">
          <cell r="D1053" t="str">
            <v>0322157</v>
          </cell>
        </row>
        <row r="1054">
          <cell r="D1054" t="str">
            <v>0320751</v>
          </cell>
        </row>
        <row r="1055">
          <cell r="D1055" t="str">
            <v>0323105</v>
          </cell>
        </row>
        <row r="1059">
          <cell r="D1059" t="str">
            <v>0322181</v>
          </cell>
        </row>
        <row r="1060">
          <cell r="D1060" t="str">
            <v>0322180</v>
          </cell>
        </row>
        <row r="1061">
          <cell r="D1061" t="str">
            <v>0323776</v>
          </cell>
        </row>
        <row r="1062">
          <cell r="D1062" t="str">
            <v>0322652</v>
          </cell>
        </row>
        <row r="1063">
          <cell r="D1063" t="str">
            <v>0322177</v>
          </cell>
        </row>
        <row r="1064">
          <cell r="D1064" t="str">
            <v>0322179</v>
          </cell>
        </row>
        <row r="1065">
          <cell r="D1065" t="str">
            <v>0322155</v>
          </cell>
        </row>
        <row r="1066">
          <cell r="D1066" t="str">
            <v>0321066</v>
          </cell>
        </row>
        <row r="1067">
          <cell r="D1067" t="str">
            <v>0323777</v>
          </cell>
          <cell r="F1067">
            <v>0</v>
          </cell>
        </row>
        <row r="1071">
          <cell r="D1071" t="str">
            <v>0325693</v>
          </cell>
        </row>
        <row r="1072">
          <cell r="D1072" t="str">
            <v>0325694</v>
          </cell>
        </row>
        <row r="1073">
          <cell r="D1073" t="str">
            <v>0325695</v>
          </cell>
        </row>
        <row r="1074">
          <cell r="D1074" t="str">
            <v>0325696</v>
          </cell>
        </row>
        <row r="1078">
          <cell r="D1078" t="str">
            <v>0321973</v>
          </cell>
        </row>
        <row r="1079">
          <cell r="D1079" t="str">
            <v>0321974</v>
          </cell>
        </row>
        <row r="1080">
          <cell r="D1080" t="str">
            <v>0321975</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7">
          <cell r="D1107" t="str">
            <v>0322866</v>
          </cell>
        </row>
        <row r="1108">
          <cell r="D1108" t="str">
            <v>0322865</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t="str">
            <v/>
          </cell>
        </row>
        <row r="25">
          <cell r="E25" t="str">
            <v>0324181</v>
          </cell>
          <cell r="G25" t="str">
            <v/>
          </cell>
        </row>
        <row r="28">
          <cell r="E28" t="str">
            <v>UPC TBC 020</v>
          </cell>
          <cell r="G28" t="str">
            <v>DOS</v>
          </cell>
        </row>
        <row r="29">
          <cell r="E29" t="str">
            <v>UPC TBC 021</v>
          </cell>
          <cell r="G29" t="str">
            <v>DOS</v>
          </cell>
        </row>
        <row r="30">
          <cell r="E30" t="str">
            <v>0324505</v>
          </cell>
          <cell r="G30" t="str">
            <v/>
          </cell>
        </row>
        <row r="31">
          <cell r="E31" t="str">
            <v>0323430</v>
          </cell>
          <cell r="G31" t="str">
            <v/>
          </cell>
        </row>
        <row r="32">
          <cell r="E32" t="str">
            <v>UPC TBC 024</v>
          </cell>
          <cell r="G32" t="str">
            <v>DOS</v>
          </cell>
        </row>
        <row r="37">
          <cell r="E37" t="str">
            <v>0326121</v>
          </cell>
          <cell r="G37" t="str">
            <v/>
          </cell>
        </row>
        <row r="38">
          <cell r="E38" t="str">
            <v>0326113</v>
          </cell>
          <cell r="G38" t="str">
            <v/>
          </cell>
        </row>
        <row r="39">
          <cell r="E39" t="str">
            <v>0326125</v>
          </cell>
          <cell r="G39" t="str">
            <v/>
          </cell>
        </row>
        <row r="40">
          <cell r="E40" t="str">
            <v>0326122</v>
          </cell>
          <cell r="G40" t="str">
            <v/>
          </cell>
        </row>
        <row r="41">
          <cell r="E41" t="str">
            <v>0326114</v>
          </cell>
          <cell r="G41" t="str">
            <v/>
          </cell>
        </row>
        <row r="42">
          <cell r="E42" t="str">
            <v>0326123</v>
          </cell>
          <cell r="G42" t="str">
            <v/>
          </cell>
        </row>
        <row r="43">
          <cell r="E43" t="str">
            <v>0326115</v>
          </cell>
          <cell r="G43" t="str">
            <v/>
          </cell>
        </row>
        <row r="44">
          <cell r="E44" t="str">
            <v>0326124</v>
          </cell>
          <cell r="G44" t="str">
            <v/>
          </cell>
        </row>
        <row r="45">
          <cell r="E45" t="str">
            <v>0326116</v>
          </cell>
          <cell r="G45" t="str">
            <v/>
          </cell>
        </row>
        <row r="46">
          <cell r="E46" t="str">
            <v>0326117</v>
          </cell>
          <cell r="G46" t="str">
            <v/>
          </cell>
        </row>
        <row r="51">
          <cell r="E51" t="str">
            <v>0323084</v>
          </cell>
          <cell r="G51" t="str">
            <v/>
          </cell>
        </row>
        <row r="52">
          <cell r="E52" t="str">
            <v>0326460</v>
          </cell>
          <cell r="G52" t="str">
            <v/>
          </cell>
        </row>
        <row r="53">
          <cell r="E53" t="str">
            <v>0324287</v>
          </cell>
          <cell r="G53" t="str">
            <v/>
          </cell>
        </row>
        <row r="54">
          <cell r="E54" t="str">
            <v>0327040</v>
          </cell>
          <cell r="G54" t="str">
            <v/>
          </cell>
        </row>
        <row r="55">
          <cell r="E55" t="str">
            <v>0324290</v>
          </cell>
          <cell r="G55" t="str">
            <v/>
          </cell>
        </row>
        <row r="56">
          <cell r="E56" t="str">
            <v>0327041</v>
          </cell>
          <cell r="G56" t="str">
            <v/>
          </cell>
        </row>
        <row r="57">
          <cell r="E57" t="str">
            <v>0324288</v>
          </cell>
          <cell r="G57" t="str">
            <v/>
          </cell>
        </row>
        <row r="58">
          <cell r="E58" t="str">
            <v>0324289</v>
          </cell>
          <cell r="G58" t="str">
            <v/>
          </cell>
        </row>
        <row r="59">
          <cell r="E59" t="str">
            <v>0324293</v>
          </cell>
          <cell r="G59" t="str">
            <v/>
          </cell>
        </row>
        <row r="60">
          <cell r="E60" t="str">
            <v>0324294</v>
          </cell>
          <cell r="G60" t="str">
            <v/>
          </cell>
        </row>
        <row r="61">
          <cell r="E61" t="str">
            <v>0324295</v>
          </cell>
          <cell r="G61" t="str">
            <v/>
          </cell>
        </row>
        <row r="63">
          <cell r="G63" t="str">
            <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t="str">
            <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t="str">
            <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t="str">
            <v/>
          </cell>
        </row>
        <row r="88">
          <cell r="E88" t="str">
            <v>0322814</v>
          </cell>
          <cell r="G88" t="str">
            <v/>
          </cell>
        </row>
        <row r="89">
          <cell r="E89" t="str">
            <v>0322815</v>
          </cell>
          <cell r="G89" t="str">
            <v/>
          </cell>
        </row>
        <row r="90">
          <cell r="E90" t="str">
            <v>0321944</v>
          </cell>
          <cell r="G90" t="str">
            <v/>
          </cell>
        </row>
        <row r="91">
          <cell r="E91" t="str">
            <v>0318271</v>
          </cell>
          <cell r="G91" t="str">
            <v/>
          </cell>
        </row>
        <row r="92">
          <cell r="E92" t="str">
            <v>0325532</v>
          </cell>
          <cell r="G92" t="str">
            <v/>
          </cell>
        </row>
        <row r="93">
          <cell r="E93" t="str">
            <v>0325538</v>
          </cell>
          <cell r="G93" t="str">
            <v/>
          </cell>
        </row>
        <row r="94">
          <cell r="E94" t="str">
            <v>0325537</v>
          </cell>
          <cell r="G94" t="str">
            <v/>
          </cell>
        </row>
        <row r="95">
          <cell r="E95" t="str">
            <v>0325521</v>
          </cell>
          <cell r="G95" t="str">
            <v/>
          </cell>
        </row>
        <row r="96">
          <cell r="E96" t="str">
            <v>0325525</v>
          </cell>
          <cell r="G96" t="str">
            <v/>
          </cell>
        </row>
        <row r="97">
          <cell r="E97" t="str">
            <v>0325526</v>
          </cell>
          <cell r="G97" t="str">
            <v/>
          </cell>
        </row>
        <row r="98">
          <cell r="E98" t="str">
            <v>0325541</v>
          </cell>
          <cell r="G98" t="str">
            <v/>
          </cell>
        </row>
        <row r="99">
          <cell r="E99" t="str">
            <v>0325512</v>
          </cell>
          <cell r="G99" t="str">
            <v/>
          </cell>
        </row>
        <row r="100">
          <cell r="E100" t="str">
            <v>0327292</v>
          </cell>
          <cell r="G100" t="str">
            <v/>
          </cell>
        </row>
        <row r="101">
          <cell r="E101" t="str">
            <v>0327293</v>
          </cell>
          <cell r="G101" t="str">
            <v/>
          </cell>
        </row>
        <row r="102">
          <cell r="E102" t="str">
            <v>0327294</v>
          </cell>
          <cell r="G102" t="str">
            <v/>
          </cell>
        </row>
        <row r="103">
          <cell r="E103" t="str">
            <v>0327295</v>
          </cell>
          <cell r="G103" t="str">
            <v/>
          </cell>
        </row>
        <row r="104">
          <cell r="E104" t="str">
            <v>0327296</v>
          </cell>
          <cell r="G104" t="str">
            <v/>
          </cell>
        </row>
        <row r="105">
          <cell r="E105" t="str">
            <v>0327297</v>
          </cell>
          <cell r="G105" t="str">
            <v/>
          </cell>
        </row>
        <row r="106">
          <cell r="E106" t="str">
            <v>0327298</v>
          </cell>
          <cell r="G106" t="str">
            <v/>
          </cell>
        </row>
        <row r="107">
          <cell r="E107" t="str">
            <v>0327299</v>
          </cell>
          <cell r="G107" t="str">
            <v/>
          </cell>
        </row>
        <row r="108">
          <cell r="E108" t="str">
            <v>0322180</v>
          </cell>
          <cell r="G108" t="str">
            <v/>
          </cell>
        </row>
        <row r="109">
          <cell r="E109" t="str">
            <v>0323776</v>
          </cell>
          <cell r="G109" t="str">
            <v/>
          </cell>
        </row>
        <row r="110">
          <cell r="E110" t="str">
            <v>0325511</v>
          </cell>
          <cell r="G110" t="str">
            <v/>
          </cell>
        </row>
        <row r="111">
          <cell r="E111" t="str">
            <v>0325498</v>
          </cell>
          <cell r="G111" t="str">
            <v/>
          </cell>
        </row>
        <row r="112">
          <cell r="E112" t="str">
            <v>0325186</v>
          </cell>
          <cell r="G112" t="str">
            <v/>
          </cell>
        </row>
        <row r="113">
          <cell r="E113" t="str">
            <v>0325535</v>
          </cell>
          <cell r="G113" t="str">
            <v/>
          </cell>
        </row>
        <row r="114">
          <cell r="E114" t="str">
            <v>0325523</v>
          </cell>
          <cell r="G114" t="str">
            <v/>
          </cell>
        </row>
        <row r="115">
          <cell r="E115" t="str">
            <v>0327367</v>
          </cell>
          <cell r="G115" t="str">
            <v/>
          </cell>
        </row>
        <row r="116">
          <cell r="E116" t="str">
            <v>0327366</v>
          </cell>
          <cell r="G116" t="str">
            <v/>
          </cell>
        </row>
        <row r="117">
          <cell r="E117" t="str">
            <v>0327365</v>
          </cell>
          <cell r="G117" t="str">
            <v/>
          </cell>
        </row>
        <row r="118">
          <cell r="E118" t="str">
            <v>0325558</v>
          </cell>
          <cell r="G118" t="str">
            <v/>
          </cell>
        </row>
        <row r="119">
          <cell r="E119" t="str">
            <v>0325562</v>
          </cell>
          <cell r="G119" t="str">
            <v/>
          </cell>
        </row>
        <row r="120">
          <cell r="E120" t="str">
            <v>0325569</v>
          </cell>
          <cell r="G120" t="str">
            <v/>
          </cell>
        </row>
        <row r="122">
          <cell r="G122" t="str">
            <v/>
          </cell>
        </row>
        <row r="123">
          <cell r="E123" t="str">
            <v>0325568</v>
          </cell>
          <cell r="G123">
            <v>0</v>
          </cell>
        </row>
        <row r="124">
          <cell r="E124" t="str">
            <v>0325555</v>
          </cell>
          <cell r="G124">
            <v>0</v>
          </cell>
        </row>
        <row r="126">
          <cell r="E126" t="str">
            <v>0325501</v>
          </cell>
          <cell r="G126" t="str">
            <v/>
          </cell>
        </row>
        <row r="127">
          <cell r="E127" t="str">
            <v>0325489</v>
          </cell>
          <cell r="G127" t="str">
            <v/>
          </cell>
        </row>
        <row r="128">
          <cell r="E128" t="str">
            <v>0327058</v>
          </cell>
          <cell r="G128" t="str">
            <v/>
          </cell>
        </row>
        <row r="129">
          <cell r="E129" t="str">
            <v>0327059</v>
          </cell>
          <cell r="G129" t="str">
            <v/>
          </cell>
        </row>
        <row r="130">
          <cell r="E130" t="str">
            <v>0327061</v>
          </cell>
          <cell r="G130" t="str">
            <v/>
          </cell>
        </row>
        <row r="131">
          <cell r="E131" t="str">
            <v>0327063</v>
          </cell>
          <cell r="G131" t="str">
            <v/>
          </cell>
        </row>
        <row r="132">
          <cell r="E132" t="str">
            <v>0322927</v>
          </cell>
          <cell r="G132" t="str">
            <v/>
          </cell>
        </row>
        <row r="133">
          <cell r="E133" t="str">
            <v>0322919</v>
          </cell>
          <cell r="G133" t="str">
            <v/>
          </cell>
        </row>
        <row r="135">
          <cell r="G135" t="str">
            <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t="str">
            <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t="str">
            <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t="str">
            <v/>
          </cell>
        </row>
        <row r="156">
          <cell r="E156" t="str">
            <v>0327216</v>
          </cell>
          <cell r="G156" t="str">
            <v/>
          </cell>
        </row>
        <row r="157">
          <cell r="E157" t="str">
            <v>0321811</v>
          </cell>
          <cell r="G157" t="str">
            <v/>
          </cell>
        </row>
        <row r="158">
          <cell r="E158" t="str">
            <v>0327074</v>
          </cell>
          <cell r="G158" t="str">
            <v/>
          </cell>
        </row>
        <row r="159">
          <cell r="E159" t="str">
            <v>0327340</v>
          </cell>
          <cell r="G159" t="str">
            <v/>
          </cell>
        </row>
        <row r="160">
          <cell r="E160" t="str">
            <v>0327277</v>
          </cell>
          <cell r="G160" t="str">
            <v/>
          </cell>
        </row>
        <row r="161">
          <cell r="E161" t="str">
            <v>0327278</v>
          </cell>
          <cell r="G161" t="str">
            <v/>
          </cell>
        </row>
        <row r="162">
          <cell r="E162" t="str">
            <v>0322922</v>
          </cell>
          <cell r="G162" t="str">
            <v/>
          </cell>
        </row>
        <row r="163">
          <cell r="E163" t="str">
            <v>0327282</v>
          </cell>
          <cell r="G163" t="str">
            <v/>
          </cell>
        </row>
        <row r="164">
          <cell r="E164" t="str">
            <v>0328283</v>
          </cell>
          <cell r="G164" t="str">
            <v/>
          </cell>
        </row>
        <row r="165">
          <cell r="E165" t="str">
            <v>0327281</v>
          </cell>
          <cell r="G165" t="str">
            <v/>
          </cell>
        </row>
        <row r="166">
          <cell r="E166" t="str">
            <v>0327342</v>
          </cell>
          <cell r="G166" t="str">
            <v/>
          </cell>
        </row>
        <row r="167">
          <cell r="E167" t="str">
            <v>0323775</v>
          </cell>
          <cell r="G167" t="str">
            <v/>
          </cell>
        </row>
        <row r="168">
          <cell r="E168" t="str">
            <v>0322888</v>
          </cell>
          <cell r="G168" t="str">
            <v/>
          </cell>
        </row>
        <row r="170">
          <cell r="G170" t="str">
            <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t="str">
            <v/>
          </cell>
        </row>
        <row r="177">
          <cell r="E177" t="str">
            <v>0327232</v>
          </cell>
          <cell r="G177">
            <v>0</v>
          </cell>
        </row>
        <row r="178">
          <cell r="E178" t="str">
            <v>0327233</v>
          </cell>
          <cell r="G178">
            <v>0</v>
          </cell>
        </row>
        <row r="179">
          <cell r="E179" t="str">
            <v>0327138</v>
          </cell>
          <cell r="G179">
            <v>0</v>
          </cell>
        </row>
        <row r="181">
          <cell r="E181" t="str">
            <v>0318541</v>
          </cell>
          <cell r="G181" t="str">
            <v/>
          </cell>
        </row>
        <row r="182">
          <cell r="E182" t="str">
            <v>0318542</v>
          </cell>
          <cell r="G182" t="str">
            <v/>
          </cell>
        </row>
        <row r="183">
          <cell r="E183" t="str">
            <v>0327139</v>
          </cell>
          <cell r="G183" t="str">
            <v/>
          </cell>
        </row>
        <row r="184">
          <cell r="E184" t="str">
            <v>0327137</v>
          </cell>
          <cell r="G184" t="str">
            <v/>
          </cell>
        </row>
        <row r="185">
          <cell r="E185" t="str">
            <v>0320751</v>
          </cell>
          <cell r="G185" t="str">
            <v/>
          </cell>
        </row>
        <row r="186">
          <cell r="E186" t="str">
            <v>0322181</v>
          </cell>
          <cell r="G186" t="str">
            <v/>
          </cell>
        </row>
        <row r="187">
          <cell r="E187" t="str">
            <v>0320722</v>
          </cell>
          <cell r="G187" t="str">
            <v/>
          </cell>
        </row>
        <row r="188">
          <cell r="E188" t="str">
            <v>0322155</v>
          </cell>
          <cell r="G188" t="str">
            <v/>
          </cell>
        </row>
        <row r="193">
          <cell r="E193" t="str">
            <v>0324205</v>
          </cell>
          <cell r="G193" t="str">
            <v/>
          </cell>
        </row>
        <row r="194">
          <cell r="E194" t="str">
            <v>0323128</v>
          </cell>
          <cell r="G194" t="str">
            <v/>
          </cell>
        </row>
        <row r="195">
          <cell r="E195" t="str">
            <v>0327088</v>
          </cell>
          <cell r="G195" t="str">
            <v/>
          </cell>
        </row>
        <row r="196">
          <cell r="E196" t="str">
            <v>0326910</v>
          </cell>
          <cell r="G196" t="str">
            <v/>
          </cell>
        </row>
        <row r="197">
          <cell r="E197" t="str">
            <v>0327087</v>
          </cell>
          <cell r="G197" t="str">
            <v/>
          </cell>
        </row>
        <row r="198">
          <cell r="E198" t="str">
            <v>0320697</v>
          </cell>
          <cell r="G198" t="str">
            <v/>
          </cell>
        </row>
        <row r="199">
          <cell r="E199" t="str">
            <v>0315012</v>
          </cell>
          <cell r="G199" t="str">
            <v/>
          </cell>
        </row>
        <row r="200">
          <cell r="E200" t="str">
            <v>0323095</v>
          </cell>
          <cell r="G200" t="str">
            <v/>
          </cell>
        </row>
        <row r="201">
          <cell r="E201" t="str">
            <v>0320862</v>
          </cell>
          <cell r="G201" t="str">
            <v/>
          </cell>
        </row>
        <row r="202">
          <cell r="E202" t="str">
            <v>0320712</v>
          </cell>
          <cell r="G202" t="str">
            <v/>
          </cell>
        </row>
        <row r="203">
          <cell r="E203" t="str">
            <v>0320711</v>
          </cell>
          <cell r="G203" t="str">
            <v/>
          </cell>
        </row>
        <row r="204">
          <cell r="E204" t="str">
            <v>0320710</v>
          </cell>
          <cell r="G204" t="str">
            <v/>
          </cell>
        </row>
        <row r="205">
          <cell r="E205" t="str">
            <v>0320713</v>
          </cell>
          <cell r="G205" t="str">
            <v/>
          </cell>
        </row>
        <row r="206">
          <cell r="E206" t="str">
            <v>0320714</v>
          </cell>
          <cell r="G206" t="str">
            <v/>
          </cell>
        </row>
        <row r="207">
          <cell r="E207" t="str">
            <v>0320715</v>
          </cell>
          <cell r="G207" t="str">
            <v/>
          </cell>
        </row>
        <row r="208">
          <cell r="E208" t="str">
            <v>0320716</v>
          </cell>
          <cell r="G208" t="str">
            <v/>
          </cell>
        </row>
        <row r="209">
          <cell r="E209" t="str">
            <v>0320718</v>
          </cell>
          <cell r="G209" t="str">
            <v/>
          </cell>
        </row>
        <row r="210">
          <cell r="E210" t="str">
            <v>0320847</v>
          </cell>
          <cell r="G210" t="str">
            <v/>
          </cell>
        </row>
        <row r="211">
          <cell r="E211" t="str">
            <v>0320720</v>
          </cell>
          <cell r="G211" t="str">
            <v/>
          </cell>
        </row>
        <row r="212">
          <cell r="E212" t="str">
            <v>0320722</v>
          </cell>
          <cell r="G212" t="str">
            <v/>
          </cell>
        </row>
        <row r="213">
          <cell r="E213" t="str">
            <v>0320724</v>
          </cell>
          <cell r="G213" t="str">
            <v/>
          </cell>
        </row>
        <row r="214">
          <cell r="E214" t="str">
            <v>0320721</v>
          </cell>
          <cell r="G214" t="str">
            <v/>
          </cell>
        </row>
        <row r="215">
          <cell r="E215" t="str">
            <v>0326457</v>
          </cell>
          <cell r="G215" t="str">
            <v/>
          </cell>
        </row>
        <row r="216">
          <cell r="E216" t="str">
            <v>0326456</v>
          </cell>
          <cell r="G216" t="str">
            <v/>
          </cell>
        </row>
        <row r="217">
          <cell r="E217" t="str">
            <v>0320727</v>
          </cell>
          <cell r="G217" t="str">
            <v/>
          </cell>
        </row>
        <row r="218">
          <cell r="E218" t="str">
            <v>0320728</v>
          </cell>
          <cell r="G218" t="str">
            <v/>
          </cell>
        </row>
        <row r="219">
          <cell r="E219" t="str">
            <v>0320730</v>
          </cell>
          <cell r="G219" t="str">
            <v/>
          </cell>
        </row>
        <row r="220">
          <cell r="E220" t="str">
            <v>0322927</v>
          </cell>
          <cell r="G220" t="str">
            <v/>
          </cell>
        </row>
        <row r="221">
          <cell r="E221" t="str">
            <v>0320731</v>
          </cell>
          <cell r="G221" t="str">
            <v/>
          </cell>
        </row>
        <row r="222">
          <cell r="E222" t="str">
            <v>0320723</v>
          </cell>
          <cell r="G222" t="str">
            <v/>
          </cell>
        </row>
        <row r="223">
          <cell r="E223" t="str">
            <v>0322157</v>
          </cell>
          <cell r="G223" t="str">
            <v/>
          </cell>
        </row>
        <row r="224">
          <cell r="E224" t="str">
            <v>0322183</v>
          </cell>
          <cell r="G224" t="str">
            <v/>
          </cell>
        </row>
        <row r="225">
          <cell r="E225" t="str">
            <v>0321864</v>
          </cell>
          <cell r="G225" t="str">
            <v/>
          </cell>
        </row>
        <row r="226">
          <cell r="E226" t="str">
            <v>0320898</v>
          </cell>
          <cell r="G226" t="str">
            <v/>
          </cell>
        </row>
        <row r="227">
          <cell r="E227" t="str">
            <v>0322619</v>
          </cell>
          <cell r="G227" t="str">
            <v/>
          </cell>
        </row>
        <row r="228">
          <cell r="E228" t="str">
            <v>0325671</v>
          </cell>
          <cell r="G228" t="str">
            <v/>
          </cell>
        </row>
        <row r="229">
          <cell r="E229" t="str">
            <v>0323108</v>
          </cell>
          <cell r="G229" t="str">
            <v/>
          </cell>
        </row>
        <row r="230">
          <cell r="E230" t="str">
            <v>0326915</v>
          </cell>
          <cell r="G230" t="str">
            <v/>
          </cell>
        </row>
        <row r="231">
          <cell r="E231" t="str">
            <v>0325186</v>
          </cell>
          <cell r="G231" t="str">
            <v/>
          </cell>
        </row>
        <row r="232">
          <cell r="E232" t="str">
            <v>0322150</v>
          </cell>
          <cell r="G232" t="str">
            <v/>
          </cell>
        </row>
        <row r="233">
          <cell r="E233" t="str">
            <v>0322940</v>
          </cell>
          <cell r="G233" t="str">
            <v/>
          </cell>
        </row>
        <row r="234">
          <cell r="E234" t="str">
            <v>0327060</v>
          </cell>
          <cell r="G234" t="str">
            <v/>
          </cell>
        </row>
        <row r="235">
          <cell r="E235" t="str">
            <v>0327062</v>
          </cell>
          <cell r="G235" t="str">
            <v/>
          </cell>
        </row>
        <row r="236">
          <cell r="E236" t="str">
            <v>0327064</v>
          </cell>
          <cell r="G236" t="str">
            <v/>
          </cell>
        </row>
        <row r="237">
          <cell r="E237" t="str">
            <v>0322900</v>
          </cell>
          <cell r="G237" t="str">
            <v/>
          </cell>
        </row>
        <row r="238">
          <cell r="E238" t="str">
            <v>0327215</v>
          </cell>
          <cell r="G238" t="str">
            <v/>
          </cell>
        </row>
        <row r="239">
          <cell r="E239" t="str">
            <v>0327081</v>
          </cell>
          <cell r="G239" t="str">
            <v/>
          </cell>
        </row>
        <row r="240">
          <cell r="E240" t="str">
            <v>0327337</v>
          </cell>
          <cell r="G240" t="str">
            <v/>
          </cell>
        </row>
        <row r="241">
          <cell r="E241" t="str">
            <v>0327075</v>
          </cell>
          <cell r="G241" t="str">
            <v/>
          </cell>
        </row>
        <row r="242">
          <cell r="E242" t="str">
            <v>0327255</v>
          </cell>
          <cell r="G242" t="str">
            <v/>
          </cell>
        </row>
        <row r="244">
          <cell r="G244" t="str">
            <v/>
          </cell>
        </row>
        <row r="245">
          <cell r="E245" t="str">
            <v>0327255</v>
          </cell>
          <cell r="G245">
            <v>0</v>
          </cell>
        </row>
        <row r="246">
          <cell r="E246" t="str">
            <v>0320282</v>
          </cell>
          <cell r="G246">
            <v>0</v>
          </cell>
        </row>
        <row r="248">
          <cell r="G248" t="str">
            <v/>
          </cell>
        </row>
        <row r="249">
          <cell r="E249" t="str">
            <v>0327254</v>
          </cell>
          <cell r="G249">
            <v>0</v>
          </cell>
        </row>
        <row r="250">
          <cell r="E250" t="str">
            <v>0320282</v>
          </cell>
          <cell r="G250">
            <v>0</v>
          </cell>
        </row>
        <row r="252">
          <cell r="E252" t="str">
            <v>0327339</v>
          </cell>
          <cell r="G252" t="str">
            <v/>
          </cell>
        </row>
        <row r="253">
          <cell r="E253" t="str">
            <v>0327340</v>
          </cell>
          <cell r="G253" t="str">
            <v/>
          </cell>
        </row>
        <row r="254">
          <cell r="E254" t="str">
            <v>0327218</v>
          </cell>
          <cell r="G254" t="str">
            <v/>
          </cell>
        </row>
        <row r="255">
          <cell r="E255" t="str">
            <v>0327219</v>
          </cell>
          <cell r="G255" t="str">
            <v/>
          </cell>
        </row>
        <row r="256">
          <cell r="E256" t="str">
            <v>0327226</v>
          </cell>
          <cell r="G256" t="str">
            <v/>
          </cell>
        </row>
        <row r="257">
          <cell r="E257" t="str">
            <v>0327260</v>
          </cell>
          <cell r="G257" t="str">
            <v/>
          </cell>
        </row>
        <row r="258">
          <cell r="E258" t="str">
            <v>0327261</v>
          </cell>
          <cell r="G258" t="str">
            <v/>
          </cell>
        </row>
        <row r="262">
          <cell r="E262" t="str">
            <v>0321067</v>
          </cell>
          <cell r="G262" t="str">
            <v/>
          </cell>
        </row>
        <row r="263">
          <cell r="E263" t="str">
            <v>0321066</v>
          </cell>
          <cell r="G263" t="str">
            <v/>
          </cell>
        </row>
        <row r="264">
          <cell r="E264" t="str">
            <v>0321068</v>
          </cell>
          <cell r="G264" t="str">
            <v/>
          </cell>
        </row>
        <row r="265">
          <cell r="E265" t="str">
            <v>0321062</v>
          </cell>
          <cell r="G265" t="str">
            <v/>
          </cell>
        </row>
        <row r="266">
          <cell r="E266" t="str">
            <v>0321917</v>
          </cell>
          <cell r="G266" t="str">
            <v/>
          </cell>
        </row>
        <row r="267">
          <cell r="E267" t="str">
            <v>0321918</v>
          </cell>
          <cell r="G267" t="str">
            <v/>
          </cell>
        </row>
        <row r="268">
          <cell r="E268" t="str">
            <v>0321942</v>
          </cell>
          <cell r="G268" t="str">
            <v/>
          </cell>
        </row>
        <row r="269">
          <cell r="E269" t="str">
            <v>0323780</v>
          </cell>
          <cell r="G269" t="str">
            <v/>
          </cell>
        </row>
        <row r="270">
          <cell r="E270" t="str">
            <v>0323779</v>
          </cell>
          <cell r="G270" t="str">
            <v/>
          </cell>
        </row>
        <row r="271">
          <cell r="E271" t="str">
            <v>0322817</v>
          </cell>
          <cell r="G271" t="str">
            <v/>
          </cell>
        </row>
        <row r="272">
          <cell r="E272" t="str">
            <v>0322818</v>
          </cell>
          <cell r="G272" t="str">
            <v/>
          </cell>
        </row>
        <row r="273">
          <cell r="E273" t="str">
            <v>0315456</v>
          </cell>
          <cell r="G273" t="str">
            <v/>
          </cell>
        </row>
        <row r="274">
          <cell r="E274" t="str">
            <v>0318108</v>
          </cell>
          <cell r="G274" t="str">
            <v/>
          </cell>
        </row>
        <row r="275">
          <cell r="E275" t="str">
            <v>0318107</v>
          </cell>
          <cell r="G275" t="str">
            <v/>
          </cell>
        </row>
        <row r="276">
          <cell r="E276" t="str">
            <v>0318106</v>
          </cell>
          <cell r="G276" t="str">
            <v/>
          </cell>
        </row>
        <row r="277">
          <cell r="E277" t="str">
            <v>0321941</v>
          </cell>
          <cell r="G277" t="str">
            <v/>
          </cell>
        </row>
        <row r="278">
          <cell r="E278" t="str">
            <v>0320158</v>
          </cell>
          <cell r="G278" t="str">
            <v/>
          </cell>
        </row>
        <row r="279">
          <cell r="E279" t="str">
            <v>0322050</v>
          </cell>
          <cell r="G279" t="str">
            <v/>
          </cell>
        </row>
        <row r="280">
          <cell r="E280" t="str">
            <v>0322051</v>
          </cell>
          <cell r="G280" t="str">
            <v/>
          </cell>
        </row>
        <row r="281">
          <cell r="E281" t="str">
            <v>0322052</v>
          </cell>
          <cell r="G281" t="str">
            <v/>
          </cell>
        </row>
        <row r="282">
          <cell r="E282" t="str">
            <v>0318543</v>
          </cell>
          <cell r="G282" t="str">
            <v/>
          </cell>
        </row>
        <row r="283">
          <cell r="E283" t="str">
            <v>0322807</v>
          </cell>
          <cell r="G283" t="str">
            <v/>
          </cell>
        </row>
        <row r="284">
          <cell r="E284" t="str">
            <v>0325707</v>
          </cell>
          <cell r="G284" t="str">
            <v/>
          </cell>
        </row>
        <row r="285">
          <cell r="E285" t="str">
            <v>0325708</v>
          </cell>
          <cell r="G285" t="str">
            <v/>
          </cell>
        </row>
        <row r="286">
          <cell r="E286" t="str">
            <v>0327146</v>
          </cell>
          <cell r="G286" t="str">
            <v/>
          </cell>
        </row>
        <row r="287">
          <cell r="E287" t="str">
            <v>0327069</v>
          </cell>
          <cell r="G287" t="str">
            <v/>
          </cell>
        </row>
        <row r="288">
          <cell r="E288" t="str">
            <v>0327145</v>
          </cell>
          <cell r="G288" t="str">
            <v/>
          </cell>
        </row>
        <row r="289">
          <cell r="E289" t="str">
            <v>0327336</v>
          </cell>
          <cell r="G289" t="str">
            <v/>
          </cell>
        </row>
        <row r="290">
          <cell r="E290" t="str">
            <v>0320282</v>
          </cell>
          <cell r="G290" t="str">
            <v/>
          </cell>
        </row>
        <row r="291">
          <cell r="E291" t="str">
            <v>0327131</v>
          </cell>
          <cell r="G291" t="str">
            <v/>
          </cell>
        </row>
        <row r="292">
          <cell r="E292" t="str">
            <v>0327132</v>
          </cell>
          <cell r="G292" t="str">
            <v/>
          </cell>
        </row>
        <row r="296">
          <cell r="E296" t="str">
            <v>0324205</v>
          </cell>
          <cell r="G296" t="str">
            <v/>
          </cell>
        </row>
        <row r="297">
          <cell r="E297" t="str">
            <v>0323128</v>
          </cell>
          <cell r="G297" t="str">
            <v/>
          </cell>
        </row>
        <row r="298">
          <cell r="E298" t="str">
            <v>0323865</v>
          </cell>
          <cell r="G298" t="str">
            <v/>
          </cell>
        </row>
        <row r="299">
          <cell r="E299" t="str">
            <v>0320733</v>
          </cell>
          <cell r="G299" t="str">
            <v/>
          </cell>
        </row>
        <row r="300">
          <cell r="E300" t="str">
            <v>0320158</v>
          </cell>
          <cell r="G300" t="str">
            <v/>
          </cell>
        </row>
        <row r="301">
          <cell r="E301" t="str">
            <v>0326468</v>
          </cell>
          <cell r="G301" t="str">
            <v/>
          </cell>
        </row>
        <row r="302">
          <cell r="E302" t="str">
            <v>0326467</v>
          </cell>
          <cell r="G302" t="str">
            <v/>
          </cell>
        </row>
        <row r="303">
          <cell r="E303" t="str">
            <v>0322054</v>
          </cell>
          <cell r="G303" t="str">
            <v/>
          </cell>
        </row>
        <row r="304">
          <cell r="E304" t="str">
            <v>0323947</v>
          </cell>
          <cell r="G304" t="str">
            <v/>
          </cell>
        </row>
        <row r="305">
          <cell r="E305" t="str">
            <v>0323084</v>
          </cell>
          <cell r="G305" t="str">
            <v/>
          </cell>
        </row>
        <row r="306">
          <cell r="E306" t="str">
            <v>0323112</v>
          </cell>
          <cell r="G306" t="str">
            <v/>
          </cell>
        </row>
        <row r="307">
          <cell r="E307" t="str">
            <v>0326456</v>
          </cell>
          <cell r="G307" t="str">
            <v/>
          </cell>
        </row>
        <row r="308">
          <cell r="E308" t="str">
            <v>0326457</v>
          </cell>
          <cell r="G308" t="str">
            <v/>
          </cell>
        </row>
        <row r="309">
          <cell r="E309" t="str">
            <v>0320715</v>
          </cell>
          <cell r="G309" t="str">
            <v/>
          </cell>
        </row>
        <row r="310">
          <cell r="E310" t="str">
            <v>0320730</v>
          </cell>
          <cell r="G310" t="str">
            <v/>
          </cell>
        </row>
        <row r="311">
          <cell r="E311" t="str">
            <v>0320720</v>
          </cell>
          <cell r="G311" t="str">
            <v/>
          </cell>
        </row>
        <row r="312">
          <cell r="E312" t="str">
            <v>0322050</v>
          </cell>
          <cell r="G312" t="str">
            <v/>
          </cell>
        </row>
        <row r="313">
          <cell r="E313" t="str">
            <v>0322051</v>
          </cell>
          <cell r="G313" t="str">
            <v/>
          </cell>
        </row>
        <row r="314">
          <cell r="E314" t="str">
            <v>0318106</v>
          </cell>
          <cell r="G314" t="str">
            <v/>
          </cell>
        </row>
        <row r="315">
          <cell r="E315" t="str">
            <v>0318108</v>
          </cell>
          <cell r="G315" t="str">
            <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 val="H2O_TREATMENT_PLANT_SITE(4_1)"/>
      <sheetName val="H2O_TREATMENT_PLANT_SITE(4_1)1"/>
      <sheetName val="Construction"/>
      <sheetName val="Bill 1-General"/>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sheetData sheetId="3"/>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s>
    <sheetDataSet>
      <sheetData sheetId="0"/>
      <sheetData sheetId="1"/>
      <sheetData sheetId="2"/>
      <sheetData sheetId="3" refreshError="1">
        <row r="40">
          <cell r="B40">
            <v>7.2499999999999995E-2</v>
          </cell>
        </row>
      </sheetData>
      <sheetData sheetId="4"/>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Sum"/>
      <sheetName val="Detailed Cost Plan - M&amp;S Store "/>
    </sheetNames>
    <definedNames>
      <definedName name="ADDRESS" refersTo="#REF!"/>
      <definedName name="myRange" refersTo="#REF!"/>
      <definedName name="REMOVE" refersTo="#REF!"/>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Risk Level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Schedules"/>
      <sheetName val="mec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ONE"/>
      <sheetName val="PHASE TWO"/>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s>
    <sheetDataSet>
      <sheetData sheetId="0"/>
      <sheetData sheetId="1"/>
      <sheetData sheetId="2" refreshError="1"/>
      <sheetData sheetId="3"/>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tabSelected="1" view="pageBreakPreview" zoomScaleNormal="100" zoomScaleSheetLayoutView="100" workbookViewId="0">
      <pane ySplit="5" topLeftCell="A6" activePane="bottomLeft" state="frozen"/>
      <selection activeCell="D235" sqref="D235"/>
      <selection pane="bottomLeft" activeCell="D10" sqref="D10"/>
    </sheetView>
  </sheetViews>
  <sheetFormatPr defaultColWidth="9.1796875" defaultRowHeight="12.5" x14ac:dyDescent="0.25"/>
  <cols>
    <col min="1" max="1" width="8.81640625" style="183" customWidth="1"/>
    <col min="2" max="2" width="37" style="1278" customWidth="1"/>
    <col min="3" max="3" width="7.453125" style="1278" customWidth="1"/>
    <col min="4" max="4" width="12.26953125" style="1278" bestFit="1" customWidth="1"/>
    <col min="5" max="5" width="19" style="182" customWidth="1"/>
    <col min="6" max="6" width="15.453125" style="182" bestFit="1" customWidth="1"/>
    <col min="7" max="7" width="15.36328125" style="182" bestFit="1" customWidth="1"/>
    <col min="8" max="8" width="15" style="182" bestFit="1" customWidth="1"/>
    <col min="9" max="9" width="20.81640625" style="182" bestFit="1" customWidth="1"/>
    <col min="10" max="10" width="25" style="182" bestFit="1" customWidth="1"/>
    <col min="11" max="11" width="17.7265625" style="182" bestFit="1" customWidth="1"/>
    <col min="12" max="12" width="22.54296875" style="182" bestFit="1" customWidth="1"/>
    <col min="13" max="13" width="16.26953125" style="182" bestFit="1" customWidth="1"/>
    <col min="14" max="16384" width="9.1796875" style="182"/>
  </cols>
  <sheetData>
    <row r="1" spans="1:8" s="1278" customFormat="1" ht="12.75" customHeight="1" x14ac:dyDescent="0.25">
      <c r="A1" s="2063" t="s">
        <v>0</v>
      </c>
      <c r="B1" s="2063"/>
      <c r="C1" s="2063"/>
      <c r="D1" s="2063"/>
      <c r="E1" s="2063"/>
    </row>
    <row r="2" spans="1:8" s="1278" customFormat="1" ht="14" customHeight="1" x14ac:dyDescent="0.25">
      <c r="A2" s="2072" t="s">
        <v>2489</v>
      </c>
      <c r="B2" s="2073"/>
      <c r="C2" s="2073"/>
      <c r="D2" s="2073"/>
      <c r="E2" s="2073"/>
      <c r="F2" s="2048"/>
      <c r="G2" s="1279"/>
      <c r="H2" s="1279"/>
    </row>
    <row r="3" spans="1:8" s="1278" customFormat="1" ht="12.75" customHeight="1" x14ac:dyDescent="0.25">
      <c r="A3" s="2064" t="s">
        <v>1952</v>
      </c>
      <c r="B3" s="2064"/>
      <c r="C3" s="2064"/>
      <c r="D3" s="2064"/>
      <c r="E3" s="2064"/>
    </row>
    <row r="4" spans="1:8" s="1278" customFormat="1" ht="12.75" customHeight="1" x14ac:dyDescent="0.3">
      <c r="A4" s="2065" t="s">
        <v>854</v>
      </c>
      <c r="B4" s="2065"/>
      <c r="C4" s="2065"/>
      <c r="D4" s="2065"/>
      <c r="E4" s="2065"/>
    </row>
    <row r="5" spans="1:8" s="1281" customFormat="1" ht="26" x14ac:dyDescent="0.25">
      <c r="A5" s="1280" t="s">
        <v>855</v>
      </c>
      <c r="B5" s="2075" t="s">
        <v>2</v>
      </c>
      <c r="C5" s="2076"/>
      <c r="D5" s="2077"/>
      <c r="E5" s="1280" t="s">
        <v>856</v>
      </c>
    </row>
    <row r="6" spans="1:8" x14ac:dyDescent="0.25">
      <c r="A6" s="184"/>
      <c r="B6" s="2069" t="s">
        <v>857</v>
      </c>
      <c r="C6" s="2070"/>
      <c r="D6" s="2071"/>
      <c r="E6" s="259"/>
    </row>
    <row r="7" spans="1:8" x14ac:dyDescent="0.25">
      <c r="A7" s="1285">
        <v>1</v>
      </c>
      <c r="B7" s="2066" t="s">
        <v>858</v>
      </c>
      <c r="C7" s="2067"/>
      <c r="D7" s="2068"/>
      <c r="E7" s="1286">
        <f>'B1 - General Items'!F261</f>
        <v>66000000</v>
      </c>
    </row>
    <row r="8" spans="1:8" x14ac:dyDescent="0.25">
      <c r="A8" s="1285">
        <v>2</v>
      </c>
      <c r="B8" s="2066" t="s">
        <v>859</v>
      </c>
      <c r="C8" s="2067"/>
      <c r="D8" s="2068"/>
      <c r="E8" s="1287">
        <f>'B2 - DayWorks'!F187</f>
        <v>0</v>
      </c>
    </row>
    <row r="9" spans="1:8" x14ac:dyDescent="0.25">
      <c r="A9" s="977"/>
      <c r="B9" s="1476"/>
      <c r="C9" s="1477"/>
      <c r="D9" s="1478"/>
      <c r="E9" s="1474"/>
    </row>
    <row r="10" spans="1:8" ht="13" x14ac:dyDescent="0.25">
      <c r="A10" s="1276"/>
      <c r="B10" s="1479" t="s">
        <v>860</v>
      </c>
      <c r="C10" s="1480"/>
      <c r="D10" s="1481"/>
      <c r="E10" s="1474"/>
    </row>
    <row r="11" spans="1:8" ht="13" x14ac:dyDescent="0.25">
      <c r="A11" s="1276"/>
      <c r="B11" s="1479"/>
      <c r="C11" s="1480"/>
      <c r="D11" s="1481"/>
      <c r="E11" s="1474"/>
    </row>
    <row r="12" spans="1:8" x14ac:dyDescent="0.25">
      <c r="A12" s="1295">
        <v>3.1</v>
      </c>
      <c r="B12" s="1796" t="s">
        <v>2209</v>
      </c>
      <c r="C12" s="1797"/>
      <c r="D12" s="1798"/>
      <c r="E12" s="1293">
        <f>'B 3.1 - Intake'!F389</f>
        <v>0</v>
      </c>
    </row>
    <row r="13" spans="1:8" x14ac:dyDescent="0.25">
      <c r="A13" s="1277">
        <v>3.2</v>
      </c>
      <c r="B13" s="1472" t="s">
        <v>2208</v>
      </c>
      <c r="C13" s="982"/>
      <c r="D13" s="1473"/>
      <c r="E13" s="1474">
        <f>'B 3.2 Intake House'!F397</f>
        <v>0</v>
      </c>
    </row>
    <row r="14" spans="1:8" ht="13" thickBot="1" x14ac:dyDescent="0.3">
      <c r="A14" s="1295">
        <v>3.3</v>
      </c>
      <c r="B14" s="1796" t="s">
        <v>2210</v>
      </c>
      <c r="C14" s="1797"/>
      <c r="D14" s="1798"/>
      <c r="E14" s="1293">
        <f>'B 3.3 VIP'!F119</f>
        <v>0</v>
      </c>
    </row>
    <row r="15" spans="1:8" ht="13.5" thickTop="1" x14ac:dyDescent="0.3">
      <c r="A15" s="1471"/>
      <c r="B15" s="2052" t="s">
        <v>2067</v>
      </c>
      <c r="C15" s="2053"/>
      <c r="D15" s="2054"/>
      <c r="E15" s="1282">
        <f>SUM(E12:E14)</f>
        <v>0</v>
      </c>
      <c r="F15" s="2041"/>
      <c r="G15" s="2041"/>
    </row>
    <row r="16" spans="1:8" x14ac:dyDescent="0.25">
      <c r="A16" s="1277"/>
      <c r="B16" s="1472"/>
      <c r="C16" s="982"/>
      <c r="D16" s="1473"/>
      <c r="E16" s="1474"/>
    </row>
    <row r="17" spans="1:13" x14ac:dyDescent="0.25">
      <c r="A17" s="1285">
        <v>4</v>
      </c>
      <c r="B17" s="2066" t="s">
        <v>861</v>
      </c>
      <c r="C17" s="2067"/>
      <c r="D17" s="2068"/>
      <c r="E17" s="1288">
        <f>'B 4 - Raw Water Main'!F253</f>
        <v>0</v>
      </c>
    </row>
    <row r="18" spans="1:13" ht="9" customHeight="1" x14ac:dyDescent="0.25">
      <c r="A18" s="1277"/>
      <c r="B18" s="1476"/>
      <c r="C18" s="1477"/>
      <c r="D18" s="1478"/>
      <c r="E18" s="1474"/>
    </row>
    <row r="19" spans="1:13" ht="13" x14ac:dyDescent="0.3">
      <c r="A19" s="1276">
        <v>5</v>
      </c>
      <c r="B19" s="1482" t="s">
        <v>2069</v>
      </c>
      <c r="C19" s="1480"/>
      <c r="D19" s="1481"/>
      <c r="E19" s="1283"/>
    </row>
    <row r="20" spans="1:13" x14ac:dyDescent="0.25">
      <c r="A20" s="1289">
        <v>5.0999999999999996</v>
      </c>
      <c r="B20" s="2066" t="s">
        <v>862</v>
      </c>
      <c r="C20" s="2067"/>
      <c r="D20" s="2068"/>
      <c r="E20" s="1288">
        <f>'B 5.1 -TP Site Works'!F271</f>
        <v>0</v>
      </c>
    </row>
    <row r="21" spans="1:13" x14ac:dyDescent="0.25">
      <c r="A21" s="1289">
        <v>5.2</v>
      </c>
      <c r="B21" s="2066" t="s">
        <v>863</v>
      </c>
      <c r="C21" s="2067"/>
      <c r="D21" s="2068"/>
      <c r="E21" s="1288">
        <f>'B 5.2 - Flocculators'!F231</f>
        <v>0</v>
      </c>
    </row>
    <row r="22" spans="1:13" x14ac:dyDescent="0.25">
      <c r="A22" s="1289">
        <v>5.3</v>
      </c>
      <c r="B22" s="2074" t="s">
        <v>864</v>
      </c>
      <c r="C22" s="2067"/>
      <c r="D22" s="2068"/>
      <c r="E22" s="1288">
        <f>'B 5.3 - Sed tank'!F281</f>
        <v>0</v>
      </c>
    </row>
    <row r="23" spans="1:13" x14ac:dyDescent="0.25">
      <c r="A23" s="1289">
        <v>5.4</v>
      </c>
      <c r="B23" s="2074" t="s">
        <v>865</v>
      </c>
      <c r="C23" s="2067"/>
      <c r="D23" s="2068"/>
      <c r="E23" s="1288">
        <f>'B 5.4 - Filters'!F295</f>
        <v>0</v>
      </c>
    </row>
    <row r="24" spans="1:13" x14ac:dyDescent="0.25">
      <c r="A24" s="1289">
        <v>5.5</v>
      </c>
      <c r="B24" s="2074" t="s">
        <v>866</v>
      </c>
      <c r="C24" s="2067"/>
      <c r="D24" s="2068"/>
      <c r="E24" s="1288">
        <f>'B 5.5 - Clear Water Well'!F290</f>
        <v>0</v>
      </c>
    </row>
    <row r="25" spans="1:13" x14ac:dyDescent="0.25">
      <c r="A25" s="1289">
        <v>5.6</v>
      </c>
      <c r="B25" s="2074" t="s">
        <v>867</v>
      </c>
      <c r="C25" s="2067"/>
      <c r="D25" s="2068"/>
      <c r="E25" s="1288">
        <f>'B 5.6 - Sludge drying beds'!F291</f>
        <v>0</v>
      </c>
    </row>
    <row r="26" spans="1:13" x14ac:dyDescent="0.25">
      <c r="A26" s="1289">
        <v>5.7</v>
      </c>
      <c r="B26" s="2074" t="s">
        <v>2228</v>
      </c>
      <c r="C26" s="2067"/>
      <c r="D26" s="2068"/>
      <c r="E26" s="1288">
        <f>'B 5.7 - Dosing units'!F359</f>
        <v>0</v>
      </c>
    </row>
    <row r="27" spans="1:13" x14ac:dyDescent="0.25">
      <c r="A27" s="1289">
        <v>5.8</v>
      </c>
      <c r="B27" s="2074" t="s">
        <v>868</v>
      </c>
      <c r="C27" s="2067"/>
      <c r="D27" s="2068"/>
      <c r="E27" s="1288">
        <f>'B 5.8 - Pumps House'!F339</f>
        <v>0</v>
      </c>
    </row>
    <row r="28" spans="1:13" ht="12.75" customHeight="1" x14ac:dyDescent="0.25">
      <c r="A28" s="1289">
        <v>5.9</v>
      </c>
      <c r="B28" s="2074" t="s">
        <v>2427</v>
      </c>
      <c r="C28" s="2067"/>
      <c r="D28" s="2068"/>
      <c r="E28" s="1288">
        <f>'B 5.9 - PH Mech &amp; Elect Works'!F91</f>
        <v>0</v>
      </c>
    </row>
    <row r="29" spans="1:13" ht="13" x14ac:dyDescent="0.3">
      <c r="A29" s="1291">
        <v>5.0999999999999996</v>
      </c>
      <c r="B29" s="2074" t="s">
        <v>869</v>
      </c>
      <c r="C29" s="2067"/>
      <c r="D29" s="2068"/>
      <c r="E29" s="1288">
        <f>'B 5.10 - Backwash Tank'!F252</f>
        <v>0</v>
      </c>
      <c r="K29" s="246"/>
      <c r="L29" s="246"/>
      <c r="M29" s="246"/>
    </row>
    <row r="30" spans="1:13" ht="13" x14ac:dyDescent="0.3">
      <c r="A30" s="1291">
        <v>5.1100000000000003</v>
      </c>
      <c r="B30" s="2074" t="s">
        <v>1697</v>
      </c>
      <c r="C30" s="2067"/>
      <c r="D30" s="2068"/>
      <c r="E30" s="1288">
        <f>'B 5.11 - Admin Building'!F465</f>
        <v>0</v>
      </c>
      <c r="K30" s="246"/>
      <c r="L30" s="246"/>
      <c r="M30" s="246"/>
    </row>
    <row r="31" spans="1:13" x14ac:dyDescent="0.25">
      <c r="A31" s="1291">
        <v>5.12</v>
      </c>
      <c r="B31" s="2074" t="s">
        <v>1209</v>
      </c>
      <c r="C31" s="2067"/>
      <c r="D31" s="2068"/>
      <c r="E31" s="1288">
        <f>'B 5.12 - Superitendant''s Hs '!F426</f>
        <v>0</v>
      </c>
      <c r="K31" s="247"/>
      <c r="L31" s="247"/>
      <c r="M31" s="247"/>
    </row>
    <row r="32" spans="1:13" ht="13" x14ac:dyDescent="0.3">
      <c r="A32" s="1291">
        <v>5.13</v>
      </c>
      <c r="B32" s="2074" t="s">
        <v>1210</v>
      </c>
      <c r="C32" s="2067"/>
      <c r="D32" s="2068"/>
      <c r="E32" s="1288">
        <f>'B 5.13 - Attendant''s Hse'!F448</f>
        <v>0</v>
      </c>
      <c r="G32" s="2"/>
      <c r="H32" s="2"/>
      <c r="K32" s="247"/>
      <c r="L32" s="247"/>
      <c r="M32" s="247"/>
    </row>
    <row r="33" spans="1:13" x14ac:dyDescent="0.25">
      <c r="A33" s="1291">
        <v>5.14</v>
      </c>
      <c r="B33" s="2074" t="s">
        <v>1211</v>
      </c>
      <c r="C33" s="2067"/>
      <c r="D33" s="2068"/>
      <c r="E33" s="1288">
        <f>'B 5.14 - Guard Hse'!F426</f>
        <v>0</v>
      </c>
      <c r="K33" s="247"/>
      <c r="L33" s="247"/>
      <c r="M33" s="247"/>
    </row>
    <row r="34" spans="1:13" ht="13.5" thickBot="1" x14ac:dyDescent="0.35">
      <c r="A34" s="1292">
        <v>5.15</v>
      </c>
      <c r="B34" s="2074" t="s">
        <v>1778</v>
      </c>
      <c r="C34" s="2067"/>
      <c r="D34" s="2068"/>
      <c r="E34" s="1293">
        <f>'B 5.15 - Chemical House'!F273</f>
        <v>0</v>
      </c>
      <c r="H34" s="1093"/>
      <c r="I34" s="1093"/>
      <c r="J34" s="1093"/>
      <c r="K34" s="247"/>
      <c r="L34" s="247"/>
      <c r="M34" s="247"/>
    </row>
    <row r="35" spans="1:13" ht="13.5" thickTop="1" x14ac:dyDescent="0.3">
      <c r="A35" s="1471"/>
      <c r="B35" s="2052" t="s">
        <v>2070</v>
      </c>
      <c r="C35" s="2053"/>
      <c r="D35" s="2054"/>
      <c r="E35" s="1282">
        <f>SUM(E20:E34)</f>
        <v>0</v>
      </c>
      <c r="G35" s="989"/>
      <c r="H35" s="1707"/>
      <c r="I35" s="1707"/>
      <c r="J35" s="1707"/>
      <c r="K35" s="247"/>
      <c r="L35" s="247"/>
      <c r="M35" s="247"/>
    </row>
    <row r="36" spans="1:13" x14ac:dyDescent="0.25">
      <c r="A36" s="1475"/>
      <c r="B36" s="1472"/>
      <c r="C36" s="982"/>
      <c r="D36" s="1473"/>
      <c r="E36" s="1474"/>
      <c r="G36" s="989"/>
      <c r="H36" s="1708"/>
      <c r="I36" s="1708"/>
      <c r="J36" s="2035"/>
      <c r="K36" s="247"/>
      <c r="L36" s="247"/>
      <c r="M36" s="247"/>
    </row>
    <row r="37" spans="1:13" x14ac:dyDescent="0.25">
      <c r="A37" s="1289">
        <v>6</v>
      </c>
      <c r="B37" s="2074" t="s">
        <v>2068</v>
      </c>
      <c r="C37" s="2067"/>
      <c r="D37" s="2068"/>
      <c r="E37" s="1288">
        <f>'B 6 - Access Road to WTW'!F187</f>
        <v>0</v>
      </c>
      <c r="K37" s="247"/>
      <c r="L37" s="247"/>
      <c r="M37" s="247"/>
    </row>
    <row r="38" spans="1:13" ht="9" customHeight="1" x14ac:dyDescent="0.25">
      <c r="A38" s="1275"/>
      <c r="B38" s="2078"/>
      <c r="C38" s="2079"/>
      <c r="D38" s="2080"/>
      <c r="E38" s="329"/>
      <c r="K38" s="247"/>
      <c r="L38" s="247"/>
      <c r="M38" s="247"/>
    </row>
    <row r="39" spans="1:13" ht="6" customHeight="1" x14ac:dyDescent="0.25">
      <c r="A39" s="1275"/>
      <c r="B39" s="2060"/>
      <c r="C39" s="2061"/>
      <c r="D39" s="2062"/>
      <c r="E39" s="329"/>
      <c r="F39" s="248"/>
      <c r="K39" s="247"/>
      <c r="L39" s="247"/>
      <c r="M39" s="247"/>
    </row>
    <row r="40" spans="1:13" ht="13" x14ac:dyDescent="0.25">
      <c r="A40" s="1308">
        <v>7</v>
      </c>
      <c r="B40" s="2081" t="s">
        <v>1958</v>
      </c>
      <c r="C40" s="2079"/>
      <c r="D40" s="2080"/>
      <c r="E40" s="1302"/>
      <c r="F40" s="248"/>
      <c r="K40" s="247"/>
      <c r="L40" s="247"/>
      <c r="M40" s="247"/>
    </row>
    <row r="41" spans="1:13" x14ac:dyDescent="0.25">
      <c r="A41" s="1300">
        <v>7.1</v>
      </c>
      <c r="B41" s="2082" t="s">
        <v>1956</v>
      </c>
      <c r="C41" s="2083"/>
      <c r="D41" s="2084"/>
      <c r="E41" s="1301">
        <f>'B 7.1 - Trans to Ndiriba'!F237</f>
        <v>0</v>
      </c>
      <c r="F41" s="248"/>
      <c r="K41" s="247"/>
      <c r="L41" s="247"/>
      <c r="M41" s="247"/>
    </row>
    <row r="42" spans="1:13" ht="13" x14ac:dyDescent="0.3">
      <c r="A42" s="1295">
        <v>7.2</v>
      </c>
      <c r="B42" s="2074" t="s">
        <v>1957</v>
      </c>
      <c r="C42" s="2067"/>
      <c r="D42" s="2068"/>
      <c r="E42" s="1288">
        <f>'Bill 7.2 - Ndiriba Tank'!F280</f>
        <v>0</v>
      </c>
      <c r="F42" s="248"/>
      <c r="K42" s="181"/>
      <c r="M42" s="181"/>
    </row>
    <row r="43" spans="1:13" ht="13" x14ac:dyDescent="0.3">
      <c r="A43" s="1305">
        <v>7.3</v>
      </c>
      <c r="B43" s="2036" t="s">
        <v>1951</v>
      </c>
      <c r="C43" s="2037"/>
      <c r="D43" s="2038"/>
      <c r="E43" s="2039">
        <f>'Bill 7.3 -Ndiriba Dist '!F301</f>
        <v>0</v>
      </c>
      <c r="F43" s="248"/>
      <c r="K43" s="181"/>
      <c r="M43" s="181"/>
    </row>
    <row r="44" spans="1:13" ht="13.5" thickBot="1" x14ac:dyDescent="0.35">
      <c r="A44" s="1299">
        <v>10.1</v>
      </c>
      <c r="B44" s="2074" t="s">
        <v>1962</v>
      </c>
      <c r="C44" s="2067"/>
      <c r="D44" s="2068"/>
      <c r="E44" s="1297">
        <f>'B 10.1 - Water Office Type 1'!F406</f>
        <v>0</v>
      </c>
      <c r="K44" s="181"/>
      <c r="M44" s="181"/>
    </row>
    <row r="45" spans="1:13" ht="13.5" thickTop="1" x14ac:dyDescent="0.3">
      <c r="A45" s="1471"/>
      <c r="B45" s="2052" t="s">
        <v>2097</v>
      </c>
      <c r="C45" s="2053"/>
      <c r="D45" s="2054"/>
      <c r="E45" s="1282">
        <f>SUM(E41:E44)</f>
        <v>0</v>
      </c>
      <c r="G45" s="989"/>
      <c r="K45" s="181"/>
      <c r="M45" s="181"/>
    </row>
    <row r="46" spans="1:13" ht="8.25" customHeight="1" x14ac:dyDescent="0.25">
      <c r="A46" s="1275"/>
      <c r="B46" s="2060"/>
      <c r="C46" s="2061"/>
      <c r="D46" s="2062"/>
      <c r="E46" s="329"/>
      <c r="F46" s="248"/>
      <c r="G46" s="989"/>
      <c r="K46" s="247"/>
      <c r="L46" s="247"/>
      <c r="M46" s="247"/>
    </row>
    <row r="47" spans="1:13" ht="13" x14ac:dyDescent="0.25">
      <c r="A47" s="1276">
        <v>8</v>
      </c>
      <c r="B47" s="2081" t="s">
        <v>1960</v>
      </c>
      <c r="C47" s="2079"/>
      <c r="D47" s="2080"/>
      <c r="E47" s="329"/>
      <c r="F47" s="248"/>
      <c r="G47" s="989"/>
      <c r="K47" s="247"/>
      <c r="L47" s="247"/>
      <c r="M47" s="247"/>
    </row>
    <row r="48" spans="1:13" x14ac:dyDescent="0.25">
      <c r="A48" s="1298">
        <v>8.1</v>
      </c>
      <c r="B48" s="2082" t="s">
        <v>2487</v>
      </c>
      <c r="C48" s="2083"/>
      <c r="D48" s="2084"/>
      <c r="E48" s="1294">
        <f>'Bill 8.1 Trans to Anyiribu'!F222</f>
        <v>0</v>
      </c>
      <c r="F48" s="248"/>
      <c r="G48" s="989"/>
      <c r="K48" s="247"/>
      <c r="L48" s="247"/>
      <c r="M48" s="247"/>
    </row>
    <row r="49" spans="1:13" ht="13" x14ac:dyDescent="0.3">
      <c r="A49" s="1295">
        <v>8.1999999999999993</v>
      </c>
      <c r="B49" s="2074" t="s">
        <v>2456</v>
      </c>
      <c r="C49" s="2067"/>
      <c r="D49" s="2068"/>
      <c r="E49" s="1288">
        <f>'Bill 8.2 - Anyaribu Tank'!F280</f>
        <v>0</v>
      </c>
      <c r="F49" s="248"/>
      <c r="K49" s="181"/>
      <c r="M49" s="181"/>
    </row>
    <row r="50" spans="1:13" ht="13" x14ac:dyDescent="0.3">
      <c r="A50" s="1289">
        <v>8.3000000000000007</v>
      </c>
      <c r="B50" s="2074" t="s">
        <v>1950</v>
      </c>
      <c r="C50" s="2067"/>
      <c r="D50" s="2068"/>
      <c r="E50" s="1288">
        <f>'Bill 8.3 -Anyaribu Dist'!F303</f>
        <v>0</v>
      </c>
      <c r="K50" s="181"/>
      <c r="M50" s="181"/>
    </row>
    <row r="51" spans="1:13" ht="13.5" thickBot="1" x14ac:dyDescent="0.35">
      <c r="A51" s="1295">
        <v>10.1</v>
      </c>
      <c r="B51" s="2074" t="s">
        <v>1962</v>
      </c>
      <c r="C51" s="2067"/>
      <c r="D51" s="2068"/>
      <c r="E51" s="1307">
        <f>'B 10.1 - Water Office Type 1'!F406</f>
        <v>0</v>
      </c>
      <c r="K51" s="181"/>
      <c r="M51" s="181"/>
    </row>
    <row r="52" spans="1:13" ht="13.5" thickTop="1" x14ac:dyDescent="0.3">
      <c r="A52" s="1471"/>
      <c r="B52" s="2052" t="s">
        <v>2098</v>
      </c>
      <c r="C52" s="2053"/>
      <c r="D52" s="2054"/>
      <c r="E52" s="1282">
        <f>SUM(E48:E51)</f>
        <v>0</v>
      </c>
      <c r="K52" s="181"/>
      <c r="M52" s="181"/>
    </row>
    <row r="53" spans="1:13" ht="9.75" customHeight="1" x14ac:dyDescent="0.3">
      <c r="A53" s="1275"/>
      <c r="B53" s="2085"/>
      <c r="C53" s="2086"/>
      <c r="D53" s="2087"/>
      <c r="E53" s="329"/>
      <c r="K53" s="181"/>
      <c r="M53" s="181"/>
    </row>
    <row r="54" spans="1:13" ht="12" customHeight="1" x14ac:dyDescent="0.25">
      <c r="A54" s="1275"/>
      <c r="B54" s="2060"/>
      <c r="C54" s="2061"/>
      <c r="D54" s="2062"/>
      <c r="E54" s="329"/>
      <c r="F54" s="248"/>
      <c r="K54" s="247"/>
      <c r="L54" s="247"/>
      <c r="M54" s="247"/>
    </row>
    <row r="55" spans="1:13" ht="13" x14ac:dyDescent="0.25">
      <c r="A55" s="1276">
        <v>9</v>
      </c>
      <c r="B55" s="2081" t="s">
        <v>1959</v>
      </c>
      <c r="C55" s="2079"/>
      <c r="D55" s="2080"/>
      <c r="E55" s="329"/>
      <c r="F55" s="248"/>
      <c r="K55" s="247"/>
      <c r="L55" s="247"/>
      <c r="M55" s="247"/>
    </row>
    <row r="56" spans="1:13" x14ac:dyDescent="0.25">
      <c r="A56" s="1298">
        <v>9.1</v>
      </c>
      <c r="B56" s="2082" t="s">
        <v>1948</v>
      </c>
      <c r="C56" s="2083"/>
      <c r="D56" s="2084"/>
      <c r="E56" s="1294">
        <f>'B 9.1 - Trans to Nyagak Comm'!F234</f>
        <v>0</v>
      </c>
      <c r="F56" s="248"/>
      <c r="K56" s="247"/>
      <c r="L56" s="247"/>
      <c r="M56" s="247"/>
    </row>
    <row r="57" spans="1:13" ht="13" x14ac:dyDescent="0.3">
      <c r="A57" s="1295">
        <v>9.1999999999999993</v>
      </c>
      <c r="B57" s="2074" t="s">
        <v>1949</v>
      </c>
      <c r="C57" s="2067"/>
      <c r="D57" s="2068"/>
      <c r="E57" s="1288">
        <f>'Bill 9.2 - Nyagak Tank'!F287</f>
        <v>0</v>
      </c>
      <c r="F57" s="248"/>
      <c r="K57" s="181"/>
      <c r="M57" s="181"/>
    </row>
    <row r="58" spans="1:13" x14ac:dyDescent="0.25">
      <c r="A58" s="1299">
        <v>9.3000000000000007</v>
      </c>
      <c r="B58" s="2090" t="s">
        <v>1961</v>
      </c>
      <c r="C58" s="2091"/>
      <c r="D58" s="2092"/>
      <c r="E58" s="1297">
        <f>'Bill 9.3 - Nyagak Dist '!F303</f>
        <v>0</v>
      </c>
      <c r="F58" s="248"/>
      <c r="K58" s="247"/>
      <c r="L58" s="247"/>
      <c r="M58" s="247"/>
    </row>
    <row r="59" spans="1:13" ht="13" thickBot="1" x14ac:dyDescent="0.3">
      <c r="A59" s="1299">
        <v>9.4</v>
      </c>
      <c r="B59" s="2088" t="s">
        <v>2428</v>
      </c>
      <c r="C59" s="2089"/>
      <c r="D59" s="2089"/>
      <c r="E59" s="1297">
        <f>'Bill 9.4 - Nyagak M&amp;E '!F70</f>
        <v>0</v>
      </c>
      <c r="F59" s="248"/>
      <c r="K59" s="247"/>
      <c r="L59" s="247"/>
      <c r="M59" s="247"/>
    </row>
    <row r="60" spans="1:13" ht="13.5" thickTop="1" x14ac:dyDescent="0.3">
      <c r="A60" s="1471"/>
      <c r="B60" s="2052" t="s">
        <v>2099</v>
      </c>
      <c r="C60" s="2053"/>
      <c r="D60" s="2054"/>
      <c r="E60" s="1282">
        <f>SUM(E56:E59)</f>
        <v>0</v>
      </c>
      <c r="F60" s="248"/>
      <c r="K60" s="247"/>
      <c r="L60" s="247"/>
      <c r="M60" s="247"/>
    </row>
    <row r="61" spans="1:13" x14ac:dyDescent="0.25">
      <c r="A61" s="1275"/>
      <c r="B61" s="2060"/>
      <c r="C61" s="2061"/>
      <c r="D61" s="2062"/>
      <c r="E61" s="329"/>
      <c r="F61" s="248"/>
      <c r="K61" s="247"/>
      <c r="L61" s="247"/>
      <c r="M61" s="247"/>
    </row>
    <row r="62" spans="1:13" ht="13" x14ac:dyDescent="0.3">
      <c r="A62" s="1275"/>
      <c r="B62" s="186" t="s">
        <v>1963</v>
      </c>
      <c r="C62" s="1438" t="s">
        <v>1970</v>
      </c>
      <c r="D62" s="1438" t="s">
        <v>1971</v>
      </c>
      <c r="E62" s="329"/>
      <c r="K62" s="181"/>
      <c r="M62" s="181"/>
    </row>
    <row r="63" spans="1:13" x14ac:dyDescent="0.25">
      <c r="A63" s="1298">
        <v>11.1</v>
      </c>
      <c r="B63" s="1303" t="s">
        <v>1990</v>
      </c>
      <c r="C63" s="1434">
        <v>1</v>
      </c>
      <c r="D63" s="1306">
        <f>'B 11.1 - SAN BOYS'!F318</f>
        <v>0</v>
      </c>
      <c r="E63" s="1306">
        <f>+C63*D63</f>
        <v>0</v>
      </c>
    </row>
    <row r="64" spans="1:13" x14ac:dyDescent="0.25">
      <c r="A64" s="1289">
        <v>11.2</v>
      </c>
      <c r="B64" s="1290" t="s">
        <v>1991</v>
      </c>
      <c r="C64" s="1435">
        <v>1</v>
      </c>
      <c r="D64" s="1307">
        <f>'B 11.2 - SAN GIRLS'!F312</f>
        <v>0</v>
      </c>
      <c r="E64" s="1307">
        <f>+C64*D64</f>
        <v>0</v>
      </c>
    </row>
    <row r="65" spans="1:7" x14ac:dyDescent="0.25">
      <c r="A65" s="1289">
        <v>11.3</v>
      </c>
      <c r="B65" s="1290" t="s">
        <v>1992</v>
      </c>
      <c r="C65" s="1435">
        <v>1</v>
      </c>
      <c r="D65" s="1307">
        <f>'B 11.3 - PUBLIC TOILET'!F294</f>
        <v>0</v>
      </c>
      <c r="E65" s="1307">
        <f>+C65*D65</f>
        <v>0</v>
      </c>
    </row>
    <row r="66" spans="1:7" x14ac:dyDescent="0.25">
      <c r="A66" s="1289"/>
      <c r="B66" s="1290"/>
      <c r="C66" s="1435"/>
      <c r="D66" s="1307"/>
      <c r="E66" s="1307"/>
    </row>
    <row r="67" spans="1:7" ht="13" thickBot="1" x14ac:dyDescent="0.3">
      <c r="A67" s="1299"/>
      <c r="B67" s="1296"/>
      <c r="C67" s="1436"/>
      <c r="D67" s="1304"/>
      <c r="E67" s="1304"/>
    </row>
    <row r="68" spans="1:7" ht="13.5" thickTop="1" x14ac:dyDescent="0.25">
      <c r="A68" s="2055" t="s">
        <v>2100</v>
      </c>
      <c r="B68" s="2055"/>
      <c r="C68" s="2055"/>
      <c r="D68" s="2055"/>
      <c r="E68" s="1700">
        <f>SUM(E63:E67)</f>
        <v>0</v>
      </c>
    </row>
    <row r="69" spans="1:7" ht="13" x14ac:dyDescent="0.25">
      <c r="A69" s="2046"/>
      <c r="B69" s="2046"/>
      <c r="C69" s="2046"/>
      <c r="D69" s="2046"/>
      <c r="E69" s="2047"/>
    </row>
    <row r="70" spans="1:7" ht="13" x14ac:dyDescent="0.25">
      <c r="A70" s="2046">
        <v>12.1</v>
      </c>
      <c r="B70" s="2046" t="s">
        <v>2488</v>
      </c>
      <c r="C70" s="2046"/>
      <c r="D70" s="2046"/>
      <c r="E70" s="2047">
        <f>'Bill 12.1 ESS'!F48</f>
        <v>0</v>
      </c>
    </row>
    <row r="71" spans="1:7" ht="17.25" customHeight="1" thickBot="1" x14ac:dyDescent="0.35">
      <c r="A71" s="1437"/>
      <c r="B71" s="1701"/>
      <c r="C71" s="1701"/>
      <c r="D71" s="1701"/>
      <c r="E71" s="1702"/>
      <c r="G71" s="299"/>
    </row>
    <row r="72" spans="1:7" ht="18" customHeight="1" thickTop="1" x14ac:dyDescent="0.25">
      <c r="A72" s="2056" t="s">
        <v>2101</v>
      </c>
      <c r="B72" s="2056"/>
      <c r="C72" s="2056"/>
      <c r="D72" s="2056"/>
      <c r="E72" s="1703">
        <f>E68+E60+E52+E45+E37+E35+E17+E15+E8+E7+E70</f>
        <v>66000000</v>
      </c>
      <c r="G72" s="2045">
        <f>G71/3800</f>
        <v>0</v>
      </c>
    </row>
    <row r="73" spans="1:7" ht="21" customHeight="1" thickBot="1" x14ac:dyDescent="0.3">
      <c r="A73" s="2057" t="s">
        <v>2102</v>
      </c>
      <c r="B73" s="2058"/>
      <c r="C73" s="2058"/>
      <c r="D73" s="2059"/>
      <c r="E73" s="1704">
        <f>ROUNDUP(E72*10%,-3)</f>
        <v>6600000</v>
      </c>
    </row>
    <row r="74" spans="1:7" ht="18.75" customHeight="1" thickTop="1" x14ac:dyDescent="0.25">
      <c r="A74" s="2056" t="s">
        <v>2103</v>
      </c>
      <c r="B74" s="2056"/>
      <c r="C74" s="2056"/>
      <c r="D74" s="2056"/>
      <c r="E74" s="1703">
        <f>SUM(E72:E73)</f>
        <v>72600000</v>
      </c>
      <c r="F74" s="2045"/>
    </row>
    <row r="75" spans="1:7" ht="18.75" customHeight="1" thickBot="1" x14ac:dyDescent="0.3">
      <c r="A75" s="2050" t="s">
        <v>2104</v>
      </c>
      <c r="B75" s="2050"/>
      <c r="C75" s="2050"/>
      <c r="D75" s="2050"/>
      <c r="E75" s="1705">
        <f>18%*E74</f>
        <v>13068000</v>
      </c>
    </row>
    <row r="76" spans="1:7" ht="21" customHeight="1" thickTop="1" x14ac:dyDescent="0.25">
      <c r="A76" s="2051" t="s">
        <v>2105</v>
      </c>
      <c r="B76" s="2051"/>
      <c r="C76" s="2051"/>
      <c r="D76" s="2051"/>
      <c r="E76" s="1706">
        <f>SUM(E74:E75)</f>
        <v>85668000</v>
      </c>
    </row>
    <row r="78" spans="1:7" x14ac:dyDescent="0.25">
      <c r="E78" s="299"/>
    </row>
    <row r="80" spans="1:7" x14ac:dyDescent="0.25">
      <c r="E80" s="299"/>
    </row>
  </sheetData>
  <mergeCells count="56">
    <mergeCell ref="B59:D59"/>
    <mergeCell ref="B57:D57"/>
    <mergeCell ref="B58:D58"/>
    <mergeCell ref="B54:D54"/>
    <mergeCell ref="B56:D56"/>
    <mergeCell ref="B55:D55"/>
    <mergeCell ref="B52:D52"/>
    <mergeCell ref="B53:D53"/>
    <mergeCell ref="B47:D47"/>
    <mergeCell ref="B48:D48"/>
    <mergeCell ref="B49:D49"/>
    <mergeCell ref="B50:D50"/>
    <mergeCell ref="B51:D51"/>
    <mergeCell ref="B40:D40"/>
    <mergeCell ref="B41:D41"/>
    <mergeCell ref="B42:D42"/>
    <mergeCell ref="B44:D44"/>
    <mergeCell ref="B46:D46"/>
    <mergeCell ref="B45:D45"/>
    <mergeCell ref="B39:D39"/>
    <mergeCell ref="B34:D34"/>
    <mergeCell ref="B37:D37"/>
    <mergeCell ref="B38:D38"/>
    <mergeCell ref="B29:D29"/>
    <mergeCell ref="B30:D30"/>
    <mergeCell ref="B31:D31"/>
    <mergeCell ref="B32:D32"/>
    <mergeCell ref="B33:D33"/>
    <mergeCell ref="B35:D35"/>
    <mergeCell ref="B24:D24"/>
    <mergeCell ref="B25:D25"/>
    <mergeCell ref="B26:D26"/>
    <mergeCell ref="B27:D27"/>
    <mergeCell ref="B28:D28"/>
    <mergeCell ref="B20:D20"/>
    <mergeCell ref="B21:D21"/>
    <mergeCell ref="B22:D22"/>
    <mergeCell ref="B23:D23"/>
    <mergeCell ref="B5:D5"/>
    <mergeCell ref="A1:E1"/>
    <mergeCell ref="A3:E3"/>
    <mergeCell ref="A4:E4"/>
    <mergeCell ref="B17:D17"/>
    <mergeCell ref="B6:D6"/>
    <mergeCell ref="B7:D7"/>
    <mergeCell ref="B8:D8"/>
    <mergeCell ref="B15:D15"/>
    <mergeCell ref="A2:E2"/>
    <mergeCell ref="A75:D75"/>
    <mergeCell ref="A76:D76"/>
    <mergeCell ref="B60:D60"/>
    <mergeCell ref="A68:D68"/>
    <mergeCell ref="A72:D72"/>
    <mergeCell ref="A73:D73"/>
    <mergeCell ref="A74:D74"/>
    <mergeCell ref="B61:D61"/>
  </mergeCells>
  <pageMargins left="0.70866141732283505" right="0.70866141732283505" top="0.74803149606299202" bottom="0.74803149606299202" header="0.31496062992126" footer="0.31496062992126"/>
  <pageSetup paperSize="9" scale="80" orientation="portrait" r:id="rId1"/>
  <headerFooter alignWithMargins="0">
    <oddFooter>&amp;A&amp;RPage &amp;P</oddFooter>
  </headerFooter>
  <rowBreaks count="1" manualBreakCount="1">
    <brk id="60"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1"/>
  <sheetViews>
    <sheetView view="pageBreakPreview" zoomScale="90" zoomScaleNormal="100" zoomScaleSheetLayoutView="90" workbookViewId="0">
      <pane ySplit="5" topLeftCell="A90" activePane="bottomLeft" state="frozen"/>
      <selection activeCell="A5" sqref="A5:F5"/>
      <selection pane="bottomLeft" activeCell="G23" sqref="G23"/>
    </sheetView>
  </sheetViews>
  <sheetFormatPr defaultColWidth="9.1796875" defaultRowHeight="12.5" x14ac:dyDescent="0.25"/>
  <cols>
    <col min="1" max="1" width="8.7265625" style="509" customWidth="1"/>
    <col min="2" max="2" width="66.81640625" style="439" customWidth="1"/>
    <col min="3" max="3" width="7.54296875" style="439" customWidth="1"/>
    <col min="4" max="4" width="9.453125" style="439" customWidth="1"/>
    <col min="5" max="5" width="12.1796875" style="442" customWidth="1"/>
    <col min="6" max="6" width="14.1796875" style="442" customWidth="1"/>
    <col min="7" max="16384" width="9.1796875" style="439"/>
  </cols>
  <sheetData>
    <row r="1" spans="1:6" ht="13" x14ac:dyDescent="0.25">
      <c r="A1" s="2095" t="s">
        <v>0</v>
      </c>
      <c r="B1" s="2095"/>
      <c r="C1" s="2095"/>
      <c r="D1" s="2095"/>
      <c r="E1" s="2095"/>
      <c r="F1" s="2095"/>
    </row>
    <row r="2" spans="1:6" ht="13" x14ac:dyDescent="0.25">
      <c r="A2" s="2095" t="s">
        <v>2492</v>
      </c>
      <c r="B2" s="2095"/>
      <c r="C2" s="2095"/>
      <c r="D2" s="2095"/>
      <c r="E2" s="2095"/>
      <c r="F2" s="2095"/>
    </row>
    <row r="3" spans="1:6" ht="13" x14ac:dyDescent="0.25">
      <c r="A3" s="2096" t="s">
        <v>1975</v>
      </c>
      <c r="B3" s="2096"/>
      <c r="C3" s="2096"/>
      <c r="D3" s="2096"/>
      <c r="E3" s="2096"/>
      <c r="F3" s="2096"/>
    </row>
    <row r="4" spans="1:6" ht="13.5" thickBot="1" x14ac:dyDescent="0.35">
      <c r="A4" s="440" t="s">
        <v>1987</v>
      </c>
      <c r="C4" s="441"/>
      <c r="D4" s="441"/>
    </row>
    <row r="5" spans="1:6" ht="13" x14ac:dyDescent="0.3">
      <c r="A5" s="510" t="s">
        <v>1</v>
      </c>
      <c r="B5" s="511" t="s">
        <v>2</v>
      </c>
      <c r="C5" s="511" t="s">
        <v>3</v>
      </c>
      <c r="D5" s="511" t="s">
        <v>4</v>
      </c>
      <c r="E5" s="512" t="s">
        <v>5</v>
      </c>
      <c r="F5" s="513" t="s">
        <v>6</v>
      </c>
    </row>
    <row r="6" spans="1:6" x14ac:dyDescent="0.25">
      <c r="A6" s="448"/>
      <c r="B6" s="449"/>
      <c r="C6" s="449"/>
      <c r="D6" s="449"/>
      <c r="E6" s="450"/>
      <c r="F6" s="514"/>
    </row>
    <row r="7" spans="1:6" ht="13" x14ac:dyDescent="0.25">
      <c r="A7" s="448"/>
      <c r="B7" s="452" t="s">
        <v>85</v>
      </c>
      <c r="C7" s="453"/>
      <c r="D7" s="453"/>
      <c r="E7" s="515"/>
      <c r="F7" s="516"/>
    </row>
    <row r="8" spans="1:6" ht="25" x14ac:dyDescent="0.25">
      <c r="A8" s="448"/>
      <c r="B8" s="456" t="s">
        <v>2214</v>
      </c>
      <c r="C8" s="453"/>
      <c r="D8" s="453"/>
      <c r="E8" s="515"/>
      <c r="F8" s="516"/>
    </row>
    <row r="9" spans="1:6" x14ac:dyDescent="0.25">
      <c r="A9" s="448"/>
      <c r="B9" s="449"/>
      <c r="C9" s="453"/>
      <c r="D9" s="453"/>
      <c r="E9" s="515"/>
      <c r="F9" s="516"/>
    </row>
    <row r="10" spans="1:6" ht="13" x14ac:dyDescent="0.25">
      <c r="A10" s="448"/>
      <c r="B10" s="457" t="s">
        <v>86</v>
      </c>
      <c r="C10" s="453"/>
      <c r="D10" s="453"/>
      <c r="E10" s="515"/>
      <c r="F10" s="516"/>
    </row>
    <row r="11" spans="1:6" x14ac:dyDescent="0.25">
      <c r="A11" s="448"/>
      <c r="B11" s="449"/>
      <c r="C11" s="453"/>
      <c r="D11" s="453"/>
      <c r="E11" s="515"/>
      <c r="F11" s="516"/>
    </row>
    <row r="12" spans="1:6" ht="25" x14ac:dyDescent="0.25">
      <c r="A12" s="448"/>
      <c r="B12" s="458" t="s">
        <v>87</v>
      </c>
      <c r="C12" s="453"/>
      <c r="D12" s="453"/>
      <c r="E12" s="515"/>
      <c r="F12" s="516"/>
    </row>
    <row r="13" spans="1:6" x14ac:dyDescent="0.25">
      <c r="A13" s="448"/>
      <c r="B13" s="449"/>
      <c r="C13" s="453"/>
      <c r="D13" s="453"/>
      <c r="E13" s="459"/>
      <c r="F13" s="516"/>
    </row>
    <row r="14" spans="1:6" x14ac:dyDescent="0.25">
      <c r="A14" s="448" t="s">
        <v>88</v>
      </c>
      <c r="B14" s="460" t="s">
        <v>1215</v>
      </c>
      <c r="C14" s="453" t="s">
        <v>42</v>
      </c>
      <c r="D14" s="470">
        <v>129</v>
      </c>
      <c r="E14" s="459"/>
      <c r="F14" s="516">
        <f>D14*E14</f>
        <v>0</v>
      </c>
    </row>
    <row r="15" spans="1:6" x14ac:dyDescent="0.25">
      <c r="A15" s="448"/>
      <c r="B15" s="449"/>
      <c r="C15" s="453"/>
      <c r="D15" s="470"/>
      <c r="E15" s="459"/>
      <c r="F15" s="516"/>
    </row>
    <row r="16" spans="1:6" x14ac:dyDescent="0.25">
      <c r="A16" s="448"/>
      <c r="B16" s="458" t="s">
        <v>230</v>
      </c>
      <c r="C16" s="453"/>
      <c r="D16" s="470"/>
      <c r="E16" s="459"/>
      <c r="F16" s="516"/>
    </row>
    <row r="17" spans="1:6" x14ac:dyDescent="0.25">
      <c r="A17" s="448"/>
      <c r="B17" s="449"/>
      <c r="C17" s="453"/>
      <c r="D17" s="470"/>
      <c r="E17" s="459"/>
      <c r="F17" s="516"/>
    </row>
    <row r="18" spans="1:6" x14ac:dyDescent="0.25">
      <c r="A18" s="448" t="s">
        <v>90</v>
      </c>
      <c r="B18" s="460" t="s">
        <v>1215</v>
      </c>
      <c r="C18" s="453" t="s">
        <v>42</v>
      </c>
      <c r="D18" s="470">
        <v>85.6</v>
      </c>
      <c r="E18" s="459"/>
      <c r="F18" s="516">
        <f>D18*E18</f>
        <v>0</v>
      </c>
    </row>
    <row r="19" spans="1:6" x14ac:dyDescent="0.25">
      <c r="A19" s="448"/>
      <c r="B19" s="449"/>
      <c r="C19" s="453"/>
      <c r="D19" s="470"/>
      <c r="E19" s="459"/>
      <c r="F19" s="516"/>
    </row>
    <row r="20" spans="1:6" ht="13" x14ac:dyDescent="0.25">
      <c r="A20" s="448"/>
      <c r="B20" s="457" t="s">
        <v>91</v>
      </c>
      <c r="C20" s="453"/>
      <c r="D20" s="470"/>
      <c r="E20" s="459"/>
      <c r="F20" s="516"/>
    </row>
    <row r="21" spans="1:6" x14ac:dyDescent="0.25">
      <c r="A21" s="448"/>
      <c r="B21" s="449"/>
      <c r="C21" s="453"/>
      <c r="D21" s="470"/>
      <c r="E21" s="459"/>
      <c r="F21" s="516"/>
    </row>
    <row r="22" spans="1:6" ht="25" x14ac:dyDescent="0.25">
      <c r="A22" s="448"/>
      <c r="B22" s="458" t="s">
        <v>92</v>
      </c>
      <c r="C22" s="453"/>
      <c r="D22" s="470"/>
      <c r="E22" s="459"/>
      <c r="F22" s="516"/>
    </row>
    <row r="23" spans="1:6" x14ac:dyDescent="0.25">
      <c r="A23" s="448"/>
      <c r="B23" s="449"/>
      <c r="C23" s="453"/>
      <c r="D23" s="470"/>
      <c r="E23" s="459"/>
      <c r="F23" s="516"/>
    </row>
    <row r="24" spans="1:6" x14ac:dyDescent="0.25">
      <c r="A24" s="448" t="s">
        <v>93</v>
      </c>
      <c r="B24" s="462" t="s">
        <v>1216</v>
      </c>
      <c r="C24" s="453" t="s">
        <v>42</v>
      </c>
      <c r="D24" s="470">
        <f>0.8*(D14+D18)</f>
        <v>171.68</v>
      </c>
      <c r="E24" s="459"/>
      <c r="F24" s="516">
        <f>D24*E24</f>
        <v>0</v>
      </c>
    </row>
    <row r="25" spans="1:6" x14ac:dyDescent="0.25">
      <c r="A25" s="448"/>
      <c r="B25" s="449"/>
      <c r="C25" s="453"/>
      <c r="D25" s="453"/>
      <c r="E25" s="459"/>
      <c r="F25" s="516"/>
    </row>
    <row r="26" spans="1:6" ht="13" x14ac:dyDescent="0.25">
      <c r="A26" s="464"/>
      <c r="B26" s="465" t="s">
        <v>96</v>
      </c>
      <c r="C26" s="453"/>
      <c r="D26" s="453"/>
      <c r="E26" s="459"/>
      <c r="F26" s="516"/>
    </row>
    <row r="27" spans="1:6" ht="13" x14ac:dyDescent="0.25">
      <c r="A27" s="464"/>
      <c r="B27" s="465"/>
      <c r="C27" s="453"/>
      <c r="D27" s="453"/>
      <c r="E27" s="459"/>
      <c r="F27" s="516"/>
    </row>
    <row r="28" spans="1:6" ht="13" x14ac:dyDescent="0.25">
      <c r="A28" s="466"/>
      <c r="B28" s="465" t="s">
        <v>97</v>
      </c>
      <c r="C28" s="453"/>
      <c r="D28" s="453"/>
      <c r="E28" s="459"/>
      <c r="F28" s="516"/>
    </row>
    <row r="29" spans="1:6" ht="13" x14ac:dyDescent="0.25">
      <c r="A29" s="448"/>
      <c r="B29" s="452"/>
      <c r="C29" s="453"/>
      <c r="D29" s="453"/>
      <c r="E29" s="459"/>
      <c r="F29" s="516"/>
    </row>
    <row r="30" spans="1:6" ht="13" x14ac:dyDescent="0.25">
      <c r="A30" s="448"/>
      <c r="B30" s="452" t="s">
        <v>99</v>
      </c>
      <c r="C30" s="453"/>
      <c r="D30" s="453"/>
      <c r="E30" s="459"/>
      <c r="F30" s="516"/>
    </row>
    <row r="31" spans="1:6" ht="13" x14ac:dyDescent="0.25">
      <c r="A31" s="448"/>
      <c r="B31" s="452"/>
      <c r="C31" s="453"/>
      <c r="D31" s="453"/>
      <c r="E31" s="459"/>
      <c r="F31" s="516"/>
    </row>
    <row r="32" spans="1:6" ht="25" x14ac:dyDescent="0.25">
      <c r="A32" s="448"/>
      <c r="B32" s="458" t="s">
        <v>100</v>
      </c>
      <c r="C32" s="453"/>
      <c r="D32" s="453"/>
      <c r="E32" s="459"/>
      <c r="F32" s="516"/>
    </row>
    <row r="33" spans="1:6" ht="13" x14ac:dyDescent="0.25">
      <c r="A33" s="448"/>
      <c r="B33" s="452"/>
      <c r="C33" s="453"/>
      <c r="D33" s="453"/>
      <c r="E33" s="459"/>
      <c r="F33" s="516"/>
    </row>
    <row r="34" spans="1:6" ht="14.5" x14ac:dyDescent="0.25">
      <c r="A34" s="448" t="s">
        <v>1383</v>
      </c>
      <c r="B34" s="460" t="s">
        <v>102</v>
      </c>
      <c r="C34" s="453" t="s">
        <v>840</v>
      </c>
      <c r="D34" s="470">
        <v>16.100000000000001</v>
      </c>
      <c r="E34" s="459"/>
      <c r="F34" s="516">
        <f>D34*E34</f>
        <v>0</v>
      </c>
    </row>
    <row r="35" spans="1:6" ht="13" x14ac:dyDescent="0.25">
      <c r="A35" s="448"/>
      <c r="B35" s="452"/>
      <c r="C35" s="453"/>
      <c r="D35" s="453"/>
      <c r="E35" s="459"/>
      <c r="F35" s="516"/>
    </row>
    <row r="36" spans="1:6" ht="13" x14ac:dyDescent="0.25">
      <c r="A36" s="448"/>
      <c r="B36" s="452" t="s">
        <v>1308</v>
      </c>
      <c r="C36" s="453"/>
      <c r="D36" s="453"/>
      <c r="E36" s="515"/>
      <c r="F36" s="516"/>
    </row>
    <row r="37" spans="1:6" x14ac:dyDescent="0.25">
      <c r="A37" s="448"/>
      <c r="B37" s="449"/>
      <c r="C37" s="453"/>
      <c r="D37" s="453"/>
      <c r="E37" s="515"/>
      <c r="F37" s="516"/>
    </row>
    <row r="38" spans="1:6" ht="25" x14ac:dyDescent="0.25">
      <c r="A38" s="448"/>
      <c r="B38" s="458" t="s">
        <v>1340</v>
      </c>
      <c r="C38" s="453"/>
      <c r="D38" s="453"/>
      <c r="E38" s="515"/>
      <c r="F38" s="516"/>
    </row>
    <row r="39" spans="1:6" x14ac:dyDescent="0.25">
      <c r="A39" s="448"/>
      <c r="B39" s="449"/>
      <c r="C39" s="453"/>
      <c r="D39" s="453"/>
      <c r="E39" s="515"/>
      <c r="F39" s="516"/>
    </row>
    <row r="40" spans="1:6" ht="14.5" x14ac:dyDescent="0.25">
      <c r="A40" s="448" t="s">
        <v>1384</v>
      </c>
      <c r="B40" s="449" t="s">
        <v>107</v>
      </c>
      <c r="C40" s="453" t="s">
        <v>840</v>
      </c>
      <c r="D40" s="453">
        <v>99</v>
      </c>
      <c r="E40" s="459"/>
      <c r="F40" s="516">
        <f>D40*E40</f>
        <v>0</v>
      </c>
    </row>
    <row r="41" spans="1:6" ht="13" x14ac:dyDescent="0.25">
      <c r="A41" s="448"/>
      <c r="B41" s="457"/>
      <c r="C41" s="453"/>
      <c r="D41" s="453"/>
      <c r="E41" s="459"/>
      <c r="F41" s="516"/>
    </row>
    <row r="42" spans="1:6" ht="13" x14ac:dyDescent="0.25">
      <c r="A42" s="448"/>
      <c r="B42" s="452" t="s">
        <v>111</v>
      </c>
      <c r="C42" s="453"/>
      <c r="D42" s="453"/>
      <c r="E42" s="459"/>
      <c r="F42" s="516"/>
    </row>
    <row r="43" spans="1:6" x14ac:dyDescent="0.25">
      <c r="A43" s="448"/>
      <c r="B43" s="458"/>
      <c r="C43" s="453"/>
      <c r="D43" s="453"/>
      <c r="E43" s="459"/>
      <c r="F43" s="516"/>
    </row>
    <row r="44" spans="1:6" ht="13" x14ac:dyDescent="0.25">
      <c r="A44" s="448"/>
      <c r="B44" s="452" t="s">
        <v>112</v>
      </c>
      <c r="C44" s="453"/>
      <c r="D44" s="453"/>
      <c r="E44" s="459"/>
      <c r="F44" s="516"/>
    </row>
    <row r="45" spans="1:6" x14ac:dyDescent="0.25">
      <c r="A45" s="448"/>
      <c r="B45" s="449"/>
      <c r="C45" s="453"/>
      <c r="D45" s="453"/>
      <c r="E45" s="459"/>
      <c r="F45" s="516"/>
    </row>
    <row r="46" spans="1:6" x14ac:dyDescent="0.25">
      <c r="A46" s="448"/>
      <c r="B46" s="458" t="s">
        <v>113</v>
      </c>
      <c r="C46" s="453"/>
      <c r="D46" s="453"/>
      <c r="E46" s="459"/>
      <c r="F46" s="516"/>
    </row>
    <row r="47" spans="1:6" x14ac:dyDescent="0.25">
      <c r="A47" s="448"/>
      <c r="B47" s="458"/>
      <c r="C47" s="453"/>
      <c r="D47" s="453"/>
      <c r="E47" s="459"/>
      <c r="F47" s="516"/>
    </row>
    <row r="48" spans="1:6" ht="14.5" x14ac:dyDescent="0.25">
      <c r="A48" s="448" t="s">
        <v>702</v>
      </c>
      <c r="B48" s="449" t="s">
        <v>292</v>
      </c>
      <c r="C48" s="453" t="s">
        <v>840</v>
      </c>
      <c r="D48" s="470">
        <f>D34</f>
        <v>16.100000000000001</v>
      </c>
      <c r="E48" s="459"/>
      <c r="F48" s="516">
        <f>D48*E48</f>
        <v>0</v>
      </c>
    </row>
    <row r="49" spans="1:6" x14ac:dyDescent="0.25">
      <c r="A49" s="448"/>
      <c r="B49" s="449"/>
      <c r="C49" s="453"/>
      <c r="D49" s="470"/>
      <c r="E49" s="459"/>
      <c r="F49" s="516"/>
    </row>
    <row r="50" spans="1:6" ht="13" x14ac:dyDescent="0.25">
      <c r="A50" s="448"/>
      <c r="B50" s="452" t="s">
        <v>116</v>
      </c>
      <c r="C50" s="453"/>
      <c r="D50" s="470"/>
      <c r="E50" s="459"/>
      <c r="F50" s="516"/>
    </row>
    <row r="51" spans="1:6" ht="13" x14ac:dyDescent="0.25">
      <c r="A51" s="448"/>
      <c r="B51" s="457"/>
      <c r="C51" s="453"/>
      <c r="D51" s="470"/>
      <c r="E51" s="459"/>
      <c r="F51" s="516"/>
    </row>
    <row r="52" spans="1:6" ht="25" x14ac:dyDescent="0.25">
      <c r="A52" s="448"/>
      <c r="B52" s="458" t="s">
        <v>1341</v>
      </c>
      <c r="C52" s="453"/>
      <c r="D52" s="470"/>
      <c r="E52" s="459"/>
      <c r="F52" s="516"/>
    </row>
    <row r="53" spans="1:6" x14ac:dyDescent="0.25">
      <c r="A53" s="448"/>
      <c r="B53" s="449"/>
      <c r="C53" s="453"/>
      <c r="D53" s="470"/>
      <c r="E53" s="459"/>
      <c r="F53" s="516"/>
    </row>
    <row r="54" spans="1:6" ht="14.5" x14ac:dyDescent="0.25">
      <c r="A54" s="448" t="s">
        <v>118</v>
      </c>
      <c r="B54" s="449" t="s">
        <v>293</v>
      </c>
      <c r="C54" s="453" t="s">
        <v>840</v>
      </c>
      <c r="D54" s="480">
        <v>60</v>
      </c>
      <c r="E54" s="459"/>
      <c r="F54" s="516">
        <f>D54*E54</f>
        <v>0</v>
      </c>
    </row>
    <row r="55" spans="1:6" ht="13" x14ac:dyDescent="0.25">
      <c r="A55" s="464"/>
      <c r="B55" s="465"/>
      <c r="C55" s="453"/>
      <c r="D55" s="453"/>
      <c r="E55" s="459"/>
      <c r="F55" s="516"/>
    </row>
    <row r="56" spans="1:6" ht="25" x14ac:dyDescent="0.25">
      <c r="A56" s="464"/>
      <c r="B56" s="458" t="s">
        <v>1346</v>
      </c>
      <c r="C56" s="453"/>
      <c r="D56" s="453"/>
      <c r="E56" s="459"/>
      <c r="F56" s="516"/>
    </row>
    <row r="57" spans="1:6" x14ac:dyDescent="0.25">
      <c r="A57" s="466"/>
      <c r="B57" s="468"/>
      <c r="C57" s="453"/>
      <c r="D57" s="453"/>
      <c r="E57" s="459"/>
      <c r="F57" s="516"/>
    </row>
    <row r="58" spans="1:6" ht="14.5" x14ac:dyDescent="0.25">
      <c r="A58" s="466" t="s">
        <v>333</v>
      </c>
      <c r="B58" s="468" t="s">
        <v>334</v>
      </c>
      <c r="C58" s="453" t="s">
        <v>840</v>
      </c>
      <c r="D58" s="480">
        <v>2.1</v>
      </c>
      <c r="E58" s="459"/>
      <c r="F58" s="516">
        <f>D58*E58</f>
        <v>0</v>
      </c>
    </row>
    <row r="59" spans="1:6" x14ac:dyDescent="0.25">
      <c r="A59" s="466"/>
      <c r="B59" s="468"/>
      <c r="C59" s="453"/>
      <c r="D59" s="480"/>
      <c r="E59" s="459"/>
      <c r="F59" s="516"/>
    </row>
    <row r="60" spans="1:6" x14ac:dyDescent="0.25">
      <c r="A60" s="466"/>
      <c r="B60" s="468"/>
      <c r="C60" s="453"/>
      <c r="D60" s="480"/>
      <c r="E60" s="459"/>
      <c r="F60" s="516"/>
    </row>
    <row r="61" spans="1:6" x14ac:dyDescent="0.25">
      <c r="A61" s="466"/>
      <c r="B61" s="468"/>
      <c r="C61" s="453"/>
      <c r="D61" s="453"/>
      <c r="E61" s="459"/>
      <c r="F61" s="516"/>
    </row>
    <row r="62" spans="1:6" x14ac:dyDescent="0.25">
      <c r="A62" s="466"/>
      <c r="B62" s="468"/>
      <c r="C62" s="453"/>
      <c r="D62" s="453"/>
      <c r="E62" s="459"/>
      <c r="F62" s="516"/>
    </row>
    <row r="63" spans="1:6" ht="19.5" customHeight="1" thickBot="1" x14ac:dyDescent="0.3">
      <c r="A63" s="2132" t="s">
        <v>103</v>
      </c>
      <c r="B63" s="2133"/>
      <c r="C63" s="2133"/>
      <c r="D63" s="2133"/>
      <c r="E63" s="2133"/>
      <c r="F63" s="825">
        <f>SUM(F7:F62)</f>
        <v>0</v>
      </c>
    </row>
    <row r="64" spans="1:6" ht="13" x14ac:dyDescent="0.25">
      <c r="A64" s="464"/>
      <c r="B64" s="458" t="s">
        <v>1347</v>
      </c>
      <c r="C64" s="453"/>
      <c r="D64" s="453"/>
      <c r="E64" s="459"/>
      <c r="F64" s="516"/>
    </row>
    <row r="65" spans="1:6" x14ac:dyDescent="0.25">
      <c r="A65" s="466"/>
      <c r="B65" s="468"/>
      <c r="C65" s="453"/>
      <c r="D65" s="453"/>
      <c r="E65" s="459"/>
      <c r="F65" s="516"/>
    </row>
    <row r="66" spans="1:6" ht="14.5" x14ac:dyDescent="0.25">
      <c r="A66" s="466" t="s">
        <v>1386</v>
      </c>
      <c r="B66" s="449" t="s">
        <v>293</v>
      </c>
      <c r="C66" s="453" t="s">
        <v>840</v>
      </c>
      <c r="D66" s="453">
        <v>24.9</v>
      </c>
      <c r="E66" s="459"/>
      <c r="F66" s="516">
        <f>D66*E66</f>
        <v>0</v>
      </c>
    </row>
    <row r="67" spans="1:6" x14ac:dyDescent="0.25">
      <c r="A67" s="466"/>
      <c r="B67" s="468"/>
      <c r="C67" s="453"/>
      <c r="D67" s="453"/>
      <c r="E67" s="459"/>
      <c r="F67" s="516"/>
    </row>
    <row r="68" spans="1:6" ht="25" x14ac:dyDescent="0.25">
      <c r="A68" s="448"/>
      <c r="B68" s="458" t="s">
        <v>1348</v>
      </c>
      <c r="C68" s="453"/>
      <c r="D68" s="470"/>
      <c r="E68" s="459"/>
      <c r="F68" s="516"/>
    </row>
    <row r="69" spans="1:6" x14ac:dyDescent="0.25">
      <c r="A69" s="448"/>
      <c r="B69" s="449"/>
      <c r="C69" s="453"/>
      <c r="D69" s="470"/>
      <c r="E69" s="459"/>
      <c r="F69" s="516"/>
    </row>
    <row r="70" spans="1:6" ht="14.5" x14ac:dyDescent="0.25">
      <c r="A70" s="448" t="s">
        <v>706</v>
      </c>
      <c r="B70" s="449" t="s">
        <v>1227</v>
      </c>
      <c r="C70" s="453" t="s">
        <v>840</v>
      </c>
      <c r="D70" s="470">
        <v>0.19</v>
      </c>
      <c r="E70" s="459"/>
      <c r="F70" s="516">
        <f>D70*E70</f>
        <v>0</v>
      </c>
    </row>
    <row r="71" spans="1:6" x14ac:dyDescent="0.25">
      <c r="A71" s="448"/>
      <c r="B71" s="449"/>
      <c r="C71" s="453"/>
      <c r="D71" s="470"/>
      <c r="E71" s="459"/>
      <c r="F71" s="516"/>
    </row>
    <row r="72" spans="1:6" ht="25" x14ac:dyDescent="0.25">
      <c r="A72" s="448"/>
      <c r="B72" s="458" t="s">
        <v>1349</v>
      </c>
      <c r="C72" s="453"/>
      <c r="D72" s="470"/>
      <c r="E72" s="459"/>
      <c r="F72" s="516"/>
    </row>
    <row r="73" spans="1:6" x14ac:dyDescent="0.25">
      <c r="A73" s="448"/>
      <c r="B73" s="449"/>
      <c r="C73" s="453"/>
      <c r="D73" s="470"/>
      <c r="E73" s="459"/>
      <c r="F73" s="516"/>
    </row>
    <row r="74" spans="1:6" ht="14.5" x14ac:dyDescent="0.25">
      <c r="A74" s="448" t="s">
        <v>1390</v>
      </c>
      <c r="B74" s="449" t="s">
        <v>1228</v>
      </c>
      <c r="C74" s="453" t="s">
        <v>840</v>
      </c>
      <c r="D74" s="470">
        <v>0.44</v>
      </c>
      <c r="E74" s="459"/>
      <c r="F74" s="516">
        <f>D74*E74</f>
        <v>0</v>
      </c>
    </row>
    <row r="75" spans="1:6" x14ac:dyDescent="0.25">
      <c r="A75" s="448"/>
      <c r="B75" s="449"/>
      <c r="C75" s="449"/>
      <c r="D75" s="449"/>
      <c r="E75" s="450"/>
      <c r="F75" s="514"/>
    </row>
    <row r="76" spans="1:6" ht="13" x14ac:dyDescent="0.25">
      <c r="A76" s="448"/>
      <c r="B76" s="452" t="s">
        <v>121</v>
      </c>
      <c r="C76" s="453"/>
      <c r="D76" s="453"/>
      <c r="E76" s="459"/>
      <c r="F76" s="516"/>
    </row>
    <row r="77" spans="1:6" ht="13" x14ac:dyDescent="0.25">
      <c r="A77" s="448"/>
      <c r="B77" s="452"/>
      <c r="C77" s="453"/>
      <c r="D77" s="453"/>
      <c r="E77" s="459"/>
      <c r="F77" s="516"/>
    </row>
    <row r="78" spans="1:6" ht="13" x14ac:dyDescent="0.25">
      <c r="A78" s="448"/>
      <c r="B78" s="452" t="s">
        <v>122</v>
      </c>
      <c r="C78" s="453"/>
      <c r="D78" s="453"/>
      <c r="E78" s="459"/>
      <c r="F78" s="516"/>
    </row>
    <row r="79" spans="1:6" ht="13" x14ac:dyDescent="0.25">
      <c r="A79" s="448"/>
      <c r="B79" s="452"/>
      <c r="C79" s="453"/>
      <c r="D79" s="453"/>
      <c r="E79" s="459"/>
      <c r="F79" s="516"/>
    </row>
    <row r="80" spans="1:6" x14ac:dyDescent="0.25">
      <c r="A80" s="448"/>
      <c r="B80" s="458" t="s">
        <v>298</v>
      </c>
      <c r="C80" s="453"/>
      <c r="D80" s="453"/>
      <c r="E80" s="459"/>
      <c r="F80" s="516"/>
    </row>
    <row r="81" spans="1:6" ht="13" x14ac:dyDescent="0.25">
      <c r="A81" s="448"/>
      <c r="B81" s="452"/>
      <c r="C81" s="453"/>
      <c r="D81" s="453"/>
      <c r="E81" s="459"/>
      <c r="F81" s="516"/>
    </row>
    <row r="82" spans="1:6" x14ac:dyDescent="0.25">
      <c r="A82" s="448" t="s">
        <v>299</v>
      </c>
      <c r="B82" s="468" t="s">
        <v>130</v>
      </c>
      <c r="C82" s="453" t="s">
        <v>48</v>
      </c>
      <c r="D82" s="453">
        <v>24.4</v>
      </c>
      <c r="E82" s="459"/>
      <c r="F82" s="516">
        <f>D82*E82</f>
        <v>0</v>
      </c>
    </row>
    <row r="83" spans="1:6" x14ac:dyDescent="0.25">
      <c r="A83" s="448"/>
      <c r="B83" s="468"/>
      <c r="C83" s="453"/>
      <c r="D83" s="453"/>
      <c r="E83" s="459"/>
      <c r="F83" s="516"/>
    </row>
    <row r="84" spans="1:6" ht="13" x14ac:dyDescent="0.25">
      <c r="A84" s="448"/>
      <c r="B84" s="452"/>
      <c r="C84" s="453"/>
      <c r="D84" s="453"/>
      <c r="E84" s="459"/>
      <c r="F84" s="516"/>
    </row>
    <row r="85" spans="1:6" x14ac:dyDescent="0.25">
      <c r="A85" s="448"/>
      <c r="B85" s="458" t="s">
        <v>123</v>
      </c>
      <c r="C85" s="453"/>
      <c r="D85" s="453"/>
      <c r="E85" s="459"/>
      <c r="F85" s="516"/>
    </row>
    <row r="86" spans="1:6" x14ac:dyDescent="0.25">
      <c r="A86" s="448"/>
      <c r="B86" s="460"/>
      <c r="C86" s="453"/>
      <c r="D86" s="453"/>
      <c r="E86" s="459"/>
      <c r="F86" s="516"/>
    </row>
    <row r="87" spans="1:6" ht="18" customHeight="1" x14ac:dyDescent="0.25">
      <c r="A87" s="448" t="s">
        <v>124</v>
      </c>
      <c r="B87" s="460" t="s">
        <v>125</v>
      </c>
      <c r="C87" s="453" t="s">
        <v>126</v>
      </c>
      <c r="D87" s="453">
        <v>107.5</v>
      </c>
      <c r="E87" s="459"/>
      <c r="F87" s="516">
        <f>D87*E87</f>
        <v>0</v>
      </c>
    </row>
    <row r="88" spans="1:6" ht="18" customHeight="1" x14ac:dyDescent="0.25">
      <c r="A88" s="448" t="s">
        <v>127</v>
      </c>
      <c r="B88" s="449" t="s">
        <v>128</v>
      </c>
      <c r="C88" s="453" t="s">
        <v>48</v>
      </c>
      <c r="D88" s="453">
        <v>22.96</v>
      </c>
      <c r="E88" s="459"/>
      <c r="F88" s="516">
        <f>D88*E88</f>
        <v>0</v>
      </c>
    </row>
    <row r="89" spans="1:6" ht="18" customHeight="1" x14ac:dyDescent="0.25">
      <c r="A89" s="448" t="s">
        <v>129</v>
      </c>
      <c r="B89" s="449" t="s">
        <v>130</v>
      </c>
      <c r="C89" s="453" t="s">
        <v>48</v>
      </c>
      <c r="D89" s="453">
        <v>395.46</v>
      </c>
      <c r="E89" s="459"/>
      <c r="F89" s="516">
        <f>D89*E89</f>
        <v>0</v>
      </c>
    </row>
    <row r="90" spans="1:6" x14ac:dyDescent="0.25">
      <c r="A90" s="448"/>
      <c r="B90" s="449"/>
      <c r="C90" s="453"/>
      <c r="D90" s="453"/>
      <c r="E90" s="459"/>
      <c r="F90" s="516"/>
    </row>
    <row r="91" spans="1:6" ht="13" x14ac:dyDescent="0.25">
      <c r="A91" s="448"/>
      <c r="B91" s="452" t="s">
        <v>131</v>
      </c>
      <c r="C91" s="453"/>
      <c r="D91" s="453"/>
      <c r="E91" s="459"/>
      <c r="F91" s="516"/>
    </row>
    <row r="92" spans="1:6" x14ac:dyDescent="0.25">
      <c r="A92" s="448"/>
      <c r="B92" s="449"/>
      <c r="C92" s="453"/>
      <c r="D92" s="453"/>
      <c r="E92" s="459"/>
      <c r="F92" s="516"/>
    </row>
    <row r="93" spans="1:6" ht="13" x14ac:dyDescent="0.25">
      <c r="A93" s="448"/>
      <c r="B93" s="457" t="s">
        <v>132</v>
      </c>
      <c r="C93" s="453"/>
      <c r="D93" s="453"/>
      <c r="E93" s="459"/>
      <c r="F93" s="516"/>
    </row>
    <row r="94" spans="1:6" x14ac:dyDescent="0.25">
      <c r="A94" s="448"/>
      <c r="B94" s="449"/>
      <c r="C94" s="453"/>
      <c r="D94" s="453"/>
      <c r="E94" s="459"/>
      <c r="F94" s="516"/>
    </row>
    <row r="95" spans="1:6" x14ac:dyDescent="0.25">
      <c r="A95" s="448"/>
      <c r="B95" s="458" t="s">
        <v>133</v>
      </c>
      <c r="C95" s="453"/>
      <c r="D95" s="453"/>
      <c r="E95" s="459"/>
      <c r="F95" s="516"/>
    </row>
    <row r="96" spans="1:6" x14ac:dyDescent="0.25">
      <c r="A96" s="448"/>
      <c r="B96" s="449"/>
      <c r="C96" s="453"/>
      <c r="D96" s="453"/>
      <c r="E96" s="459"/>
      <c r="F96" s="516"/>
    </row>
    <row r="97" spans="1:6" x14ac:dyDescent="0.25">
      <c r="A97" s="448" t="s">
        <v>134</v>
      </c>
      <c r="B97" s="449" t="s">
        <v>135</v>
      </c>
      <c r="C97" s="453" t="s">
        <v>40</v>
      </c>
      <c r="D97" s="453">
        <f>0.05*D40</f>
        <v>4.95</v>
      </c>
      <c r="E97" s="459"/>
      <c r="F97" s="516">
        <f>D97*E97</f>
        <v>0</v>
      </c>
    </row>
    <row r="98" spans="1:6" x14ac:dyDescent="0.25">
      <c r="A98" s="448"/>
      <c r="B98" s="449"/>
      <c r="C98" s="453"/>
      <c r="D98" s="453"/>
      <c r="E98" s="459"/>
      <c r="F98" s="516"/>
    </row>
    <row r="99" spans="1:6" ht="13" x14ac:dyDescent="0.25">
      <c r="A99" s="448"/>
      <c r="B99" s="452" t="s">
        <v>136</v>
      </c>
      <c r="C99" s="453"/>
      <c r="D99" s="453"/>
      <c r="E99" s="459"/>
      <c r="F99" s="516"/>
    </row>
    <row r="100" spans="1:6" x14ac:dyDescent="0.25">
      <c r="A100" s="448"/>
      <c r="B100" s="449"/>
      <c r="C100" s="453"/>
      <c r="D100" s="453"/>
      <c r="E100" s="459"/>
      <c r="F100" s="516"/>
    </row>
    <row r="101" spans="1:6" x14ac:dyDescent="0.25">
      <c r="A101" s="448"/>
      <c r="B101" s="458" t="s">
        <v>137</v>
      </c>
      <c r="C101" s="453"/>
      <c r="D101" s="453"/>
      <c r="E101" s="459"/>
      <c r="F101" s="516"/>
    </row>
    <row r="102" spans="1:6" x14ac:dyDescent="0.25">
      <c r="A102" s="448"/>
      <c r="B102" s="449"/>
      <c r="C102" s="453"/>
      <c r="D102" s="453"/>
      <c r="E102" s="459"/>
      <c r="F102" s="516"/>
    </row>
    <row r="103" spans="1:6" x14ac:dyDescent="0.25">
      <c r="A103" s="448" t="s">
        <v>138</v>
      </c>
      <c r="B103" s="449" t="s">
        <v>293</v>
      </c>
      <c r="C103" s="453" t="s">
        <v>126</v>
      </c>
      <c r="D103" s="453">
        <v>73</v>
      </c>
      <c r="E103" s="459"/>
      <c r="F103" s="516">
        <f>D103*E103</f>
        <v>0</v>
      </c>
    </row>
    <row r="104" spans="1:6" x14ac:dyDescent="0.25">
      <c r="A104" s="448"/>
      <c r="B104" s="449"/>
      <c r="C104" s="453"/>
      <c r="D104" s="453"/>
      <c r="E104" s="459"/>
      <c r="F104" s="516"/>
    </row>
    <row r="105" spans="1:6" ht="13" x14ac:dyDescent="0.25">
      <c r="A105" s="448"/>
      <c r="B105" s="452" t="s">
        <v>1343</v>
      </c>
      <c r="C105" s="453"/>
      <c r="D105" s="453"/>
      <c r="E105" s="459"/>
      <c r="F105" s="455"/>
    </row>
    <row r="106" spans="1:6" x14ac:dyDescent="0.25">
      <c r="A106" s="448"/>
      <c r="B106" s="449"/>
      <c r="C106" s="453"/>
      <c r="D106" s="453"/>
      <c r="E106" s="459"/>
      <c r="F106" s="455"/>
    </row>
    <row r="107" spans="1:6" x14ac:dyDescent="0.25">
      <c r="A107" s="448"/>
      <c r="B107" s="481" t="s">
        <v>1345</v>
      </c>
      <c r="C107" s="453"/>
      <c r="D107" s="453"/>
      <c r="E107" s="459"/>
      <c r="F107" s="455"/>
    </row>
    <row r="108" spans="1:6" ht="14.5" x14ac:dyDescent="0.25">
      <c r="A108" s="448" t="s">
        <v>1027</v>
      </c>
      <c r="B108" s="449" t="s">
        <v>1344</v>
      </c>
      <c r="C108" s="453" t="s">
        <v>528</v>
      </c>
      <c r="D108" s="453">
        <v>186</v>
      </c>
      <c r="E108" s="459"/>
      <c r="F108" s="455">
        <f>D108*E108</f>
        <v>0</v>
      </c>
    </row>
    <row r="109" spans="1:6" x14ac:dyDescent="0.25">
      <c r="A109" s="448"/>
      <c r="B109" s="449"/>
      <c r="C109" s="453"/>
      <c r="D109" s="453"/>
      <c r="E109" s="459"/>
      <c r="F109" s="455"/>
    </row>
    <row r="110" spans="1:6" ht="13" x14ac:dyDescent="0.25">
      <c r="A110" s="517"/>
      <c r="B110" s="518" t="s">
        <v>1387</v>
      </c>
      <c r="C110" s="517"/>
      <c r="D110" s="519"/>
      <c r="E110" s="485"/>
      <c r="F110" s="486"/>
    </row>
    <row r="111" spans="1:6" ht="25" x14ac:dyDescent="0.25">
      <c r="A111" s="487"/>
      <c r="B111" s="520" t="s">
        <v>1388</v>
      </c>
      <c r="C111" s="487"/>
      <c r="D111" s="521"/>
      <c r="E111" s="490"/>
      <c r="F111" s="490"/>
    </row>
    <row r="112" spans="1:6" ht="18.75" customHeight="1" x14ac:dyDescent="0.25">
      <c r="A112" s="491" t="s">
        <v>1394</v>
      </c>
      <c r="B112" s="492" t="s">
        <v>1604</v>
      </c>
      <c r="C112" s="493" t="s">
        <v>19</v>
      </c>
      <c r="D112" s="519">
        <v>4</v>
      </c>
      <c r="E112" s="494"/>
      <c r="F112" s="455">
        <f>D112*E112</f>
        <v>0</v>
      </c>
    </row>
    <row r="113" spans="1:6" ht="18.75" customHeight="1" x14ac:dyDescent="0.25">
      <c r="A113" s="491" t="s">
        <v>1389</v>
      </c>
      <c r="B113" s="492" t="s">
        <v>1597</v>
      </c>
      <c r="C113" s="493" t="s">
        <v>19</v>
      </c>
      <c r="D113" s="519">
        <v>2</v>
      </c>
      <c r="E113" s="494"/>
      <c r="F113" s="455">
        <f>D113*E113</f>
        <v>0</v>
      </c>
    </row>
    <row r="114" spans="1:6" x14ac:dyDescent="0.25">
      <c r="A114" s="448"/>
      <c r="B114" s="449"/>
      <c r="C114" s="453"/>
      <c r="D114" s="453"/>
      <c r="E114" s="459"/>
      <c r="F114" s="516"/>
    </row>
    <row r="115" spans="1:6" x14ac:dyDescent="0.25">
      <c r="A115" s="448"/>
      <c r="B115" s="449"/>
      <c r="C115" s="453"/>
      <c r="D115" s="453"/>
      <c r="E115" s="459"/>
      <c r="F115" s="516"/>
    </row>
    <row r="116" spans="1:6" x14ac:dyDescent="0.25">
      <c r="A116" s="448"/>
      <c r="B116" s="449"/>
      <c r="C116" s="453"/>
      <c r="D116" s="453"/>
      <c r="E116" s="459"/>
      <c r="F116" s="516"/>
    </row>
    <row r="117" spans="1:6" x14ac:dyDescent="0.25">
      <c r="A117" s="448"/>
      <c r="B117" s="449"/>
      <c r="C117" s="453"/>
      <c r="D117" s="453"/>
      <c r="E117" s="459"/>
      <c r="F117" s="516"/>
    </row>
    <row r="118" spans="1:6" x14ac:dyDescent="0.25">
      <c r="A118" s="448"/>
      <c r="B118" s="449"/>
      <c r="C118" s="453"/>
      <c r="D118" s="453"/>
      <c r="E118" s="459"/>
      <c r="F118" s="516"/>
    </row>
    <row r="119" spans="1:6" x14ac:dyDescent="0.25">
      <c r="A119" s="448"/>
      <c r="B119" s="449"/>
      <c r="C119" s="453"/>
      <c r="D119" s="453"/>
      <c r="E119" s="459"/>
      <c r="F119" s="516"/>
    </row>
    <row r="120" spans="1:6" x14ac:dyDescent="0.25">
      <c r="A120" s="448"/>
      <c r="B120" s="449"/>
      <c r="C120" s="453"/>
      <c r="D120" s="453"/>
      <c r="E120" s="459"/>
      <c r="F120" s="516"/>
    </row>
    <row r="121" spans="1:6" x14ac:dyDescent="0.25">
      <c r="A121" s="448"/>
      <c r="B121" s="449"/>
      <c r="C121" s="453"/>
      <c r="D121" s="453"/>
      <c r="E121" s="459"/>
      <c r="F121" s="516"/>
    </row>
    <row r="122" spans="1:6" x14ac:dyDescent="0.25">
      <c r="A122" s="448"/>
      <c r="B122" s="449"/>
      <c r="C122" s="453"/>
      <c r="D122" s="453"/>
      <c r="E122" s="459"/>
      <c r="F122" s="516"/>
    </row>
    <row r="123" spans="1:6" x14ac:dyDescent="0.25">
      <c r="A123" s="448"/>
      <c r="B123" s="449"/>
      <c r="C123" s="453"/>
      <c r="D123" s="453"/>
      <c r="E123" s="459"/>
      <c r="F123" s="516"/>
    </row>
    <row r="124" spans="1:6" ht="18" customHeight="1" thickBot="1" x14ac:dyDescent="0.3">
      <c r="A124" s="2132" t="s">
        <v>103</v>
      </c>
      <c r="B124" s="2133"/>
      <c r="C124" s="2133"/>
      <c r="D124" s="2133"/>
      <c r="E124" s="2133"/>
      <c r="F124" s="825">
        <f>SUM(F65:F123)</f>
        <v>0</v>
      </c>
    </row>
    <row r="125" spans="1:6" ht="13" x14ac:dyDescent="0.3">
      <c r="A125" s="476"/>
      <c r="B125" s="452" t="s">
        <v>140</v>
      </c>
      <c r="C125" s="477"/>
      <c r="D125" s="477"/>
      <c r="E125" s="478"/>
      <c r="F125" s="522"/>
    </row>
    <row r="126" spans="1:6" ht="13" x14ac:dyDescent="0.3">
      <c r="A126" s="476"/>
      <c r="B126" s="449"/>
      <c r="C126" s="477"/>
      <c r="D126" s="477"/>
      <c r="E126" s="478"/>
      <c r="F126" s="522"/>
    </row>
    <row r="127" spans="1:6" ht="13" x14ac:dyDescent="0.3">
      <c r="A127" s="476"/>
      <c r="B127" s="452" t="s">
        <v>141</v>
      </c>
      <c r="C127" s="477"/>
      <c r="D127" s="477"/>
      <c r="E127" s="478"/>
      <c r="F127" s="522"/>
    </row>
    <row r="128" spans="1:6" ht="13" x14ac:dyDescent="0.3">
      <c r="A128" s="476"/>
      <c r="B128" s="449"/>
      <c r="C128" s="477"/>
      <c r="D128" s="477"/>
      <c r="E128" s="478"/>
      <c r="F128" s="522"/>
    </row>
    <row r="129" spans="1:6" ht="13" x14ac:dyDescent="0.3">
      <c r="A129" s="476"/>
      <c r="B129" s="465" t="s">
        <v>176</v>
      </c>
      <c r="C129" s="477"/>
      <c r="D129" s="477"/>
      <c r="E129" s="478"/>
      <c r="F129" s="522"/>
    </row>
    <row r="130" spans="1:6" x14ac:dyDescent="0.25">
      <c r="A130" s="448"/>
      <c r="B130" s="449"/>
      <c r="C130" s="453"/>
      <c r="D130" s="453"/>
      <c r="E130" s="515"/>
      <c r="F130" s="516"/>
    </row>
    <row r="131" spans="1:6" ht="25" x14ac:dyDescent="0.25">
      <c r="A131" s="448"/>
      <c r="B131" s="458" t="s">
        <v>255</v>
      </c>
      <c r="C131" s="453"/>
      <c r="D131" s="453"/>
      <c r="E131" s="459"/>
      <c r="F131" s="523"/>
    </row>
    <row r="132" spans="1:6" x14ac:dyDescent="0.25">
      <c r="A132" s="448"/>
      <c r="B132" s="458"/>
      <c r="C132" s="453"/>
      <c r="D132" s="453"/>
      <c r="E132" s="459"/>
      <c r="F132" s="523"/>
    </row>
    <row r="133" spans="1:6" ht="17.25" customHeight="1" x14ac:dyDescent="0.25">
      <c r="A133" s="448" t="s">
        <v>300</v>
      </c>
      <c r="B133" s="449" t="s">
        <v>301</v>
      </c>
      <c r="C133" s="453" t="s">
        <v>19</v>
      </c>
      <c r="D133" s="453">
        <v>2</v>
      </c>
      <c r="E133" s="459"/>
      <c r="F133" s="516">
        <f>D133*E133</f>
        <v>0</v>
      </c>
    </row>
    <row r="134" spans="1:6" ht="17.25" customHeight="1" x14ac:dyDescent="0.25">
      <c r="A134" s="448" t="s">
        <v>302</v>
      </c>
      <c r="B134" s="449" t="s">
        <v>257</v>
      </c>
      <c r="C134" s="453" t="s">
        <v>19</v>
      </c>
      <c r="D134" s="453">
        <v>3</v>
      </c>
      <c r="E134" s="459"/>
      <c r="F134" s="516">
        <f>D134*E134</f>
        <v>0</v>
      </c>
    </row>
    <row r="135" spans="1:6" ht="17.25" customHeight="1" x14ac:dyDescent="0.25">
      <c r="A135" s="448" t="s">
        <v>337</v>
      </c>
      <c r="B135" s="449" t="s">
        <v>254</v>
      </c>
      <c r="C135" s="453" t="s">
        <v>19</v>
      </c>
      <c r="D135" s="453">
        <v>3</v>
      </c>
      <c r="E135" s="459"/>
      <c r="F135" s="516">
        <f>D135*E135</f>
        <v>0</v>
      </c>
    </row>
    <row r="136" spans="1:6" x14ac:dyDescent="0.25">
      <c r="A136" s="448"/>
      <c r="B136" s="460"/>
      <c r="C136" s="453"/>
      <c r="D136" s="453"/>
      <c r="E136" s="515"/>
      <c r="F136" s="516"/>
    </row>
    <row r="137" spans="1:6" ht="13" x14ac:dyDescent="0.25">
      <c r="A137" s="466"/>
      <c r="B137" s="457" t="s">
        <v>179</v>
      </c>
      <c r="C137" s="453"/>
      <c r="D137" s="453"/>
      <c r="E137" s="515"/>
      <c r="F137" s="516"/>
    </row>
    <row r="138" spans="1:6" ht="13" x14ac:dyDescent="0.25">
      <c r="A138" s="448"/>
      <c r="B138" s="452"/>
      <c r="C138" s="453"/>
      <c r="D138" s="453"/>
      <c r="E138" s="515"/>
      <c r="F138" s="516"/>
    </row>
    <row r="139" spans="1:6" ht="25" x14ac:dyDescent="0.25">
      <c r="A139" s="448"/>
      <c r="B139" s="458" t="s">
        <v>303</v>
      </c>
      <c r="C139" s="453"/>
      <c r="D139" s="453"/>
      <c r="E139" s="515"/>
      <c r="F139" s="516"/>
    </row>
    <row r="140" spans="1:6" x14ac:dyDescent="0.25">
      <c r="A140" s="448"/>
      <c r="B140" s="460"/>
      <c r="C140" s="453"/>
      <c r="D140" s="453"/>
      <c r="E140" s="459"/>
      <c r="F140" s="516"/>
    </row>
    <row r="141" spans="1:6" ht="15.75" customHeight="1" x14ac:dyDescent="0.25">
      <c r="A141" s="448" t="s">
        <v>338</v>
      </c>
      <c r="B141" s="449" t="s">
        <v>304</v>
      </c>
      <c r="C141" s="453" t="s">
        <v>19</v>
      </c>
      <c r="D141" s="453">
        <v>2</v>
      </c>
      <c r="E141" s="459"/>
      <c r="F141" s="516">
        <f>D141*E141</f>
        <v>0</v>
      </c>
    </row>
    <row r="142" spans="1:6" ht="15.75" customHeight="1" x14ac:dyDescent="0.25">
      <c r="A142" s="448" t="s">
        <v>339</v>
      </c>
      <c r="B142" s="472" t="s">
        <v>340</v>
      </c>
      <c r="C142" s="473" t="s">
        <v>19</v>
      </c>
      <c r="D142" s="496">
        <v>2</v>
      </c>
      <c r="E142" s="459"/>
      <c r="F142" s="516">
        <f>D142*E142</f>
        <v>0</v>
      </c>
    </row>
    <row r="143" spans="1:6" ht="15.75" customHeight="1" x14ac:dyDescent="0.25">
      <c r="A143" s="448" t="s">
        <v>341</v>
      </c>
      <c r="B143" s="472" t="s">
        <v>305</v>
      </c>
      <c r="C143" s="473" t="s">
        <v>19</v>
      </c>
      <c r="D143" s="496">
        <v>2</v>
      </c>
      <c r="E143" s="459"/>
      <c r="F143" s="516">
        <f>D143*E143</f>
        <v>0</v>
      </c>
    </row>
    <row r="144" spans="1:6" ht="13" x14ac:dyDescent="0.25">
      <c r="A144" s="448"/>
      <c r="B144" s="452"/>
      <c r="C144" s="453"/>
      <c r="D144" s="453"/>
      <c r="E144" s="515"/>
      <c r="F144" s="516"/>
    </row>
    <row r="145" spans="1:6" ht="13" x14ac:dyDescent="0.25">
      <c r="A145" s="448"/>
      <c r="B145" s="457" t="s">
        <v>181</v>
      </c>
      <c r="C145" s="453"/>
      <c r="D145" s="453"/>
      <c r="E145" s="459"/>
      <c r="F145" s="524"/>
    </row>
    <row r="146" spans="1:6" x14ac:dyDescent="0.25">
      <c r="A146" s="448"/>
      <c r="B146" s="449"/>
      <c r="C146" s="453"/>
      <c r="D146" s="453"/>
      <c r="E146" s="459"/>
      <c r="F146" s="524"/>
    </row>
    <row r="147" spans="1:6" ht="25" x14ac:dyDescent="0.25">
      <c r="A147" s="448"/>
      <c r="B147" s="458" t="s">
        <v>262</v>
      </c>
      <c r="C147" s="453"/>
      <c r="D147" s="453"/>
      <c r="E147" s="459"/>
      <c r="F147" s="524"/>
    </row>
    <row r="148" spans="1:6" x14ac:dyDescent="0.25">
      <c r="A148" s="448"/>
      <c r="B148" s="449"/>
      <c r="C148" s="453"/>
      <c r="D148" s="453"/>
      <c r="E148" s="459"/>
      <c r="F148" s="523"/>
    </row>
    <row r="149" spans="1:6" ht="18" customHeight="1" x14ac:dyDescent="0.25">
      <c r="A149" s="448" t="s">
        <v>306</v>
      </c>
      <c r="B149" s="449" t="s">
        <v>307</v>
      </c>
      <c r="C149" s="453" t="s">
        <v>19</v>
      </c>
      <c r="D149" s="453">
        <v>6</v>
      </c>
      <c r="E149" s="459"/>
      <c r="F149" s="516">
        <f>D149*E149</f>
        <v>0</v>
      </c>
    </row>
    <row r="150" spans="1:6" ht="18" customHeight="1" x14ac:dyDescent="0.25">
      <c r="A150" s="448" t="s">
        <v>308</v>
      </c>
      <c r="B150" s="449" t="s">
        <v>264</v>
      </c>
      <c r="C150" s="453" t="s">
        <v>19</v>
      </c>
      <c r="D150" s="453">
        <v>2</v>
      </c>
      <c r="E150" s="459"/>
      <c r="F150" s="516">
        <f>D150*E150</f>
        <v>0</v>
      </c>
    </row>
    <row r="151" spans="1:6" ht="18" customHeight="1" x14ac:dyDescent="0.25">
      <c r="A151" s="448" t="s">
        <v>342</v>
      </c>
      <c r="B151" s="449" t="s">
        <v>266</v>
      </c>
      <c r="C151" s="453" t="s">
        <v>19</v>
      </c>
      <c r="D151" s="453">
        <v>2</v>
      </c>
      <c r="E151" s="459"/>
      <c r="F151" s="516">
        <f>D151*E151</f>
        <v>0</v>
      </c>
    </row>
    <row r="152" spans="1:6" x14ac:dyDescent="0.25">
      <c r="A152" s="448"/>
      <c r="B152" s="449"/>
      <c r="C152" s="453"/>
      <c r="D152" s="453"/>
      <c r="E152" s="459"/>
      <c r="F152" s="516"/>
    </row>
    <row r="153" spans="1:6" ht="13" x14ac:dyDescent="0.25">
      <c r="A153" s="448"/>
      <c r="B153" s="452" t="s">
        <v>145</v>
      </c>
      <c r="C153" s="453"/>
      <c r="D153" s="453"/>
      <c r="E153" s="515"/>
      <c r="F153" s="516"/>
    </row>
    <row r="154" spans="1:6" ht="13" x14ac:dyDescent="0.25">
      <c r="A154" s="448"/>
      <c r="B154" s="452"/>
      <c r="C154" s="453"/>
      <c r="D154" s="453"/>
      <c r="E154" s="515"/>
      <c r="F154" s="516"/>
    </row>
    <row r="155" spans="1:6" ht="37.5" x14ac:dyDescent="0.25">
      <c r="A155" s="448"/>
      <c r="B155" s="498" t="s">
        <v>309</v>
      </c>
      <c r="C155" s="453"/>
      <c r="D155" s="453"/>
      <c r="E155" s="515"/>
      <c r="F155" s="516"/>
    </row>
    <row r="156" spans="1:6" x14ac:dyDescent="0.25">
      <c r="A156" s="448"/>
      <c r="B156" s="458"/>
      <c r="C156" s="453"/>
      <c r="D156" s="453"/>
      <c r="E156" s="515"/>
      <c r="F156" s="516"/>
    </row>
    <row r="157" spans="1:6" ht="18.75" customHeight="1" x14ac:dyDescent="0.25">
      <c r="A157" s="448" t="s">
        <v>147</v>
      </c>
      <c r="B157" s="460" t="s">
        <v>310</v>
      </c>
      <c r="C157" s="453" t="s">
        <v>19</v>
      </c>
      <c r="D157" s="453">
        <v>4</v>
      </c>
      <c r="E157" s="459"/>
      <c r="F157" s="516">
        <f>D157*E157</f>
        <v>0</v>
      </c>
    </row>
    <row r="158" spans="1:6" ht="18.75" customHeight="1" x14ac:dyDescent="0.25">
      <c r="A158" s="448" t="s">
        <v>311</v>
      </c>
      <c r="B158" s="460" t="s">
        <v>312</v>
      </c>
      <c r="C158" s="453" t="s">
        <v>19</v>
      </c>
      <c r="D158" s="453">
        <v>2</v>
      </c>
      <c r="E158" s="459"/>
      <c r="F158" s="516">
        <f>D158*E158</f>
        <v>0</v>
      </c>
    </row>
    <row r="159" spans="1:6" ht="18.75" customHeight="1" x14ac:dyDescent="0.25">
      <c r="A159" s="448" t="s">
        <v>343</v>
      </c>
      <c r="B159" s="460" t="s">
        <v>344</v>
      </c>
      <c r="C159" s="453" t="s">
        <v>19</v>
      </c>
      <c r="D159" s="453">
        <v>2</v>
      </c>
      <c r="E159" s="459"/>
      <c r="F159" s="516">
        <f>D159*E159</f>
        <v>0</v>
      </c>
    </row>
    <row r="160" spans="1:6" ht="18.75" customHeight="1" x14ac:dyDescent="0.25">
      <c r="A160" s="448" t="s">
        <v>345</v>
      </c>
      <c r="B160" s="460" t="s">
        <v>314</v>
      </c>
      <c r="C160" s="453" t="s">
        <v>19</v>
      </c>
      <c r="D160" s="453">
        <v>2</v>
      </c>
      <c r="E160" s="459"/>
      <c r="F160" s="516">
        <f>D160*E160</f>
        <v>0</v>
      </c>
    </row>
    <row r="161" spans="1:6" x14ac:dyDescent="0.25">
      <c r="A161" s="448"/>
      <c r="B161" s="460"/>
      <c r="C161" s="453"/>
      <c r="D161" s="453"/>
      <c r="E161" s="459"/>
      <c r="F161" s="516"/>
    </row>
    <row r="162" spans="1:6" ht="38.5" x14ac:dyDescent="0.3">
      <c r="A162" s="448"/>
      <c r="B162" s="498" t="s">
        <v>1230</v>
      </c>
      <c r="C162" s="453"/>
      <c r="D162" s="453"/>
      <c r="E162" s="459"/>
      <c r="F162" s="516"/>
    </row>
    <row r="163" spans="1:6" x14ac:dyDescent="0.25">
      <c r="A163" s="448"/>
      <c r="B163" s="460"/>
      <c r="C163" s="453"/>
      <c r="D163" s="453"/>
      <c r="E163" s="459"/>
      <c r="F163" s="516"/>
    </row>
    <row r="164" spans="1:6" ht="18" customHeight="1" x14ac:dyDescent="0.25">
      <c r="A164" s="448" t="s">
        <v>317</v>
      </c>
      <c r="B164" s="460" t="s">
        <v>346</v>
      </c>
      <c r="C164" s="453" t="s">
        <v>19</v>
      </c>
      <c r="D164" s="453">
        <v>2</v>
      </c>
      <c r="E164" s="459"/>
      <c r="F164" s="516">
        <f>D164*E164</f>
        <v>0</v>
      </c>
    </row>
    <row r="165" spans="1:6" ht="18" customHeight="1" x14ac:dyDescent="0.25">
      <c r="A165" s="448" t="s">
        <v>347</v>
      </c>
      <c r="B165" s="460" t="s">
        <v>348</v>
      </c>
      <c r="C165" s="453" t="s">
        <v>19</v>
      </c>
      <c r="D165" s="453">
        <v>2</v>
      </c>
      <c r="E165" s="459"/>
      <c r="F165" s="516">
        <f>D165*E165</f>
        <v>0</v>
      </c>
    </row>
    <row r="166" spans="1:6" ht="18" customHeight="1" x14ac:dyDescent="0.25">
      <c r="A166" s="448" t="s">
        <v>349</v>
      </c>
      <c r="B166" s="460" t="s">
        <v>350</v>
      </c>
      <c r="C166" s="453" t="s">
        <v>19</v>
      </c>
      <c r="D166" s="453">
        <v>1</v>
      </c>
      <c r="E166" s="459"/>
      <c r="F166" s="516">
        <f>D166*E166</f>
        <v>0</v>
      </c>
    </row>
    <row r="167" spans="1:6" ht="18" customHeight="1" x14ac:dyDescent="0.25">
      <c r="A167" s="448" t="s">
        <v>351</v>
      </c>
      <c r="B167" s="460" t="s">
        <v>352</v>
      </c>
      <c r="C167" s="453" t="s">
        <v>19</v>
      </c>
      <c r="D167" s="453">
        <v>2</v>
      </c>
      <c r="E167" s="459"/>
      <c r="F167" s="516">
        <f>D167*E167</f>
        <v>0</v>
      </c>
    </row>
    <row r="168" spans="1:6" x14ac:dyDescent="0.25">
      <c r="A168" s="448"/>
      <c r="B168" s="460"/>
      <c r="C168" s="453"/>
      <c r="D168" s="453"/>
      <c r="E168" s="459"/>
      <c r="F168" s="516"/>
    </row>
    <row r="169" spans="1:6" x14ac:dyDescent="0.25">
      <c r="A169" s="448"/>
      <c r="B169" s="460"/>
      <c r="C169" s="453"/>
      <c r="D169" s="453"/>
      <c r="E169" s="459"/>
      <c r="F169" s="516"/>
    </row>
    <row r="170" spans="1:6" x14ac:dyDescent="0.25">
      <c r="A170" s="448"/>
      <c r="B170" s="460"/>
      <c r="C170" s="453"/>
      <c r="D170" s="453"/>
      <c r="E170" s="459"/>
      <c r="F170" s="516"/>
    </row>
    <row r="171" spans="1:6" x14ac:dyDescent="0.25">
      <c r="A171" s="448"/>
      <c r="B171" s="460"/>
      <c r="C171" s="453"/>
      <c r="D171" s="453"/>
      <c r="E171" s="459"/>
      <c r="F171" s="516"/>
    </row>
    <row r="172" spans="1:6" x14ac:dyDescent="0.25">
      <c r="A172" s="448"/>
      <c r="B172" s="460"/>
      <c r="C172" s="453"/>
      <c r="D172" s="453"/>
      <c r="E172" s="459"/>
      <c r="F172" s="516"/>
    </row>
    <row r="173" spans="1:6" x14ac:dyDescent="0.25">
      <c r="A173" s="448"/>
      <c r="B173" s="460"/>
      <c r="C173" s="453"/>
      <c r="D173" s="453"/>
      <c r="E173" s="459"/>
      <c r="F173" s="516"/>
    </row>
    <row r="174" spans="1:6" x14ac:dyDescent="0.25">
      <c r="A174" s="448"/>
      <c r="B174" s="460"/>
      <c r="C174" s="453"/>
      <c r="D174" s="453"/>
      <c r="E174" s="459"/>
      <c r="F174" s="516"/>
    </row>
    <row r="175" spans="1:6" x14ac:dyDescent="0.25">
      <c r="A175" s="448"/>
      <c r="B175" s="460"/>
      <c r="C175" s="453"/>
      <c r="D175" s="453"/>
      <c r="E175" s="459"/>
      <c r="F175" s="516"/>
    </row>
    <row r="176" spans="1:6" x14ac:dyDescent="0.25">
      <c r="A176" s="448"/>
      <c r="B176" s="460"/>
      <c r="C176" s="453"/>
      <c r="D176" s="453"/>
      <c r="E176" s="459"/>
      <c r="F176" s="516"/>
    </row>
    <row r="177" spans="1:6" ht="15.75" customHeight="1" thickBot="1" x14ac:dyDescent="0.3">
      <c r="A177" s="2132" t="s">
        <v>103</v>
      </c>
      <c r="B177" s="2133"/>
      <c r="C177" s="2133"/>
      <c r="D177" s="2133"/>
      <c r="E177" s="2133"/>
      <c r="F177" s="825">
        <f>SUM(F126:F176)</f>
        <v>0</v>
      </c>
    </row>
    <row r="178" spans="1:6" ht="13" x14ac:dyDescent="0.25">
      <c r="A178" s="448"/>
      <c r="B178" s="457" t="s">
        <v>148</v>
      </c>
      <c r="C178" s="453"/>
      <c r="D178" s="453"/>
      <c r="E178" s="459"/>
      <c r="F178" s="516"/>
    </row>
    <row r="179" spans="1:6" x14ac:dyDescent="0.25">
      <c r="A179" s="448"/>
      <c r="B179" s="458"/>
      <c r="C179" s="453"/>
      <c r="D179" s="453"/>
      <c r="E179" s="459"/>
      <c r="F179" s="516"/>
    </row>
    <row r="180" spans="1:6" ht="25" x14ac:dyDescent="0.25">
      <c r="A180" s="448"/>
      <c r="B180" s="498" t="s">
        <v>320</v>
      </c>
      <c r="C180" s="453"/>
      <c r="D180" s="453"/>
      <c r="E180" s="459"/>
      <c r="F180" s="516"/>
    </row>
    <row r="181" spans="1:6" x14ac:dyDescent="0.25">
      <c r="A181" s="448"/>
      <c r="B181" s="449"/>
      <c r="C181" s="453"/>
      <c r="D181" s="453"/>
      <c r="E181" s="459"/>
      <c r="F181" s="516"/>
    </row>
    <row r="182" spans="1:6" ht="21" customHeight="1" x14ac:dyDescent="0.25">
      <c r="A182" s="448" t="s">
        <v>321</v>
      </c>
      <c r="B182" s="449" t="s">
        <v>301</v>
      </c>
      <c r="C182" s="453" t="s">
        <v>19</v>
      </c>
      <c r="D182" s="453">
        <v>2</v>
      </c>
      <c r="E182" s="459"/>
      <c r="F182" s="516">
        <f>D182*E182</f>
        <v>0</v>
      </c>
    </row>
    <row r="183" spans="1:6" ht="21" customHeight="1" x14ac:dyDescent="0.25">
      <c r="A183" s="448" t="s">
        <v>322</v>
      </c>
      <c r="B183" s="460" t="s">
        <v>264</v>
      </c>
      <c r="C183" s="453" t="s">
        <v>19</v>
      </c>
      <c r="D183" s="453">
        <v>2</v>
      </c>
      <c r="E183" s="459"/>
      <c r="F183" s="516">
        <f>D183*E183</f>
        <v>0</v>
      </c>
    </row>
    <row r="184" spans="1:6" ht="21" customHeight="1" x14ac:dyDescent="0.25">
      <c r="A184" s="448" t="s">
        <v>353</v>
      </c>
      <c r="B184" s="460" t="s">
        <v>266</v>
      </c>
      <c r="C184" s="453" t="s">
        <v>19</v>
      </c>
      <c r="D184" s="453">
        <v>2</v>
      </c>
      <c r="E184" s="459"/>
      <c r="F184" s="516">
        <f>D184*E184</f>
        <v>0</v>
      </c>
    </row>
    <row r="185" spans="1:6" x14ac:dyDescent="0.25">
      <c r="A185" s="448"/>
      <c r="B185" s="449"/>
      <c r="C185" s="453"/>
      <c r="D185" s="453"/>
      <c r="E185" s="525"/>
      <c r="F185" s="523"/>
    </row>
    <row r="186" spans="1:6" ht="25" x14ac:dyDescent="0.25">
      <c r="A186" s="448"/>
      <c r="B186" s="458" t="s">
        <v>1598</v>
      </c>
      <c r="C186" s="453"/>
      <c r="D186" s="463"/>
      <c r="E186" s="459"/>
      <c r="F186" s="524"/>
    </row>
    <row r="187" spans="1:6" x14ac:dyDescent="0.25">
      <c r="A187" s="448"/>
      <c r="B187" s="449"/>
      <c r="C187" s="453"/>
      <c r="D187" s="463"/>
      <c r="E187" s="459"/>
      <c r="F187" s="523"/>
    </row>
    <row r="188" spans="1:6" ht="17.25" customHeight="1" x14ac:dyDescent="0.25">
      <c r="A188" s="448" t="s">
        <v>323</v>
      </c>
      <c r="B188" s="449" t="s">
        <v>173</v>
      </c>
      <c r="C188" s="453" t="s">
        <v>19</v>
      </c>
      <c r="D188" s="463">
        <v>3</v>
      </c>
      <c r="E188" s="459"/>
      <c r="F188" s="516">
        <f>D188*E188</f>
        <v>0</v>
      </c>
    </row>
    <row r="189" spans="1:6" ht="17.25" customHeight="1" x14ac:dyDescent="0.25">
      <c r="A189" s="448" t="s">
        <v>324</v>
      </c>
      <c r="B189" s="449" t="s">
        <v>325</v>
      </c>
      <c r="C189" s="453" t="s">
        <v>19</v>
      </c>
      <c r="D189" s="463">
        <v>2</v>
      </c>
      <c r="E189" s="459"/>
      <c r="F189" s="516">
        <f>D189*E189</f>
        <v>0</v>
      </c>
    </row>
    <row r="190" spans="1:6" ht="17.25" customHeight="1" x14ac:dyDescent="0.25">
      <c r="A190" s="448" t="s">
        <v>326</v>
      </c>
      <c r="B190" s="449" t="s">
        <v>327</v>
      </c>
      <c r="C190" s="453" t="s">
        <v>19</v>
      </c>
      <c r="D190" s="463">
        <v>3</v>
      </c>
      <c r="E190" s="459"/>
      <c r="F190" s="516">
        <f>D190*E190</f>
        <v>0</v>
      </c>
    </row>
    <row r="191" spans="1:6" x14ac:dyDescent="0.25">
      <c r="A191" s="448"/>
      <c r="B191" s="449"/>
      <c r="C191" s="453"/>
      <c r="D191" s="463"/>
      <c r="E191" s="459"/>
      <c r="F191" s="516"/>
    </row>
    <row r="192" spans="1:6" ht="13" x14ac:dyDescent="0.3">
      <c r="A192" s="500"/>
      <c r="B192" s="501" t="s">
        <v>194</v>
      </c>
      <c r="C192" s="502"/>
      <c r="D192" s="502"/>
      <c r="E192" s="503"/>
      <c r="F192" s="523"/>
    </row>
    <row r="193" spans="1:6" ht="13" x14ac:dyDescent="0.3">
      <c r="A193" s="500"/>
      <c r="C193" s="502"/>
      <c r="D193" s="502"/>
      <c r="E193" s="503"/>
      <c r="F193" s="523"/>
    </row>
    <row r="194" spans="1:6" ht="18.75" customHeight="1" x14ac:dyDescent="0.25">
      <c r="A194" s="505" t="s">
        <v>197</v>
      </c>
      <c r="B194" s="449" t="s">
        <v>173</v>
      </c>
      <c r="C194" s="453" t="s">
        <v>19</v>
      </c>
      <c r="D194" s="463">
        <v>1</v>
      </c>
      <c r="E194" s="459"/>
      <c r="F194" s="516">
        <f>D194*E194</f>
        <v>0</v>
      </c>
    </row>
    <row r="195" spans="1:6" ht="18.75" customHeight="1" x14ac:dyDescent="0.25">
      <c r="A195" s="505" t="s">
        <v>195</v>
      </c>
      <c r="B195" s="449" t="s">
        <v>325</v>
      </c>
      <c r="C195" s="453" t="s">
        <v>19</v>
      </c>
      <c r="D195" s="463">
        <v>2</v>
      </c>
      <c r="E195" s="459"/>
      <c r="F195" s="516">
        <f>D195*E195</f>
        <v>0</v>
      </c>
    </row>
    <row r="196" spans="1:6" ht="18.75" customHeight="1" x14ac:dyDescent="0.25">
      <c r="A196" s="505" t="s">
        <v>328</v>
      </c>
      <c r="B196" s="449" t="s">
        <v>327</v>
      </c>
      <c r="C196" s="453" t="s">
        <v>19</v>
      </c>
      <c r="D196" s="463">
        <v>3</v>
      </c>
      <c r="E196" s="459"/>
      <c r="F196" s="516">
        <f>D196*E196</f>
        <v>0</v>
      </c>
    </row>
    <row r="197" spans="1:6" x14ac:dyDescent="0.25">
      <c r="A197" s="448"/>
      <c r="B197" s="449"/>
      <c r="C197" s="453"/>
      <c r="D197" s="463"/>
      <c r="E197" s="459"/>
      <c r="F197" s="516"/>
    </row>
    <row r="198" spans="1:6" ht="13" x14ac:dyDescent="0.25">
      <c r="A198" s="448"/>
      <c r="B198" s="457" t="s">
        <v>151</v>
      </c>
      <c r="C198" s="453"/>
      <c r="D198" s="453"/>
      <c r="E198" s="459"/>
      <c r="F198" s="516"/>
    </row>
    <row r="199" spans="1:6" x14ac:dyDescent="0.25">
      <c r="A199" s="448"/>
      <c r="B199" s="458"/>
      <c r="C199" s="453"/>
      <c r="D199" s="453"/>
      <c r="E199" s="459"/>
      <c r="F199" s="516"/>
    </row>
    <row r="200" spans="1:6" ht="14.5" x14ac:dyDescent="0.25">
      <c r="A200" s="448" t="s">
        <v>1600</v>
      </c>
      <c r="B200" s="449" t="s">
        <v>329</v>
      </c>
      <c r="C200" s="453" t="s">
        <v>528</v>
      </c>
      <c r="D200" s="453">
        <v>158</v>
      </c>
      <c r="E200" s="459"/>
      <c r="F200" s="516">
        <f>D200*E200</f>
        <v>0</v>
      </c>
    </row>
    <row r="201" spans="1:6" x14ac:dyDescent="0.25">
      <c r="A201" s="448"/>
      <c r="B201" s="449"/>
      <c r="C201" s="453"/>
      <c r="D201" s="453"/>
      <c r="E201" s="459"/>
      <c r="F201" s="516"/>
    </row>
    <row r="202" spans="1:6" x14ac:dyDescent="0.25">
      <c r="A202" s="448" t="s">
        <v>1601</v>
      </c>
      <c r="B202" s="449" t="s">
        <v>354</v>
      </c>
      <c r="C202" s="453" t="s">
        <v>8</v>
      </c>
      <c r="D202" s="453">
        <v>1</v>
      </c>
      <c r="E202" s="459"/>
      <c r="F202" s="516">
        <f>D202*E202</f>
        <v>0</v>
      </c>
    </row>
    <row r="203" spans="1:6" x14ac:dyDescent="0.25">
      <c r="A203" s="448"/>
      <c r="B203" s="449"/>
      <c r="C203" s="453"/>
      <c r="D203" s="453"/>
      <c r="E203" s="459"/>
      <c r="F203" s="516"/>
    </row>
    <row r="204" spans="1:6" ht="25" x14ac:dyDescent="0.25">
      <c r="A204" s="448" t="s">
        <v>1602</v>
      </c>
      <c r="B204" s="449" t="s">
        <v>330</v>
      </c>
      <c r="C204" s="453" t="s">
        <v>126</v>
      </c>
      <c r="D204" s="453">
        <v>18</v>
      </c>
      <c r="E204" s="459"/>
      <c r="F204" s="516">
        <f>D204*E204</f>
        <v>0</v>
      </c>
    </row>
    <row r="205" spans="1:6" ht="13" x14ac:dyDescent="0.3">
      <c r="A205" s="476"/>
      <c r="B205" s="477"/>
      <c r="C205" s="477"/>
      <c r="D205" s="477"/>
      <c r="E205" s="478"/>
      <c r="F205" s="522"/>
    </row>
    <row r="206" spans="1:6" ht="25" x14ac:dyDescent="0.25">
      <c r="A206" s="448" t="s">
        <v>1603</v>
      </c>
      <c r="B206" s="449" t="s">
        <v>331</v>
      </c>
      <c r="C206" s="453" t="s">
        <v>126</v>
      </c>
      <c r="D206" s="453">
        <v>124</v>
      </c>
      <c r="E206" s="459"/>
      <c r="F206" s="516">
        <f>D206*E206</f>
        <v>0</v>
      </c>
    </row>
    <row r="207" spans="1:6" x14ac:dyDescent="0.25">
      <c r="A207" s="448"/>
      <c r="B207" s="449"/>
      <c r="C207" s="453"/>
      <c r="D207" s="453"/>
      <c r="E207" s="459"/>
      <c r="F207" s="516"/>
    </row>
    <row r="208" spans="1:6" ht="37.5" x14ac:dyDescent="0.25">
      <c r="A208" s="448" t="s">
        <v>1605</v>
      </c>
      <c r="B208" s="449" t="s">
        <v>332</v>
      </c>
      <c r="C208" s="453" t="s">
        <v>19</v>
      </c>
      <c r="D208" s="453">
        <v>2</v>
      </c>
      <c r="E208" s="459"/>
      <c r="F208" s="516">
        <f>D208*E208</f>
        <v>0</v>
      </c>
    </row>
    <row r="209" spans="1:6" x14ac:dyDescent="0.25">
      <c r="A209" s="448"/>
      <c r="B209" s="449"/>
      <c r="C209" s="453"/>
      <c r="D209" s="453"/>
      <c r="E209" s="459"/>
      <c r="F209" s="516"/>
    </row>
    <row r="210" spans="1:6" x14ac:dyDescent="0.25">
      <c r="A210" s="448"/>
      <c r="B210" s="449"/>
      <c r="C210" s="453"/>
      <c r="D210" s="453"/>
      <c r="E210" s="459"/>
      <c r="F210" s="516"/>
    </row>
    <row r="211" spans="1:6" x14ac:dyDescent="0.25">
      <c r="A211" s="448"/>
      <c r="B211" s="449"/>
      <c r="C211" s="453"/>
      <c r="D211" s="453"/>
      <c r="E211" s="459"/>
      <c r="F211" s="516"/>
    </row>
    <row r="212" spans="1:6" x14ac:dyDescent="0.25">
      <c r="A212" s="448"/>
      <c r="B212" s="449"/>
      <c r="C212" s="453"/>
      <c r="D212" s="453"/>
      <c r="E212" s="459"/>
      <c r="F212" s="516"/>
    </row>
    <row r="213" spans="1:6" x14ac:dyDescent="0.25">
      <c r="A213" s="448"/>
      <c r="B213" s="449"/>
      <c r="C213" s="453"/>
      <c r="D213" s="453"/>
      <c r="E213" s="459"/>
      <c r="F213" s="516"/>
    </row>
    <row r="214" spans="1:6" x14ac:dyDescent="0.25">
      <c r="A214" s="448"/>
      <c r="B214" s="449"/>
      <c r="C214" s="453"/>
      <c r="D214" s="453"/>
      <c r="E214" s="459"/>
      <c r="F214" s="516"/>
    </row>
    <row r="215" spans="1:6" x14ac:dyDescent="0.25">
      <c r="A215" s="448"/>
      <c r="B215" s="449"/>
      <c r="C215" s="453"/>
      <c r="D215" s="453"/>
      <c r="E215" s="459"/>
      <c r="F215" s="516"/>
    </row>
    <row r="216" spans="1:6" x14ac:dyDescent="0.25">
      <c r="A216" s="448"/>
      <c r="B216" s="449"/>
      <c r="C216" s="453"/>
      <c r="D216" s="453"/>
      <c r="E216" s="459"/>
      <c r="F216" s="516"/>
    </row>
    <row r="217" spans="1:6" x14ac:dyDescent="0.25">
      <c r="A217" s="448"/>
      <c r="B217" s="449"/>
      <c r="C217" s="453"/>
      <c r="D217" s="453"/>
      <c r="E217" s="459"/>
      <c r="F217" s="516"/>
    </row>
    <row r="218" spans="1:6" x14ac:dyDescent="0.25">
      <c r="A218" s="448"/>
      <c r="B218" s="449"/>
      <c r="C218" s="453"/>
      <c r="D218" s="453"/>
      <c r="E218" s="459"/>
      <c r="F218" s="516"/>
    </row>
    <row r="219" spans="1:6" x14ac:dyDescent="0.25">
      <c r="A219" s="448"/>
      <c r="B219" s="449"/>
      <c r="C219" s="453"/>
      <c r="D219" s="453"/>
      <c r="E219" s="459"/>
      <c r="F219" s="516"/>
    </row>
    <row r="220" spans="1:6" x14ac:dyDescent="0.25">
      <c r="A220" s="448"/>
      <c r="B220" s="449"/>
      <c r="C220" s="453"/>
      <c r="D220" s="453"/>
      <c r="E220" s="459"/>
      <c r="F220" s="516"/>
    </row>
    <row r="221" spans="1:6" x14ac:dyDescent="0.25">
      <c r="A221" s="448"/>
      <c r="B221" s="449"/>
      <c r="C221" s="453"/>
      <c r="D221" s="453"/>
      <c r="E221" s="459"/>
      <c r="F221" s="516"/>
    </row>
    <row r="222" spans="1:6" x14ac:dyDescent="0.25">
      <c r="A222" s="448"/>
      <c r="B222" s="449"/>
      <c r="C222" s="453"/>
      <c r="D222" s="453"/>
      <c r="E222" s="459"/>
      <c r="F222" s="516"/>
    </row>
    <row r="223" spans="1:6" x14ac:dyDescent="0.25">
      <c r="A223" s="448"/>
      <c r="B223" s="449"/>
      <c r="C223" s="453"/>
      <c r="D223" s="453"/>
      <c r="E223" s="459"/>
      <c r="F223" s="516"/>
    </row>
    <row r="224" spans="1:6" x14ac:dyDescent="0.25">
      <c r="A224" s="448"/>
      <c r="B224" s="449"/>
      <c r="C224" s="453"/>
      <c r="D224" s="453"/>
      <c r="E224" s="459"/>
      <c r="F224" s="516"/>
    </row>
    <row r="225" spans="1:6" x14ac:dyDescent="0.25">
      <c r="A225" s="448"/>
      <c r="B225" s="449"/>
      <c r="C225" s="453"/>
      <c r="D225" s="453"/>
      <c r="E225" s="459"/>
      <c r="F225" s="516"/>
    </row>
    <row r="226" spans="1:6" x14ac:dyDescent="0.25">
      <c r="A226" s="448"/>
      <c r="B226" s="449"/>
      <c r="C226" s="453"/>
      <c r="D226" s="453"/>
      <c r="E226" s="459"/>
      <c r="F226" s="516"/>
    </row>
    <row r="227" spans="1:6" x14ac:dyDescent="0.25">
      <c r="A227" s="448"/>
      <c r="B227" s="449"/>
      <c r="C227" s="453"/>
      <c r="D227" s="453"/>
      <c r="E227" s="459"/>
      <c r="F227" s="516"/>
    </row>
    <row r="228" spans="1:6" x14ac:dyDescent="0.25">
      <c r="A228" s="448"/>
      <c r="B228" s="449"/>
      <c r="C228" s="453"/>
      <c r="D228" s="453"/>
      <c r="E228" s="459"/>
      <c r="F228" s="516"/>
    </row>
    <row r="229" spans="1:6" x14ac:dyDescent="0.25">
      <c r="A229" s="448"/>
      <c r="B229" s="449"/>
      <c r="C229" s="453"/>
      <c r="D229" s="453"/>
      <c r="E229" s="459"/>
      <c r="F229" s="516"/>
    </row>
    <row r="230" spans="1:6" x14ac:dyDescent="0.25">
      <c r="A230" s="448"/>
      <c r="B230" s="449"/>
      <c r="C230" s="453"/>
      <c r="D230" s="453"/>
      <c r="E230" s="459"/>
      <c r="F230" s="516"/>
    </row>
    <row r="231" spans="1:6" x14ac:dyDescent="0.25">
      <c r="A231" s="448"/>
      <c r="B231" s="449"/>
      <c r="C231" s="453"/>
      <c r="D231" s="453"/>
      <c r="E231" s="459"/>
      <c r="F231" s="516"/>
    </row>
    <row r="232" spans="1:6" x14ac:dyDescent="0.25">
      <c r="A232" s="448"/>
      <c r="B232" s="449"/>
      <c r="C232" s="453"/>
      <c r="D232" s="453"/>
      <c r="E232" s="459"/>
      <c r="F232" s="516"/>
    </row>
    <row r="233" spans="1:6" ht="24" customHeight="1" thickBot="1" x14ac:dyDescent="0.3">
      <c r="A233" s="2132" t="s">
        <v>103</v>
      </c>
      <c r="B233" s="2133"/>
      <c r="C233" s="2133"/>
      <c r="D233" s="2133"/>
      <c r="E233" s="2133"/>
      <c r="F233" s="825">
        <f>SUM(F180:F232)</f>
        <v>0</v>
      </c>
    </row>
    <row r="234" spans="1:6" x14ac:dyDescent="0.25">
      <c r="A234" s="448"/>
      <c r="B234" s="449"/>
      <c r="C234" s="453"/>
      <c r="D234" s="453"/>
      <c r="E234" s="459"/>
      <c r="F234" s="516"/>
    </row>
    <row r="235" spans="1:6" x14ac:dyDescent="0.25">
      <c r="A235" s="448"/>
      <c r="B235" s="449"/>
      <c r="C235" s="453"/>
      <c r="D235" s="453"/>
      <c r="E235" s="459"/>
      <c r="F235" s="516"/>
    </row>
    <row r="236" spans="1:6" x14ac:dyDescent="0.25">
      <c r="A236" s="448"/>
      <c r="B236" s="449"/>
      <c r="C236" s="453"/>
      <c r="D236" s="453"/>
      <c r="E236" s="459"/>
      <c r="F236" s="516"/>
    </row>
    <row r="237" spans="1:6" ht="13" x14ac:dyDescent="0.25">
      <c r="A237" s="448"/>
      <c r="B237" s="452" t="s">
        <v>28</v>
      </c>
      <c r="C237" s="453"/>
      <c r="D237" s="453"/>
      <c r="E237" s="515"/>
      <c r="F237" s="516"/>
    </row>
    <row r="238" spans="1:6" x14ac:dyDescent="0.25">
      <c r="A238" s="448"/>
      <c r="B238" s="449"/>
      <c r="C238" s="453"/>
      <c r="D238" s="453"/>
      <c r="E238" s="515"/>
      <c r="F238" s="516"/>
    </row>
    <row r="239" spans="1:6" x14ac:dyDescent="0.25">
      <c r="A239" s="448"/>
      <c r="B239" s="449" t="s">
        <v>152</v>
      </c>
      <c r="C239" s="453"/>
      <c r="D239" s="453"/>
      <c r="E239" s="515"/>
      <c r="F239" s="516">
        <f>+F63</f>
        <v>0</v>
      </c>
    </row>
    <row r="240" spans="1:6" x14ac:dyDescent="0.25">
      <c r="A240" s="448"/>
      <c r="B240" s="449"/>
      <c r="C240" s="453"/>
      <c r="D240" s="453"/>
      <c r="E240" s="515"/>
      <c r="F240" s="516"/>
    </row>
    <row r="241" spans="1:6" x14ac:dyDescent="0.25">
      <c r="A241" s="448"/>
      <c r="B241" s="449" t="s">
        <v>153</v>
      </c>
      <c r="C241" s="453"/>
      <c r="D241" s="453"/>
      <c r="E241" s="515"/>
      <c r="F241" s="516">
        <f>+F124</f>
        <v>0</v>
      </c>
    </row>
    <row r="242" spans="1:6" ht="13" x14ac:dyDescent="0.25">
      <c r="A242" s="448"/>
      <c r="B242" s="457"/>
      <c r="C242" s="453"/>
      <c r="D242" s="453"/>
      <c r="E242" s="515"/>
      <c r="F242" s="516"/>
    </row>
    <row r="243" spans="1:6" x14ac:dyDescent="0.25">
      <c r="A243" s="448"/>
      <c r="B243" s="449" t="s">
        <v>154</v>
      </c>
      <c r="C243" s="453"/>
      <c r="D243" s="453"/>
      <c r="E243" s="515"/>
      <c r="F243" s="516">
        <f>+F177</f>
        <v>0</v>
      </c>
    </row>
    <row r="244" spans="1:6" x14ac:dyDescent="0.25">
      <c r="A244" s="448"/>
      <c r="B244" s="458"/>
      <c r="C244" s="453"/>
      <c r="D244" s="453"/>
      <c r="E244" s="515"/>
      <c r="F244" s="516"/>
    </row>
    <row r="245" spans="1:6" x14ac:dyDescent="0.25">
      <c r="A245" s="448"/>
      <c r="B245" s="449" t="s">
        <v>155</v>
      </c>
      <c r="C245" s="453"/>
      <c r="D245" s="453"/>
      <c r="E245" s="515"/>
      <c r="F245" s="516">
        <f>+F233</f>
        <v>0</v>
      </c>
    </row>
    <row r="246" spans="1:6" x14ac:dyDescent="0.25">
      <c r="A246" s="448"/>
      <c r="B246" s="449"/>
      <c r="C246" s="453"/>
      <c r="D246" s="453"/>
      <c r="E246" s="515"/>
      <c r="F246" s="516"/>
    </row>
    <row r="247" spans="1:6" x14ac:dyDescent="0.25">
      <c r="A247" s="448"/>
      <c r="B247" s="449"/>
      <c r="C247" s="453"/>
      <c r="D247" s="453"/>
      <c r="E247" s="515"/>
      <c r="F247" s="516"/>
    </row>
    <row r="248" spans="1:6" x14ac:dyDescent="0.25">
      <c r="A248" s="448"/>
      <c r="B248" s="458"/>
      <c r="C248" s="453"/>
      <c r="D248" s="453"/>
      <c r="E248" s="515"/>
      <c r="F248" s="516"/>
    </row>
    <row r="249" spans="1:6" x14ac:dyDescent="0.25">
      <c r="A249" s="448"/>
      <c r="B249" s="449"/>
      <c r="C249" s="453"/>
      <c r="D249" s="453"/>
      <c r="E249" s="515"/>
      <c r="F249" s="516"/>
    </row>
    <row r="250" spans="1:6" x14ac:dyDescent="0.25">
      <c r="A250" s="448"/>
      <c r="B250" s="449"/>
      <c r="C250" s="453"/>
      <c r="D250" s="453"/>
      <c r="E250" s="515"/>
      <c r="F250" s="516"/>
    </row>
    <row r="251" spans="1:6" x14ac:dyDescent="0.25">
      <c r="A251" s="448"/>
      <c r="B251" s="449"/>
      <c r="C251" s="453"/>
      <c r="D251" s="453"/>
      <c r="E251" s="515"/>
      <c r="F251" s="516"/>
    </row>
    <row r="252" spans="1:6" ht="13" x14ac:dyDescent="0.25">
      <c r="A252" s="448"/>
      <c r="B252" s="457"/>
      <c r="C252" s="453"/>
      <c r="D252" s="453"/>
      <c r="E252" s="515"/>
      <c r="F252" s="516"/>
    </row>
    <row r="253" spans="1:6" x14ac:dyDescent="0.25">
      <c r="A253" s="448"/>
      <c r="B253" s="449"/>
      <c r="C253" s="453"/>
      <c r="D253" s="453"/>
      <c r="E253" s="515"/>
      <c r="F253" s="516"/>
    </row>
    <row r="254" spans="1:6" x14ac:dyDescent="0.25">
      <c r="A254" s="448"/>
      <c r="B254" s="458"/>
      <c r="C254" s="453"/>
      <c r="D254" s="453"/>
      <c r="E254" s="515"/>
      <c r="F254" s="516"/>
    </row>
    <row r="255" spans="1:6" x14ac:dyDescent="0.25">
      <c r="A255" s="448"/>
      <c r="B255" s="449"/>
      <c r="C255" s="453"/>
      <c r="D255" s="453"/>
      <c r="E255" s="515"/>
      <c r="F255" s="516"/>
    </row>
    <row r="256" spans="1:6" x14ac:dyDescent="0.25">
      <c r="A256" s="448"/>
      <c r="B256" s="449"/>
      <c r="C256" s="453"/>
      <c r="D256" s="453"/>
      <c r="E256" s="515"/>
      <c r="F256" s="516"/>
    </row>
    <row r="257" spans="1:6" x14ac:dyDescent="0.25">
      <c r="A257" s="448"/>
      <c r="B257" s="449"/>
      <c r="C257" s="453"/>
      <c r="D257" s="453"/>
      <c r="E257" s="515"/>
      <c r="F257" s="516"/>
    </row>
    <row r="258" spans="1:6" ht="13" x14ac:dyDescent="0.25">
      <c r="A258" s="464"/>
      <c r="B258" s="465"/>
      <c r="C258" s="453"/>
      <c r="D258" s="453"/>
      <c r="E258" s="515"/>
      <c r="F258" s="516"/>
    </row>
    <row r="259" spans="1:6" x14ac:dyDescent="0.25">
      <c r="A259" s="466"/>
      <c r="B259" s="468"/>
      <c r="C259" s="453"/>
      <c r="D259" s="453"/>
      <c r="E259" s="515"/>
      <c r="F259" s="516"/>
    </row>
    <row r="260" spans="1:6" x14ac:dyDescent="0.25">
      <c r="A260" s="466"/>
      <c r="B260" s="468"/>
      <c r="C260" s="453"/>
      <c r="D260" s="453"/>
      <c r="E260" s="515"/>
      <c r="F260" s="516"/>
    </row>
    <row r="261" spans="1:6" x14ac:dyDescent="0.25">
      <c r="A261" s="466"/>
      <c r="B261" s="508"/>
      <c r="C261" s="453"/>
      <c r="D261" s="453"/>
      <c r="E261" s="515"/>
      <c r="F261" s="516"/>
    </row>
    <row r="262" spans="1:6" ht="13" x14ac:dyDescent="0.25">
      <c r="A262" s="448"/>
      <c r="B262" s="452"/>
      <c r="C262" s="453"/>
      <c r="D262" s="453"/>
      <c r="E262" s="515"/>
      <c r="F262" s="516"/>
    </row>
    <row r="263" spans="1:6" ht="13" x14ac:dyDescent="0.25">
      <c r="A263" s="448"/>
      <c r="B263" s="452"/>
      <c r="C263" s="453"/>
      <c r="D263" s="453"/>
      <c r="E263" s="515"/>
      <c r="F263" s="516"/>
    </row>
    <row r="264" spans="1:6" ht="13" x14ac:dyDescent="0.25">
      <c r="A264" s="448"/>
      <c r="B264" s="452"/>
      <c r="C264" s="453"/>
      <c r="D264" s="453"/>
      <c r="E264" s="515"/>
      <c r="F264" s="516"/>
    </row>
    <row r="265" spans="1:6" ht="13" x14ac:dyDescent="0.25">
      <c r="A265" s="448"/>
      <c r="B265" s="452"/>
      <c r="C265" s="453"/>
      <c r="D265" s="453"/>
      <c r="E265" s="515"/>
      <c r="F265" s="516"/>
    </row>
    <row r="266" spans="1:6" ht="13" x14ac:dyDescent="0.25">
      <c r="A266" s="448"/>
      <c r="B266" s="452"/>
      <c r="C266" s="453"/>
      <c r="D266" s="453"/>
      <c r="E266" s="515"/>
      <c r="F266" s="516"/>
    </row>
    <row r="267" spans="1:6" ht="13" x14ac:dyDescent="0.25">
      <c r="A267" s="448"/>
      <c r="B267" s="452"/>
      <c r="C267" s="453"/>
      <c r="D267" s="453"/>
      <c r="E267" s="515"/>
      <c r="F267" s="516"/>
    </row>
    <row r="268" spans="1:6" ht="13" x14ac:dyDescent="0.25">
      <c r="A268" s="448"/>
      <c r="B268" s="452"/>
      <c r="C268" s="453"/>
      <c r="D268" s="453"/>
      <c r="E268" s="515"/>
      <c r="F268" s="516"/>
    </row>
    <row r="269" spans="1:6" ht="13" x14ac:dyDescent="0.25">
      <c r="A269" s="448"/>
      <c r="B269" s="452"/>
      <c r="C269" s="453"/>
      <c r="D269" s="453"/>
      <c r="E269" s="515"/>
      <c r="F269" s="516"/>
    </row>
    <row r="270" spans="1:6" x14ac:dyDescent="0.25">
      <c r="A270" s="448"/>
      <c r="B270" s="468"/>
      <c r="C270" s="453"/>
      <c r="D270" s="453"/>
      <c r="E270" s="515"/>
      <c r="F270" s="516"/>
    </row>
    <row r="271" spans="1:6" x14ac:dyDescent="0.25">
      <c r="A271" s="448"/>
      <c r="B271" s="460"/>
      <c r="C271" s="453"/>
      <c r="D271" s="453"/>
      <c r="E271" s="515"/>
      <c r="F271" s="516"/>
    </row>
    <row r="272" spans="1:6" x14ac:dyDescent="0.25">
      <c r="A272" s="448"/>
      <c r="B272" s="468"/>
      <c r="C272" s="453"/>
      <c r="D272" s="453"/>
      <c r="E272" s="515"/>
      <c r="F272" s="516"/>
    </row>
    <row r="273" spans="1:6" x14ac:dyDescent="0.25">
      <c r="A273" s="448"/>
      <c r="B273" s="468"/>
      <c r="C273" s="453"/>
      <c r="D273" s="453"/>
      <c r="E273" s="515"/>
      <c r="F273" s="516"/>
    </row>
    <row r="274" spans="1:6" x14ac:dyDescent="0.25">
      <c r="A274" s="448"/>
      <c r="B274" s="468"/>
      <c r="C274" s="453"/>
      <c r="D274" s="453"/>
      <c r="E274" s="515"/>
      <c r="F274" s="516"/>
    </row>
    <row r="275" spans="1:6" ht="13" x14ac:dyDescent="0.25">
      <c r="A275" s="448"/>
      <c r="B275" s="452"/>
      <c r="C275" s="453"/>
      <c r="D275" s="453"/>
      <c r="E275" s="515"/>
      <c r="F275" s="516"/>
    </row>
    <row r="276" spans="1:6" ht="13" x14ac:dyDescent="0.25">
      <c r="A276" s="448"/>
      <c r="B276" s="452"/>
      <c r="C276" s="453"/>
      <c r="D276" s="453"/>
      <c r="E276" s="515"/>
      <c r="F276" s="516"/>
    </row>
    <row r="277" spans="1:6" ht="13" x14ac:dyDescent="0.25">
      <c r="A277" s="448"/>
      <c r="B277" s="452"/>
      <c r="C277" s="453"/>
      <c r="D277" s="453"/>
      <c r="E277" s="515"/>
      <c r="F277" s="516"/>
    </row>
    <row r="278" spans="1:6" x14ac:dyDescent="0.25">
      <c r="A278" s="448"/>
      <c r="B278" s="472"/>
      <c r="C278" s="472"/>
      <c r="D278" s="472"/>
      <c r="E278" s="526"/>
      <c r="F278" s="527"/>
    </row>
    <row r="279" spans="1:6" x14ac:dyDescent="0.25">
      <c r="A279" s="448"/>
      <c r="B279" s="472"/>
      <c r="C279" s="472"/>
      <c r="D279" s="472"/>
      <c r="E279" s="526"/>
      <c r="F279" s="527"/>
    </row>
    <row r="280" spans="1:6" x14ac:dyDescent="0.25">
      <c r="A280" s="448"/>
      <c r="B280" s="528"/>
      <c r="C280" s="528"/>
      <c r="D280" s="528"/>
      <c r="E280" s="529"/>
      <c r="F280" s="527"/>
    </row>
    <row r="281" spans="1:6" ht="19.5" customHeight="1" thickBot="1" x14ac:dyDescent="0.3">
      <c r="A281" s="2131" t="s">
        <v>487</v>
      </c>
      <c r="B281" s="2131"/>
      <c r="C281" s="2131"/>
      <c r="D281" s="2131"/>
      <c r="E281" s="2131"/>
      <c r="F281" s="824">
        <f>SUM(F236:F280)</f>
        <v>0</v>
      </c>
    </row>
  </sheetData>
  <mergeCells count="8">
    <mergeCell ref="A1:F1"/>
    <mergeCell ref="A2:F2"/>
    <mergeCell ref="A281:E281"/>
    <mergeCell ref="A63:E63"/>
    <mergeCell ref="A124:E124"/>
    <mergeCell ref="A177:E177"/>
    <mergeCell ref="A233:E233"/>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4" manualBreakCount="4">
    <brk id="63" max="5" man="1"/>
    <brk id="124" max="5" man="1"/>
    <brk id="177" max="5" man="1"/>
    <brk id="233"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5"/>
  <sheetViews>
    <sheetView view="pageBreakPreview" zoomScale="90" zoomScaleNormal="100" zoomScaleSheetLayoutView="90" workbookViewId="0">
      <pane ySplit="5" topLeftCell="A6" activePane="bottomLeft" state="frozen"/>
      <selection activeCell="A5" sqref="A5:F5"/>
      <selection pane="bottomLeft" activeCell="B18" sqref="B18"/>
    </sheetView>
  </sheetViews>
  <sheetFormatPr defaultColWidth="9.1796875" defaultRowHeight="12.5" x14ac:dyDescent="0.25"/>
  <cols>
    <col min="1" max="1" width="8.7265625" style="509" customWidth="1"/>
    <col min="2" max="2" width="66.81640625" style="439" customWidth="1"/>
    <col min="3" max="3" width="7.54296875" style="439" customWidth="1"/>
    <col min="4" max="4" width="9.453125" style="439" customWidth="1"/>
    <col min="5" max="5" width="12.1796875" style="442" customWidth="1"/>
    <col min="6" max="6" width="14.1796875" style="442" customWidth="1"/>
    <col min="7" max="16384" width="9.1796875" style="439"/>
  </cols>
  <sheetData>
    <row r="1" spans="1:6" ht="13" x14ac:dyDescent="0.25">
      <c r="A1" s="2095" t="s">
        <v>0</v>
      </c>
      <c r="B1" s="2095"/>
      <c r="C1" s="2095"/>
      <c r="D1" s="2095"/>
      <c r="E1" s="2095"/>
      <c r="F1" s="2095"/>
    </row>
    <row r="2" spans="1:6" ht="13" x14ac:dyDescent="0.25">
      <c r="A2" s="2095" t="s">
        <v>2491</v>
      </c>
      <c r="B2" s="2095"/>
      <c r="C2" s="2095"/>
      <c r="D2" s="2095"/>
      <c r="E2" s="2095"/>
      <c r="F2" s="2095"/>
    </row>
    <row r="3" spans="1:6" ht="13" x14ac:dyDescent="0.25">
      <c r="A3" s="2096" t="s">
        <v>1975</v>
      </c>
      <c r="B3" s="2096"/>
      <c r="C3" s="2096"/>
      <c r="D3" s="2096"/>
      <c r="E3" s="2096"/>
      <c r="F3" s="2096"/>
    </row>
    <row r="4" spans="1:6" ht="13.5" thickBot="1" x14ac:dyDescent="0.35">
      <c r="A4" s="440" t="s">
        <v>1986</v>
      </c>
      <c r="C4" s="441"/>
      <c r="D4" s="441"/>
    </row>
    <row r="5" spans="1:6" ht="13" x14ac:dyDescent="0.3">
      <c r="A5" s="510" t="s">
        <v>1</v>
      </c>
      <c r="B5" s="511" t="s">
        <v>2</v>
      </c>
      <c r="C5" s="511" t="s">
        <v>3</v>
      </c>
      <c r="D5" s="511" t="s">
        <v>4</v>
      </c>
      <c r="E5" s="512" t="s">
        <v>5</v>
      </c>
      <c r="F5" s="513" t="s">
        <v>6</v>
      </c>
    </row>
    <row r="6" spans="1:6" x14ac:dyDescent="0.25">
      <c r="A6" s="448"/>
      <c r="B6" s="449"/>
      <c r="C6" s="449"/>
      <c r="D6" s="449"/>
      <c r="E6" s="450"/>
      <c r="F6" s="514"/>
    </row>
    <row r="7" spans="1:6" ht="13" x14ac:dyDescent="0.25">
      <c r="A7" s="448"/>
      <c r="B7" s="452" t="s">
        <v>85</v>
      </c>
      <c r="C7" s="453"/>
      <c r="D7" s="453"/>
      <c r="E7" s="515"/>
      <c r="F7" s="516"/>
    </row>
    <row r="8" spans="1:6" ht="25" x14ac:dyDescent="0.25">
      <c r="A8" s="448"/>
      <c r="B8" s="456" t="s">
        <v>2215</v>
      </c>
      <c r="C8" s="453"/>
      <c r="D8" s="453"/>
      <c r="E8" s="515"/>
      <c r="F8" s="516"/>
    </row>
    <row r="9" spans="1:6" x14ac:dyDescent="0.25">
      <c r="A9" s="448"/>
      <c r="B9" s="449"/>
      <c r="C9" s="453"/>
      <c r="D9" s="453"/>
      <c r="E9" s="515"/>
      <c r="F9" s="516"/>
    </row>
    <row r="10" spans="1:6" ht="13" x14ac:dyDescent="0.25">
      <c r="A10" s="448"/>
      <c r="B10" s="457" t="s">
        <v>86</v>
      </c>
      <c r="C10" s="453"/>
      <c r="D10" s="453"/>
      <c r="E10" s="515"/>
      <c r="F10" s="516"/>
    </row>
    <row r="11" spans="1:6" x14ac:dyDescent="0.25">
      <c r="A11" s="448"/>
      <c r="B11" s="449"/>
      <c r="C11" s="453"/>
      <c r="D11" s="453"/>
      <c r="E11" s="515"/>
      <c r="F11" s="516"/>
    </row>
    <row r="12" spans="1:6" ht="25" x14ac:dyDescent="0.25">
      <c r="A12" s="448"/>
      <c r="B12" s="458" t="s">
        <v>87</v>
      </c>
      <c r="C12" s="453"/>
      <c r="D12" s="453"/>
      <c r="E12" s="515"/>
      <c r="F12" s="516"/>
    </row>
    <row r="13" spans="1:6" x14ac:dyDescent="0.25">
      <c r="A13" s="448"/>
      <c r="B13" s="449"/>
      <c r="C13" s="453"/>
      <c r="D13" s="453"/>
      <c r="E13" s="459"/>
      <c r="F13" s="516"/>
    </row>
    <row r="14" spans="1:6" x14ac:dyDescent="0.25">
      <c r="A14" s="448" t="s">
        <v>88</v>
      </c>
      <c r="B14" s="460" t="s">
        <v>1215</v>
      </c>
      <c r="C14" s="453" t="s">
        <v>42</v>
      </c>
      <c r="D14" s="470">
        <v>31.39</v>
      </c>
      <c r="E14" s="459"/>
      <c r="F14" s="516">
        <f>D14*E14</f>
        <v>0</v>
      </c>
    </row>
    <row r="15" spans="1:6" x14ac:dyDescent="0.25">
      <c r="A15" s="448"/>
      <c r="B15" s="449"/>
      <c r="C15" s="453"/>
      <c r="D15" s="470"/>
      <c r="E15" s="459"/>
      <c r="F15" s="516"/>
    </row>
    <row r="16" spans="1:6" x14ac:dyDescent="0.25">
      <c r="A16" s="448"/>
      <c r="B16" s="458" t="s">
        <v>230</v>
      </c>
      <c r="C16" s="453"/>
      <c r="D16" s="470"/>
      <c r="E16" s="459"/>
      <c r="F16" s="516"/>
    </row>
    <row r="17" spans="1:6" x14ac:dyDescent="0.25">
      <c r="A17" s="448"/>
      <c r="B17" s="449"/>
      <c r="C17" s="453"/>
      <c r="D17" s="470"/>
      <c r="E17" s="459"/>
      <c r="F17" s="516"/>
    </row>
    <row r="18" spans="1:6" x14ac:dyDescent="0.25">
      <c r="A18" s="448" t="s">
        <v>90</v>
      </c>
      <c r="B18" s="460" t="s">
        <v>1215</v>
      </c>
      <c r="C18" s="453" t="s">
        <v>42</v>
      </c>
      <c r="D18" s="470">
        <v>20.9</v>
      </c>
      <c r="E18" s="459"/>
      <c r="F18" s="516">
        <f>D18*E18</f>
        <v>0</v>
      </c>
    </row>
    <row r="19" spans="1:6" x14ac:dyDescent="0.25">
      <c r="A19" s="448"/>
      <c r="B19" s="449"/>
      <c r="C19" s="453"/>
      <c r="D19" s="470"/>
      <c r="E19" s="459"/>
      <c r="F19" s="516"/>
    </row>
    <row r="20" spans="1:6" ht="13" x14ac:dyDescent="0.25">
      <c r="A20" s="448"/>
      <c r="B20" s="457" t="s">
        <v>91</v>
      </c>
      <c r="C20" s="453"/>
      <c r="D20" s="470"/>
      <c r="E20" s="459"/>
      <c r="F20" s="516"/>
    </row>
    <row r="21" spans="1:6" x14ac:dyDescent="0.25">
      <c r="A21" s="448"/>
      <c r="B21" s="449"/>
      <c r="C21" s="453"/>
      <c r="D21" s="470"/>
      <c r="E21" s="459"/>
      <c r="F21" s="516"/>
    </row>
    <row r="22" spans="1:6" ht="25" x14ac:dyDescent="0.25">
      <c r="A22" s="448"/>
      <c r="B22" s="458" t="s">
        <v>92</v>
      </c>
      <c r="C22" s="453"/>
      <c r="D22" s="470"/>
      <c r="E22" s="459"/>
      <c r="F22" s="516"/>
    </row>
    <row r="23" spans="1:6" x14ac:dyDescent="0.25">
      <c r="A23" s="448"/>
      <c r="B23" s="449"/>
      <c r="C23" s="453"/>
      <c r="D23" s="470"/>
      <c r="E23" s="459"/>
      <c r="F23" s="516"/>
    </row>
    <row r="24" spans="1:6" x14ac:dyDescent="0.25">
      <c r="A24" s="448" t="s">
        <v>93</v>
      </c>
      <c r="B24" s="462" t="s">
        <v>1216</v>
      </c>
      <c r="C24" s="453" t="s">
        <v>42</v>
      </c>
      <c r="D24" s="470">
        <f>ROUNDUP(0.8*(D14+D18),2)</f>
        <v>41.839999999999996</v>
      </c>
      <c r="E24" s="459"/>
      <c r="F24" s="516">
        <f>D24*E24</f>
        <v>0</v>
      </c>
    </row>
    <row r="25" spans="1:6" x14ac:dyDescent="0.25">
      <c r="A25" s="448"/>
      <c r="B25" s="449"/>
      <c r="C25" s="453"/>
      <c r="D25" s="453"/>
      <c r="E25" s="459"/>
      <c r="F25" s="516"/>
    </row>
    <row r="26" spans="1:6" ht="13" x14ac:dyDescent="0.25">
      <c r="A26" s="464"/>
      <c r="B26" s="465" t="s">
        <v>96</v>
      </c>
      <c r="C26" s="453"/>
      <c r="D26" s="453"/>
      <c r="E26" s="459"/>
      <c r="F26" s="516"/>
    </row>
    <row r="27" spans="1:6" ht="13" x14ac:dyDescent="0.25">
      <c r="A27" s="464"/>
      <c r="B27" s="465"/>
      <c r="C27" s="453"/>
      <c r="D27" s="453"/>
      <c r="E27" s="459"/>
      <c r="F27" s="516"/>
    </row>
    <row r="28" spans="1:6" ht="13" x14ac:dyDescent="0.25">
      <c r="A28" s="466"/>
      <c r="B28" s="465" t="s">
        <v>97</v>
      </c>
      <c r="C28" s="453"/>
      <c r="D28" s="453"/>
      <c r="E28" s="459"/>
      <c r="F28" s="516"/>
    </row>
    <row r="29" spans="1:6" x14ac:dyDescent="0.25">
      <c r="A29" s="466"/>
      <c r="B29" s="468"/>
      <c r="C29" s="453"/>
      <c r="D29" s="453"/>
      <c r="E29" s="459"/>
      <c r="F29" s="516"/>
    </row>
    <row r="30" spans="1:6" ht="13" x14ac:dyDescent="0.25">
      <c r="A30" s="466"/>
      <c r="B30" s="465" t="s">
        <v>98</v>
      </c>
      <c r="C30" s="453"/>
      <c r="D30" s="453"/>
      <c r="E30" s="459"/>
      <c r="F30" s="516"/>
    </row>
    <row r="31" spans="1:6" ht="13" x14ac:dyDescent="0.25">
      <c r="A31" s="448"/>
      <c r="B31" s="452"/>
      <c r="C31" s="453"/>
      <c r="D31" s="453"/>
      <c r="E31" s="459"/>
      <c r="F31" s="516"/>
    </row>
    <row r="32" spans="1:6" ht="13" x14ac:dyDescent="0.25">
      <c r="A32" s="448"/>
      <c r="B32" s="452" t="s">
        <v>99</v>
      </c>
      <c r="C32" s="453"/>
      <c r="D32" s="453"/>
      <c r="E32" s="459"/>
      <c r="F32" s="516"/>
    </row>
    <row r="33" spans="1:6" ht="25" x14ac:dyDescent="0.25">
      <c r="A33" s="448"/>
      <c r="B33" s="458" t="s">
        <v>100</v>
      </c>
      <c r="C33" s="453"/>
      <c r="D33" s="453"/>
      <c r="E33" s="459"/>
      <c r="F33" s="516"/>
    </row>
    <row r="34" spans="1:6" ht="13" x14ac:dyDescent="0.25">
      <c r="A34" s="448"/>
      <c r="B34" s="452"/>
      <c r="C34" s="453"/>
      <c r="D34" s="453"/>
      <c r="E34" s="459"/>
      <c r="F34" s="516"/>
    </row>
    <row r="35" spans="1:6" ht="14.5" x14ac:dyDescent="0.25">
      <c r="A35" s="448" t="s">
        <v>1383</v>
      </c>
      <c r="B35" s="460" t="s">
        <v>102</v>
      </c>
      <c r="C35" s="453" t="s">
        <v>840</v>
      </c>
      <c r="D35" s="470">
        <v>3.92</v>
      </c>
      <c r="E35" s="459"/>
      <c r="F35" s="516">
        <f>D35*E35</f>
        <v>0</v>
      </c>
    </row>
    <row r="36" spans="1:6" ht="13" x14ac:dyDescent="0.25">
      <c r="A36" s="448"/>
      <c r="B36" s="452"/>
      <c r="C36" s="453"/>
      <c r="D36" s="453"/>
      <c r="E36" s="459"/>
      <c r="F36" s="516"/>
    </row>
    <row r="37" spans="1:6" ht="13" x14ac:dyDescent="0.25">
      <c r="A37" s="448"/>
      <c r="B37" s="452" t="s">
        <v>1308</v>
      </c>
      <c r="C37" s="453"/>
      <c r="D37" s="453"/>
      <c r="E37" s="515"/>
      <c r="F37" s="516"/>
    </row>
    <row r="38" spans="1:6" x14ac:dyDescent="0.25">
      <c r="A38" s="448"/>
      <c r="B38" s="449"/>
      <c r="C38" s="453"/>
      <c r="D38" s="453"/>
      <c r="E38" s="515"/>
      <c r="F38" s="516"/>
    </row>
    <row r="39" spans="1:6" ht="25" x14ac:dyDescent="0.25">
      <c r="A39" s="448"/>
      <c r="B39" s="458" t="s">
        <v>1340</v>
      </c>
      <c r="C39" s="453"/>
      <c r="D39" s="453"/>
      <c r="E39" s="515"/>
      <c r="F39" s="516"/>
    </row>
    <row r="40" spans="1:6" x14ac:dyDescent="0.25">
      <c r="A40" s="448"/>
      <c r="B40" s="449"/>
      <c r="C40" s="453"/>
      <c r="D40" s="453"/>
      <c r="E40" s="515"/>
      <c r="F40" s="516"/>
    </row>
    <row r="41" spans="1:6" ht="14.5" x14ac:dyDescent="0.25">
      <c r="A41" s="448" t="s">
        <v>1384</v>
      </c>
      <c r="B41" s="449" t="s">
        <v>107</v>
      </c>
      <c r="C41" s="453" t="s">
        <v>840</v>
      </c>
      <c r="D41" s="453">
        <v>54</v>
      </c>
      <c r="E41" s="459"/>
      <c r="F41" s="516">
        <f>D41*E41</f>
        <v>0</v>
      </c>
    </row>
    <row r="42" spans="1:6" x14ac:dyDescent="0.25">
      <c r="A42" s="448"/>
      <c r="B42" s="449"/>
      <c r="C42" s="453"/>
      <c r="D42" s="453"/>
      <c r="E42" s="459"/>
      <c r="F42" s="516"/>
    </row>
    <row r="43" spans="1:6" ht="13" x14ac:dyDescent="0.25">
      <c r="A43" s="448"/>
      <c r="B43" s="452" t="s">
        <v>111</v>
      </c>
      <c r="C43" s="453"/>
      <c r="D43" s="453"/>
      <c r="E43" s="459"/>
      <c r="F43" s="516"/>
    </row>
    <row r="44" spans="1:6" x14ac:dyDescent="0.25">
      <c r="A44" s="448"/>
      <c r="B44" s="458"/>
      <c r="C44" s="453"/>
      <c r="D44" s="453"/>
      <c r="E44" s="459"/>
      <c r="F44" s="516"/>
    </row>
    <row r="45" spans="1:6" ht="13" x14ac:dyDescent="0.25">
      <c r="A45" s="448"/>
      <c r="B45" s="452" t="s">
        <v>112</v>
      </c>
      <c r="C45" s="453"/>
      <c r="D45" s="453"/>
      <c r="E45" s="459"/>
      <c r="F45" s="516"/>
    </row>
    <row r="46" spans="1:6" x14ac:dyDescent="0.25">
      <c r="A46" s="448"/>
      <c r="B46" s="449"/>
      <c r="C46" s="453"/>
      <c r="D46" s="453"/>
      <c r="E46" s="459"/>
      <c r="F46" s="516"/>
    </row>
    <row r="47" spans="1:6" x14ac:dyDescent="0.25">
      <c r="A47" s="448"/>
      <c r="B47" s="458" t="s">
        <v>113</v>
      </c>
      <c r="C47" s="453"/>
      <c r="D47" s="453"/>
      <c r="E47" s="459"/>
      <c r="F47" s="516"/>
    </row>
    <row r="48" spans="1:6" x14ac:dyDescent="0.25">
      <c r="A48" s="448"/>
      <c r="B48" s="458"/>
      <c r="C48" s="453"/>
      <c r="D48" s="453"/>
      <c r="E48" s="459"/>
      <c r="F48" s="516"/>
    </row>
    <row r="49" spans="1:6" ht="14.5" x14ac:dyDescent="0.25">
      <c r="A49" s="448" t="s">
        <v>702</v>
      </c>
      <c r="B49" s="449" t="s">
        <v>292</v>
      </c>
      <c r="C49" s="453" t="s">
        <v>840</v>
      </c>
      <c r="D49" s="470">
        <f>D35</f>
        <v>3.92</v>
      </c>
      <c r="E49" s="459"/>
      <c r="F49" s="516">
        <f>D49*E49</f>
        <v>0</v>
      </c>
    </row>
    <row r="50" spans="1:6" x14ac:dyDescent="0.25">
      <c r="A50" s="448"/>
      <c r="B50" s="449"/>
      <c r="C50" s="453"/>
      <c r="D50" s="470"/>
      <c r="E50" s="459"/>
      <c r="F50" s="516"/>
    </row>
    <row r="51" spans="1:6" ht="13" x14ac:dyDescent="0.25">
      <c r="A51" s="448"/>
      <c r="B51" s="452" t="s">
        <v>116</v>
      </c>
      <c r="C51" s="453"/>
      <c r="D51" s="470"/>
      <c r="E51" s="459"/>
      <c r="F51" s="516"/>
    </row>
    <row r="52" spans="1:6" ht="13" x14ac:dyDescent="0.25">
      <c r="A52" s="448"/>
      <c r="B52" s="457"/>
      <c r="C52" s="453"/>
      <c r="D52" s="470"/>
      <c r="E52" s="459"/>
      <c r="F52" s="516"/>
    </row>
    <row r="53" spans="1:6" ht="25" x14ac:dyDescent="0.25">
      <c r="A53" s="448"/>
      <c r="B53" s="458" t="s">
        <v>1341</v>
      </c>
      <c r="C53" s="453"/>
      <c r="D53" s="470"/>
      <c r="E53" s="459"/>
      <c r="F53" s="516"/>
    </row>
    <row r="54" spans="1:6" x14ac:dyDescent="0.25">
      <c r="A54" s="448"/>
      <c r="B54" s="449"/>
      <c r="C54" s="453"/>
      <c r="D54" s="470"/>
      <c r="E54" s="459"/>
      <c r="F54" s="516"/>
    </row>
    <row r="55" spans="1:6" ht="14.5" x14ac:dyDescent="0.25">
      <c r="A55" s="448" t="s">
        <v>1382</v>
      </c>
      <c r="B55" s="449" t="s">
        <v>293</v>
      </c>
      <c r="C55" s="453" t="s">
        <v>840</v>
      </c>
      <c r="D55" s="470">
        <v>14</v>
      </c>
      <c r="E55" s="459"/>
      <c r="F55" s="516">
        <f>D55*E55</f>
        <v>0</v>
      </c>
    </row>
    <row r="56" spans="1:6" ht="13" x14ac:dyDescent="0.25">
      <c r="A56" s="464"/>
      <c r="B56" s="465"/>
      <c r="C56" s="453"/>
      <c r="D56" s="453"/>
      <c r="E56" s="459"/>
      <c r="F56" s="516"/>
    </row>
    <row r="57" spans="1:6" ht="25" x14ac:dyDescent="0.25">
      <c r="A57" s="464"/>
      <c r="B57" s="458" t="s">
        <v>1346</v>
      </c>
      <c r="C57" s="453"/>
      <c r="D57" s="453"/>
      <c r="E57" s="459"/>
      <c r="F57" s="516"/>
    </row>
    <row r="58" spans="1:6" x14ac:dyDescent="0.25">
      <c r="A58" s="466"/>
      <c r="B58" s="468"/>
      <c r="C58" s="453"/>
      <c r="D58" s="453"/>
      <c r="E58" s="459"/>
      <c r="F58" s="516"/>
    </row>
    <row r="59" spans="1:6" ht="14.5" x14ac:dyDescent="0.25">
      <c r="A59" s="466" t="s">
        <v>1391</v>
      </c>
      <c r="B59" s="468" t="s">
        <v>334</v>
      </c>
      <c r="C59" s="453" t="s">
        <v>840</v>
      </c>
      <c r="D59" s="480">
        <v>5.8</v>
      </c>
      <c r="E59" s="459"/>
      <c r="F59" s="516">
        <f>D59*E59</f>
        <v>0</v>
      </c>
    </row>
    <row r="60" spans="1:6" ht="9.75" customHeight="1" x14ac:dyDescent="0.25">
      <c r="A60" s="466"/>
      <c r="B60" s="468"/>
      <c r="C60" s="453"/>
      <c r="D60" s="480"/>
      <c r="E60" s="459"/>
      <c r="F60" s="516"/>
    </row>
    <row r="61" spans="1:6" ht="13" x14ac:dyDescent="0.25">
      <c r="A61" s="464"/>
      <c r="B61" s="458" t="s">
        <v>1347</v>
      </c>
      <c r="C61" s="453"/>
      <c r="D61" s="453"/>
      <c r="E61" s="459"/>
      <c r="F61" s="516"/>
    </row>
    <row r="62" spans="1:6" x14ac:dyDescent="0.25">
      <c r="A62" s="466"/>
      <c r="B62" s="468"/>
      <c r="C62" s="453"/>
      <c r="D62" s="453"/>
      <c r="E62" s="459"/>
      <c r="F62" s="516"/>
    </row>
    <row r="63" spans="1:6" ht="14.5" x14ac:dyDescent="0.25">
      <c r="A63" s="466" t="s">
        <v>1386</v>
      </c>
      <c r="B63" s="449" t="s">
        <v>293</v>
      </c>
      <c r="C63" s="453" t="s">
        <v>840</v>
      </c>
      <c r="D63" s="480">
        <v>20</v>
      </c>
      <c r="E63" s="459"/>
      <c r="F63" s="516">
        <f>D63*E63</f>
        <v>0</v>
      </c>
    </row>
    <row r="64" spans="1:6" ht="18.75" customHeight="1" thickBot="1" x14ac:dyDescent="0.3">
      <c r="A64" s="2132" t="s">
        <v>103</v>
      </c>
      <c r="B64" s="2133"/>
      <c r="C64" s="2133"/>
      <c r="D64" s="2133"/>
      <c r="E64" s="2133"/>
      <c r="F64" s="825">
        <f>SUM(F8:F63)</f>
        <v>0</v>
      </c>
    </row>
    <row r="65" spans="1:6" ht="13" x14ac:dyDescent="0.25">
      <c r="A65" s="448"/>
      <c r="B65" s="452" t="s">
        <v>121</v>
      </c>
      <c r="C65" s="453"/>
      <c r="D65" s="453"/>
      <c r="E65" s="459"/>
      <c r="F65" s="516"/>
    </row>
    <row r="66" spans="1:6" ht="13" x14ac:dyDescent="0.25">
      <c r="A66" s="448"/>
      <c r="B66" s="452"/>
      <c r="C66" s="453"/>
      <c r="D66" s="453"/>
      <c r="E66" s="459"/>
      <c r="F66" s="516"/>
    </row>
    <row r="67" spans="1:6" ht="13" x14ac:dyDescent="0.25">
      <c r="A67" s="448"/>
      <c r="B67" s="452" t="s">
        <v>122</v>
      </c>
      <c r="C67" s="453"/>
      <c r="D67" s="453"/>
      <c r="E67" s="459"/>
      <c r="F67" s="516"/>
    </row>
    <row r="68" spans="1:6" ht="13" x14ac:dyDescent="0.25">
      <c r="A68" s="448"/>
      <c r="B68" s="452"/>
      <c r="C68" s="453"/>
      <c r="D68" s="453"/>
      <c r="E68" s="459"/>
      <c r="F68" s="516"/>
    </row>
    <row r="69" spans="1:6" x14ac:dyDescent="0.25">
      <c r="A69" s="448"/>
      <c r="B69" s="458" t="s">
        <v>298</v>
      </c>
      <c r="C69" s="453"/>
      <c r="D69" s="453"/>
      <c r="E69" s="459"/>
      <c r="F69" s="516"/>
    </row>
    <row r="70" spans="1:6" ht="13" x14ac:dyDescent="0.25">
      <c r="A70" s="448"/>
      <c r="B70" s="452"/>
      <c r="C70" s="453"/>
      <c r="D70" s="453"/>
      <c r="E70" s="459"/>
      <c r="F70" s="516"/>
    </row>
    <row r="71" spans="1:6" x14ac:dyDescent="0.25">
      <c r="A71" s="448" t="s">
        <v>299</v>
      </c>
      <c r="B71" s="468" t="s">
        <v>130</v>
      </c>
      <c r="C71" s="453" t="s">
        <v>48</v>
      </c>
      <c r="D71" s="453">
        <v>11</v>
      </c>
      <c r="E71" s="459"/>
      <c r="F71" s="516">
        <f>D71*E71</f>
        <v>0</v>
      </c>
    </row>
    <row r="72" spans="1:6" x14ac:dyDescent="0.25">
      <c r="A72" s="448"/>
      <c r="B72" s="449"/>
      <c r="C72" s="453"/>
      <c r="D72" s="470"/>
      <c r="E72" s="459"/>
      <c r="F72" s="516"/>
    </row>
    <row r="73" spans="1:6" x14ac:dyDescent="0.25">
      <c r="A73" s="448"/>
      <c r="B73" s="458" t="s">
        <v>123</v>
      </c>
      <c r="C73" s="453"/>
      <c r="D73" s="453"/>
      <c r="E73" s="459"/>
      <c r="F73" s="516"/>
    </row>
    <row r="74" spans="1:6" x14ac:dyDescent="0.25">
      <c r="A74" s="448"/>
      <c r="B74" s="449"/>
      <c r="C74" s="453"/>
      <c r="D74" s="453"/>
      <c r="E74" s="459"/>
      <c r="F74" s="516"/>
    </row>
    <row r="75" spans="1:6" x14ac:dyDescent="0.25">
      <c r="A75" s="448"/>
      <c r="B75" s="449"/>
      <c r="C75" s="449"/>
      <c r="D75" s="449"/>
      <c r="E75" s="450"/>
      <c r="F75" s="514"/>
    </row>
    <row r="76" spans="1:6" ht="18.75" customHeight="1" x14ac:dyDescent="0.25">
      <c r="A76" s="448" t="s">
        <v>124</v>
      </c>
      <c r="B76" s="460" t="s">
        <v>125</v>
      </c>
      <c r="C76" s="453" t="s">
        <v>126</v>
      </c>
      <c r="D76" s="453">
        <v>53.7</v>
      </c>
      <c r="E76" s="459"/>
      <c r="F76" s="516">
        <f>D76*E76</f>
        <v>0</v>
      </c>
    </row>
    <row r="77" spans="1:6" ht="18.75" customHeight="1" x14ac:dyDescent="0.25">
      <c r="A77" s="448" t="s">
        <v>127</v>
      </c>
      <c r="B77" s="449" t="s">
        <v>128</v>
      </c>
      <c r="C77" s="453" t="s">
        <v>48</v>
      </c>
      <c r="D77" s="470">
        <v>12.1</v>
      </c>
      <c r="E77" s="459"/>
      <c r="F77" s="516">
        <f>D77*E77</f>
        <v>0</v>
      </c>
    </row>
    <row r="78" spans="1:6" ht="18.75" customHeight="1" x14ac:dyDescent="0.25">
      <c r="A78" s="448" t="s">
        <v>129</v>
      </c>
      <c r="B78" s="449" t="s">
        <v>130</v>
      </c>
      <c r="C78" s="453" t="s">
        <v>48</v>
      </c>
      <c r="D78" s="453">
        <v>142</v>
      </c>
      <c r="E78" s="459"/>
      <c r="F78" s="516">
        <f>D78*E78</f>
        <v>0</v>
      </c>
    </row>
    <row r="79" spans="1:6" x14ac:dyDescent="0.25">
      <c r="A79" s="448"/>
      <c r="B79" s="449"/>
      <c r="C79" s="449"/>
      <c r="D79" s="449"/>
      <c r="E79" s="450"/>
      <c r="F79" s="514"/>
    </row>
    <row r="80" spans="1:6" ht="13" x14ac:dyDescent="0.25">
      <c r="A80" s="448"/>
      <c r="B80" s="452" t="s">
        <v>131</v>
      </c>
      <c r="C80" s="453"/>
      <c r="D80" s="453"/>
      <c r="E80" s="459"/>
      <c r="F80" s="516"/>
    </row>
    <row r="81" spans="1:6" x14ac:dyDescent="0.25">
      <c r="A81" s="448"/>
      <c r="B81" s="449"/>
      <c r="C81" s="453"/>
      <c r="D81" s="453"/>
      <c r="E81" s="459"/>
      <c r="F81" s="516"/>
    </row>
    <row r="82" spans="1:6" ht="13" x14ac:dyDescent="0.25">
      <c r="A82" s="448"/>
      <c r="B82" s="457" t="s">
        <v>132</v>
      </c>
      <c r="C82" s="453"/>
      <c r="D82" s="453"/>
      <c r="E82" s="459"/>
      <c r="F82" s="516"/>
    </row>
    <row r="83" spans="1:6" x14ac:dyDescent="0.25">
      <c r="A83" s="448"/>
      <c r="B83" s="449"/>
      <c r="C83" s="453"/>
      <c r="D83" s="453"/>
      <c r="E83" s="459"/>
      <c r="F83" s="516"/>
    </row>
    <row r="84" spans="1:6" x14ac:dyDescent="0.25">
      <c r="A84" s="448"/>
      <c r="B84" s="458" t="s">
        <v>133</v>
      </c>
      <c r="C84" s="453"/>
      <c r="D84" s="453"/>
      <c r="E84" s="459"/>
      <c r="F84" s="516"/>
    </row>
    <row r="85" spans="1:6" x14ac:dyDescent="0.25">
      <c r="A85" s="448"/>
      <c r="B85" s="449"/>
      <c r="C85" s="453"/>
      <c r="D85" s="453"/>
      <c r="E85" s="459"/>
      <c r="F85" s="516"/>
    </row>
    <row r="86" spans="1:6" x14ac:dyDescent="0.25">
      <c r="A86" s="448" t="s">
        <v>134</v>
      </c>
      <c r="B86" s="449" t="s">
        <v>135</v>
      </c>
      <c r="C86" s="453" t="s">
        <v>40</v>
      </c>
      <c r="D86" s="453">
        <f>(D35+D41)*0.05</f>
        <v>2.8960000000000004</v>
      </c>
      <c r="E86" s="459"/>
      <c r="F86" s="516">
        <f>D86*E86</f>
        <v>0</v>
      </c>
    </row>
    <row r="87" spans="1:6" x14ac:dyDescent="0.25">
      <c r="A87" s="448"/>
      <c r="B87" s="449"/>
      <c r="C87" s="453"/>
      <c r="D87" s="453"/>
      <c r="E87" s="459"/>
      <c r="F87" s="516"/>
    </row>
    <row r="88" spans="1:6" ht="13" x14ac:dyDescent="0.25">
      <c r="A88" s="448"/>
      <c r="B88" s="452" t="s">
        <v>136</v>
      </c>
      <c r="C88" s="453"/>
      <c r="D88" s="453"/>
      <c r="E88" s="459"/>
      <c r="F88" s="516"/>
    </row>
    <row r="89" spans="1:6" x14ac:dyDescent="0.25">
      <c r="A89" s="448"/>
      <c r="B89" s="449"/>
      <c r="C89" s="453"/>
      <c r="D89" s="453"/>
      <c r="E89" s="459"/>
      <c r="F89" s="516"/>
    </row>
    <row r="90" spans="1:6" x14ac:dyDescent="0.25">
      <c r="A90" s="448"/>
      <c r="B90" s="458" t="s">
        <v>137</v>
      </c>
      <c r="C90" s="453"/>
      <c r="D90" s="453"/>
      <c r="E90" s="459"/>
      <c r="F90" s="516"/>
    </row>
    <row r="91" spans="1:6" x14ac:dyDescent="0.25">
      <c r="A91" s="448"/>
      <c r="B91" s="449"/>
      <c r="C91" s="453"/>
      <c r="D91" s="453"/>
      <c r="E91" s="459"/>
      <c r="F91" s="516"/>
    </row>
    <row r="92" spans="1:6" x14ac:dyDescent="0.25">
      <c r="A92" s="448" t="s">
        <v>138</v>
      </c>
      <c r="B92" s="449" t="s">
        <v>293</v>
      </c>
      <c r="C92" s="453" t="s">
        <v>126</v>
      </c>
      <c r="D92" s="453">
        <v>15.3</v>
      </c>
      <c r="E92" s="459"/>
      <c r="F92" s="516">
        <f>D92*E92</f>
        <v>0</v>
      </c>
    </row>
    <row r="93" spans="1:6" x14ac:dyDescent="0.25">
      <c r="A93" s="448"/>
      <c r="B93" s="449"/>
      <c r="C93" s="453"/>
      <c r="D93" s="453"/>
      <c r="E93" s="459"/>
      <c r="F93" s="516"/>
    </row>
    <row r="94" spans="1:6" ht="13" x14ac:dyDescent="0.25">
      <c r="A94" s="448"/>
      <c r="B94" s="452" t="s">
        <v>1343</v>
      </c>
      <c r="C94" s="453"/>
      <c r="D94" s="453"/>
      <c r="E94" s="459"/>
      <c r="F94" s="455"/>
    </row>
    <row r="95" spans="1:6" x14ac:dyDescent="0.25">
      <c r="A95" s="448"/>
      <c r="B95" s="449"/>
      <c r="C95" s="453"/>
      <c r="D95" s="453"/>
      <c r="E95" s="459"/>
      <c r="F95" s="455"/>
    </row>
    <row r="96" spans="1:6" x14ac:dyDescent="0.25">
      <c r="A96" s="448"/>
      <c r="B96" s="481" t="s">
        <v>1345</v>
      </c>
      <c r="C96" s="453"/>
      <c r="D96" s="453"/>
      <c r="E96" s="459"/>
      <c r="F96" s="455"/>
    </row>
    <row r="97" spans="1:6" ht="14.5" x14ac:dyDescent="0.25">
      <c r="A97" s="448" t="s">
        <v>1027</v>
      </c>
      <c r="B97" s="449" t="s">
        <v>1344</v>
      </c>
      <c r="C97" s="453" t="s">
        <v>528</v>
      </c>
      <c r="D97" s="453">
        <v>54.8</v>
      </c>
      <c r="E97" s="459"/>
      <c r="F97" s="455">
        <f>D97*E97</f>
        <v>0</v>
      </c>
    </row>
    <row r="98" spans="1:6" x14ac:dyDescent="0.25">
      <c r="A98" s="448"/>
      <c r="B98" s="449"/>
      <c r="C98" s="453"/>
      <c r="D98" s="453"/>
      <c r="E98" s="459"/>
      <c r="F98" s="455"/>
    </row>
    <row r="99" spans="1:6" ht="13" x14ac:dyDescent="0.25">
      <c r="A99" s="517"/>
      <c r="B99" s="518" t="s">
        <v>1387</v>
      </c>
      <c r="C99" s="517"/>
      <c r="D99" s="519"/>
      <c r="E99" s="485"/>
      <c r="F99" s="486"/>
    </row>
    <row r="100" spans="1:6" ht="25" x14ac:dyDescent="0.25">
      <c r="A100" s="487"/>
      <c r="B100" s="530" t="s">
        <v>1388</v>
      </c>
      <c r="C100" s="487"/>
      <c r="D100" s="521"/>
      <c r="E100" s="490"/>
      <c r="F100" s="490"/>
    </row>
    <row r="101" spans="1:6" ht="15.75" customHeight="1" x14ac:dyDescent="0.25">
      <c r="A101" s="491" t="s">
        <v>1394</v>
      </c>
      <c r="B101" s="492" t="s">
        <v>1604</v>
      </c>
      <c r="C101" s="493" t="s">
        <v>19</v>
      </c>
      <c r="D101" s="519">
        <v>3</v>
      </c>
      <c r="E101" s="494"/>
      <c r="F101" s="455">
        <f>D101*E101</f>
        <v>0</v>
      </c>
    </row>
    <row r="102" spans="1:6" ht="15.75" customHeight="1" x14ac:dyDescent="0.25">
      <c r="A102" s="491" t="s">
        <v>1389</v>
      </c>
      <c r="B102" s="492" t="s">
        <v>1606</v>
      </c>
      <c r="C102" s="493" t="s">
        <v>19</v>
      </c>
      <c r="D102" s="519">
        <v>1</v>
      </c>
      <c r="E102" s="494"/>
      <c r="F102" s="455">
        <f>D102*E102</f>
        <v>0</v>
      </c>
    </row>
    <row r="103" spans="1:6" x14ac:dyDescent="0.25">
      <c r="A103" s="531"/>
      <c r="B103" s="492"/>
      <c r="C103" s="493"/>
      <c r="D103" s="519"/>
      <c r="E103" s="494"/>
      <c r="F103" s="532"/>
    </row>
    <row r="104" spans="1:6" ht="25" x14ac:dyDescent="0.25">
      <c r="A104" s="487"/>
      <c r="B104" s="530" t="s">
        <v>1392</v>
      </c>
      <c r="C104" s="487"/>
      <c r="D104" s="521"/>
      <c r="E104" s="490"/>
      <c r="F104" s="490"/>
    </row>
    <row r="105" spans="1:6" ht="18.75" customHeight="1" x14ac:dyDescent="0.25">
      <c r="A105" s="491" t="s">
        <v>1394</v>
      </c>
      <c r="B105" s="492" t="s">
        <v>1607</v>
      </c>
      <c r="C105" s="493" t="s">
        <v>19</v>
      </c>
      <c r="D105" s="519">
        <v>1</v>
      </c>
      <c r="E105" s="494"/>
      <c r="F105" s="455">
        <f>D105*E105</f>
        <v>0</v>
      </c>
    </row>
    <row r="106" spans="1:6" ht="18.75" customHeight="1" x14ac:dyDescent="0.25">
      <c r="A106" s="491" t="s">
        <v>1389</v>
      </c>
      <c r="B106" s="492" t="s">
        <v>1604</v>
      </c>
      <c r="C106" s="493" t="s">
        <v>19</v>
      </c>
      <c r="D106" s="519">
        <v>4</v>
      </c>
      <c r="E106" s="494"/>
      <c r="F106" s="455">
        <f>D106*E106</f>
        <v>0</v>
      </c>
    </row>
    <row r="107" spans="1:6" ht="18.75" customHeight="1" x14ac:dyDescent="0.25">
      <c r="A107" s="491" t="s">
        <v>1389</v>
      </c>
      <c r="B107" s="492" t="s">
        <v>1608</v>
      </c>
      <c r="C107" s="493" t="s">
        <v>19</v>
      </c>
      <c r="D107" s="519">
        <v>2</v>
      </c>
      <c r="E107" s="494"/>
      <c r="F107" s="455">
        <f>D107*E107</f>
        <v>0</v>
      </c>
    </row>
    <row r="108" spans="1:6" ht="18.75" customHeight="1" x14ac:dyDescent="0.25">
      <c r="A108" s="491" t="s">
        <v>1395</v>
      </c>
      <c r="B108" s="492" t="s">
        <v>1606</v>
      </c>
      <c r="C108" s="493" t="s">
        <v>19</v>
      </c>
      <c r="D108" s="519">
        <v>2</v>
      </c>
      <c r="E108" s="494"/>
      <c r="F108" s="455">
        <f>D108*E108</f>
        <v>0</v>
      </c>
    </row>
    <row r="109" spans="1:6" x14ac:dyDescent="0.25">
      <c r="A109" s="531"/>
      <c r="B109" s="492"/>
      <c r="C109" s="493"/>
      <c r="D109" s="519"/>
      <c r="E109" s="494"/>
      <c r="F109" s="532"/>
    </row>
    <row r="110" spans="1:6" ht="13" x14ac:dyDescent="0.25">
      <c r="A110" s="448"/>
      <c r="B110" s="452" t="s">
        <v>140</v>
      </c>
      <c r="C110" s="453"/>
      <c r="D110" s="453"/>
      <c r="E110" s="459"/>
      <c r="F110" s="516"/>
    </row>
    <row r="111" spans="1:6" x14ac:dyDescent="0.25">
      <c r="A111" s="448"/>
      <c r="B111" s="449"/>
      <c r="C111" s="453"/>
      <c r="D111" s="453"/>
      <c r="E111" s="459"/>
      <c r="F111" s="516"/>
    </row>
    <row r="112" spans="1:6" ht="13" x14ac:dyDescent="0.25">
      <c r="A112" s="448"/>
      <c r="B112" s="452" t="s">
        <v>141</v>
      </c>
      <c r="C112" s="453"/>
      <c r="D112" s="453"/>
      <c r="E112" s="459"/>
      <c r="F112" s="516"/>
    </row>
    <row r="113" spans="1:6" x14ac:dyDescent="0.25">
      <c r="A113" s="448"/>
      <c r="B113" s="449"/>
      <c r="C113" s="453"/>
      <c r="D113" s="453"/>
      <c r="E113" s="459"/>
      <c r="F113" s="516"/>
    </row>
    <row r="114" spans="1:6" ht="13" x14ac:dyDescent="0.25">
      <c r="A114" s="448"/>
      <c r="B114" s="457" t="s">
        <v>176</v>
      </c>
      <c r="C114" s="453"/>
      <c r="D114" s="453"/>
      <c r="E114" s="515"/>
      <c r="F114" s="516"/>
    </row>
    <row r="115" spans="1:6" x14ac:dyDescent="0.25">
      <c r="A115" s="448"/>
      <c r="B115" s="449"/>
      <c r="C115" s="453"/>
      <c r="D115" s="453"/>
      <c r="E115" s="515"/>
      <c r="F115" s="516"/>
    </row>
    <row r="116" spans="1:6" ht="25" x14ac:dyDescent="0.25">
      <c r="A116" s="448"/>
      <c r="B116" s="458" t="s">
        <v>255</v>
      </c>
      <c r="C116" s="453"/>
      <c r="D116" s="453"/>
      <c r="E116" s="459"/>
      <c r="F116" s="523"/>
    </row>
    <row r="117" spans="1:6" x14ac:dyDescent="0.25">
      <c r="A117" s="448"/>
      <c r="B117" s="458"/>
      <c r="C117" s="453"/>
      <c r="D117" s="453"/>
      <c r="E117" s="459"/>
      <c r="F117" s="523"/>
    </row>
    <row r="118" spans="1:6" x14ac:dyDescent="0.25">
      <c r="A118" s="448" t="s">
        <v>300</v>
      </c>
      <c r="B118" s="449" t="s">
        <v>301</v>
      </c>
      <c r="C118" s="453" t="s">
        <v>19</v>
      </c>
      <c r="D118" s="453">
        <v>6</v>
      </c>
      <c r="E118" s="459"/>
      <c r="F118" s="516">
        <f>D118*E118</f>
        <v>0</v>
      </c>
    </row>
    <row r="119" spans="1:6" x14ac:dyDescent="0.25">
      <c r="A119" s="448" t="s">
        <v>302</v>
      </c>
      <c r="B119" s="449" t="s">
        <v>257</v>
      </c>
      <c r="C119" s="453" t="s">
        <v>19</v>
      </c>
      <c r="D119" s="453">
        <v>3</v>
      </c>
      <c r="E119" s="459"/>
      <c r="F119" s="516">
        <f>D119*E119</f>
        <v>0</v>
      </c>
    </row>
    <row r="120" spans="1:6" ht="13" x14ac:dyDescent="0.25">
      <c r="A120" s="448"/>
      <c r="B120" s="465"/>
      <c r="C120" s="453"/>
      <c r="D120" s="453"/>
      <c r="E120" s="459"/>
      <c r="F120" s="516"/>
    </row>
    <row r="121" spans="1:6" ht="13" x14ac:dyDescent="0.25">
      <c r="A121" s="448"/>
      <c r="B121" s="465"/>
      <c r="C121" s="453"/>
      <c r="D121" s="453"/>
      <c r="E121" s="459"/>
      <c r="F121" s="516"/>
    </row>
    <row r="122" spans="1:6" ht="13" x14ac:dyDescent="0.25">
      <c r="A122" s="448"/>
      <c r="B122" s="465"/>
      <c r="C122" s="453"/>
      <c r="D122" s="453"/>
      <c r="E122" s="459"/>
      <c r="F122" s="516"/>
    </row>
    <row r="123" spans="1:6" ht="13" x14ac:dyDescent="0.25">
      <c r="A123" s="448"/>
      <c r="B123" s="465"/>
      <c r="C123" s="453"/>
      <c r="D123" s="453"/>
      <c r="E123" s="459"/>
      <c r="F123" s="516"/>
    </row>
    <row r="124" spans="1:6" ht="21" customHeight="1" thickBot="1" x14ac:dyDescent="0.3">
      <c r="A124" s="2132" t="s">
        <v>103</v>
      </c>
      <c r="B124" s="2133"/>
      <c r="C124" s="2133"/>
      <c r="D124" s="2133"/>
      <c r="E124" s="2133"/>
      <c r="F124" s="825">
        <f>SUM(F67:F123)</f>
        <v>0</v>
      </c>
    </row>
    <row r="125" spans="1:6" ht="13" x14ac:dyDescent="0.25">
      <c r="A125" s="466"/>
      <c r="B125" s="457" t="s">
        <v>179</v>
      </c>
      <c r="C125" s="453"/>
      <c r="D125" s="453"/>
      <c r="E125" s="515"/>
      <c r="F125" s="516"/>
    </row>
    <row r="126" spans="1:6" ht="13" x14ac:dyDescent="0.25">
      <c r="A126" s="448"/>
      <c r="B126" s="452"/>
      <c r="C126" s="453"/>
      <c r="D126" s="453"/>
      <c r="E126" s="515"/>
      <c r="F126" s="516"/>
    </row>
    <row r="127" spans="1:6" ht="25" x14ac:dyDescent="0.25">
      <c r="A127" s="448"/>
      <c r="B127" s="458" t="s">
        <v>303</v>
      </c>
      <c r="C127" s="453"/>
      <c r="D127" s="453"/>
      <c r="E127" s="515"/>
      <c r="F127" s="516"/>
    </row>
    <row r="128" spans="1:6" x14ac:dyDescent="0.25">
      <c r="A128" s="448"/>
      <c r="B128" s="460"/>
      <c r="C128" s="453"/>
      <c r="D128" s="453"/>
      <c r="E128" s="459"/>
      <c r="F128" s="516"/>
    </row>
    <row r="129" spans="1:6" x14ac:dyDescent="0.25">
      <c r="A129" s="448" t="s">
        <v>338</v>
      </c>
      <c r="B129" s="472" t="s">
        <v>1229</v>
      </c>
      <c r="C129" s="473" t="s">
        <v>19</v>
      </c>
      <c r="D129" s="496">
        <v>1</v>
      </c>
      <c r="E129" s="459"/>
      <c r="F129" s="516">
        <f>D129*E129</f>
        <v>0</v>
      </c>
    </row>
    <row r="130" spans="1:6" x14ac:dyDescent="0.25">
      <c r="A130" s="448" t="s">
        <v>339</v>
      </c>
      <c r="B130" s="472" t="s">
        <v>340</v>
      </c>
      <c r="C130" s="473" t="s">
        <v>19</v>
      </c>
      <c r="D130" s="496">
        <v>5</v>
      </c>
      <c r="E130" s="459"/>
      <c r="F130" s="516">
        <f>D130*E130</f>
        <v>0</v>
      </c>
    </row>
    <row r="131" spans="1:6" x14ac:dyDescent="0.25">
      <c r="A131" s="448"/>
      <c r="B131" s="449"/>
      <c r="C131" s="453"/>
      <c r="D131" s="453"/>
      <c r="E131" s="459"/>
      <c r="F131" s="516"/>
    </row>
    <row r="132" spans="1:6" ht="13" x14ac:dyDescent="0.3">
      <c r="A132" s="448"/>
      <c r="B132" s="533" t="s">
        <v>355</v>
      </c>
      <c r="C132" s="453"/>
      <c r="D132" s="453"/>
      <c r="E132" s="459"/>
      <c r="F132" s="524"/>
    </row>
    <row r="133" spans="1:6" x14ac:dyDescent="0.25">
      <c r="A133" s="448"/>
      <c r="B133" s="449"/>
      <c r="C133" s="453"/>
      <c r="D133" s="453"/>
      <c r="E133" s="459"/>
      <c r="F133" s="524"/>
    </row>
    <row r="134" spans="1:6" ht="25" x14ac:dyDescent="0.25">
      <c r="A134" s="448"/>
      <c r="B134" s="458" t="s">
        <v>356</v>
      </c>
      <c r="C134" s="453"/>
      <c r="D134" s="453"/>
      <c r="E134" s="459"/>
      <c r="F134" s="524"/>
    </row>
    <row r="135" spans="1:6" ht="13" x14ac:dyDescent="0.3">
      <c r="A135" s="476"/>
      <c r="B135" s="477"/>
      <c r="C135" s="477"/>
      <c r="D135" s="477"/>
      <c r="E135" s="478"/>
      <c r="F135" s="522"/>
    </row>
    <row r="136" spans="1:6" x14ac:dyDescent="0.25">
      <c r="A136" s="448" t="s">
        <v>357</v>
      </c>
      <c r="B136" s="449" t="s">
        <v>358</v>
      </c>
      <c r="C136" s="453" t="s">
        <v>19</v>
      </c>
      <c r="D136" s="453">
        <v>2</v>
      </c>
      <c r="E136" s="459"/>
      <c r="F136" s="516">
        <f>D136*E136</f>
        <v>0</v>
      </c>
    </row>
    <row r="137" spans="1:6" x14ac:dyDescent="0.25">
      <c r="A137" s="995"/>
      <c r="B137" s="995"/>
      <c r="C137" s="995"/>
      <c r="D137" s="995"/>
      <c r="E137" s="995"/>
      <c r="F137" s="995"/>
    </row>
    <row r="138" spans="1:6" ht="13" x14ac:dyDescent="0.25">
      <c r="A138" s="448"/>
      <c r="B138" s="457" t="s">
        <v>359</v>
      </c>
      <c r="C138" s="453"/>
      <c r="D138" s="453"/>
      <c r="E138" s="459"/>
      <c r="F138" s="524"/>
    </row>
    <row r="139" spans="1:6" ht="9.75" customHeight="1" x14ac:dyDescent="0.25">
      <c r="A139" s="448"/>
      <c r="B139" s="449"/>
      <c r="C139" s="453"/>
      <c r="D139" s="453"/>
      <c r="E139" s="459"/>
      <c r="F139" s="524"/>
    </row>
    <row r="140" spans="1:6" x14ac:dyDescent="0.25">
      <c r="A140" s="448"/>
      <c r="B140" s="458" t="s">
        <v>360</v>
      </c>
      <c r="C140" s="453"/>
      <c r="D140" s="453"/>
      <c r="E140" s="459"/>
      <c r="F140" s="524"/>
    </row>
    <row r="141" spans="1:6" ht="10.5" customHeight="1" x14ac:dyDescent="0.25">
      <c r="A141" s="448"/>
      <c r="B141" s="449"/>
      <c r="C141" s="453"/>
      <c r="D141" s="453"/>
      <c r="E141" s="459"/>
      <c r="F141" s="523"/>
    </row>
    <row r="142" spans="1:6" x14ac:dyDescent="0.25">
      <c r="A142" s="448" t="s">
        <v>306</v>
      </c>
      <c r="B142" s="449" t="s">
        <v>361</v>
      </c>
      <c r="C142" s="453" t="s">
        <v>19</v>
      </c>
      <c r="D142" s="453">
        <v>1</v>
      </c>
      <c r="E142" s="459"/>
      <c r="F142" s="516">
        <f>D142*E142</f>
        <v>0</v>
      </c>
    </row>
    <row r="143" spans="1:6" ht="11.25" customHeight="1" x14ac:dyDescent="0.3">
      <c r="A143" s="476"/>
      <c r="B143" s="477"/>
      <c r="C143" s="477"/>
      <c r="D143" s="477"/>
      <c r="E143" s="478"/>
      <c r="F143" s="522"/>
    </row>
    <row r="144" spans="1:6" ht="13" x14ac:dyDescent="0.25">
      <c r="A144" s="448"/>
      <c r="B144" s="457" t="s">
        <v>181</v>
      </c>
      <c r="C144" s="453"/>
      <c r="D144" s="453"/>
      <c r="E144" s="459"/>
      <c r="F144" s="524"/>
    </row>
    <row r="145" spans="1:6" ht="8.25" customHeight="1" x14ac:dyDescent="0.25">
      <c r="A145" s="448"/>
      <c r="B145" s="449"/>
      <c r="C145" s="453"/>
      <c r="D145" s="453"/>
      <c r="E145" s="459"/>
      <c r="F145" s="524"/>
    </row>
    <row r="146" spans="1:6" ht="25" x14ac:dyDescent="0.25">
      <c r="A146" s="448"/>
      <c r="B146" s="458" t="s">
        <v>262</v>
      </c>
      <c r="C146" s="453"/>
      <c r="D146" s="453"/>
      <c r="E146" s="459"/>
      <c r="F146" s="524"/>
    </row>
    <row r="147" spans="1:6" ht="8.25" customHeight="1" x14ac:dyDescent="0.25">
      <c r="A147" s="448"/>
      <c r="B147" s="449"/>
      <c r="C147" s="453"/>
      <c r="D147" s="453"/>
      <c r="E147" s="459"/>
      <c r="F147" s="523"/>
    </row>
    <row r="148" spans="1:6" x14ac:dyDescent="0.25">
      <c r="A148" s="448" t="s">
        <v>308</v>
      </c>
      <c r="B148" s="449" t="s">
        <v>307</v>
      </c>
      <c r="C148" s="453" t="s">
        <v>19</v>
      </c>
      <c r="D148" s="453">
        <v>6</v>
      </c>
      <c r="E148" s="459"/>
      <c r="F148" s="516">
        <f>D148*E148</f>
        <v>0</v>
      </c>
    </row>
    <row r="149" spans="1:6" ht="8.25" customHeight="1" x14ac:dyDescent="0.3">
      <c r="A149" s="476"/>
      <c r="B149" s="477"/>
      <c r="C149" s="477"/>
      <c r="D149" s="477"/>
      <c r="E149" s="478"/>
      <c r="F149" s="522"/>
    </row>
    <row r="150" spans="1:6" ht="13" x14ac:dyDescent="0.25">
      <c r="A150" s="448"/>
      <c r="B150" s="452" t="s">
        <v>145</v>
      </c>
      <c r="C150" s="453"/>
      <c r="D150" s="453"/>
      <c r="E150" s="515"/>
      <c r="F150" s="516"/>
    </row>
    <row r="151" spans="1:6" ht="9.75" customHeight="1" x14ac:dyDescent="0.25">
      <c r="A151" s="448"/>
      <c r="B151" s="452"/>
      <c r="C151" s="453"/>
      <c r="D151" s="453"/>
      <c r="E151" s="515"/>
      <c r="F151" s="516"/>
    </row>
    <row r="152" spans="1:6" ht="37.5" x14ac:dyDescent="0.25">
      <c r="A152" s="448"/>
      <c r="B152" s="498" t="s">
        <v>309</v>
      </c>
      <c r="C152" s="453"/>
      <c r="D152" s="453"/>
      <c r="E152" s="515"/>
      <c r="F152" s="516"/>
    </row>
    <row r="153" spans="1:6" x14ac:dyDescent="0.25">
      <c r="A153" s="448"/>
      <c r="B153" s="458"/>
      <c r="C153" s="453"/>
      <c r="D153" s="453"/>
      <c r="E153" s="515"/>
      <c r="F153" s="516"/>
    </row>
    <row r="154" spans="1:6" ht="15.75" customHeight="1" x14ac:dyDescent="0.25">
      <c r="A154" s="448" t="s">
        <v>147</v>
      </c>
      <c r="B154" s="460" t="s">
        <v>310</v>
      </c>
      <c r="C154" s="453" t="s">
        <v>19</v>
      </c>
      <c r="D154" s="453">
        <v>2</v>
      </c>
      <c r="E154" s="459"/>
      <c r="F154" s="516">
        <f>D154*E154</f>
        <v>0</v>
      </c>
    </row>
    <row r="155" spans="1:6" ht="15.75" customHeight="1" x14ac:dyDescent="0.25">
      <c r="A155" s="448" t="s">
        <v>311</v>
      </c>
      <c r="B155" s="460" t="s">
        <v>362</v>
      </c>
      <c r="C155" s="453" t="s">
        <v>19</v>
      </c>
      <c r="D155" s="453">
        <v>2</v>
      </c>
      <c r="E155" s="459"/>
      <c r="F155" s="516">
        <f>D155*E155</f>
        <v>0</v>
      </c>
    </row>
    <row r="156" spans="1:6" ht="13" x14ac:dyDescent="0.3">
      <c r="A156" s="476"/>
      <c r="B156" s="477"/>
      <c r="C156" s="477"/>
      <c r="D156" s="477"/>
      <c r="E156" s="478"/>
      <c r="F156" s="522"/>
    </row>
    <row r="157" spans="1:6" ht="38.5" x14ac:dyDescent="0.3">
      <c r="A157" s="448"/>
      <c r="B157" s="498" t="s">
        <v>1230</v>
      </c>
      <c r="C157" s="453"/>
      <c r="D157" s="453"/>
      <c r="E157" s="459"/>
      <c r="F157" s="516"/>
    </row>
    <row r="158" spans="1:6" x14ac:dyDescent="0.25">
      <c r="A158" s="448"/>
      <c r="B158" s="460"/>
      <c r="C158" s="453"/>
      <c r="D158" s="453"/>
      <c r="E158" s="459"/>
      <c r="F158" s="516"/>
    </row>
    <row r="159" spans="1:6" ht="18.75" customHeight="1" x14ac:dyDescent="0.25">
      <c r="A159" s="448" t="s">
        <v>343</v>
      </c>
      <c r="B159" s="460" t="s">
        <v>310</v>
      </c>
      <c r="C159" s="453" t="s">
        <v>19</v>
      </c>
      <c r="D159" s="453">
        <v>2</v>
      </c>
      <c r="E159" s="459"/>
      <c r="F159" s="516">
        <f t="shared" ref="F159:F164" si="0">D159*E159</f>
        <v>0</v>
      </c>
    </row>
    <row r="160" spans="1:6" ht="18.75" customHeight="1" x14ac:dyDescent="0.25">
      <c r="A160" s="448" t="s">
        <v>345</v>
      </c>
      <c r="B160" s="460" t="s">
        <v>363</v>
      </c>
      <c r="C160" s="453" t="s">
        <v>19</v>
      </c>
      <c r="D160" s="453">
        <v>2</v>
      </c>
      <c r="E160" s="459"/>
      <c r="F160" s="516">
        <f t="shared" si="0"/>
        <v>0</v>
      </c>
    </row>
    <row r="161" spans="1:6" ht="18.75" customHeight="1" x14ac:dyDescent="0.25">
      <c r="A161" s="448" t="s">
        <v>317</v>
      </c>
      <c r="B161" s="460" t="s">
        <v>346</v>
      </c>
      <c r="C161" s="453" t="s">
        <v>19</v>
      </c>
      <c r="D161" s="453">
        <v>2</v>
      </c>
      <c r="E161" s="459"/>
      <c r="F161" s="516">
        <f t="shared" si="0"/>
        <v>0</v>
      </c>
    </row>
    <row r="162" spans="1:6" ht="18.75" customHeight="1" x14ac:dyDescent="0.25">
      <c r="A162" s="448" t="s">
        <v>347</v>
      </c>
      <c r="B162" s="460" t="s">
        <v>364</v>
      </c>
      <c r="C162" s="453" t="s">
        <v>19</v>
      </c>
      <c r="D162" s="453">
        <v>2</v>
      </c>
      <c r="E162" s="459"/>
      <c r="F162" s="516">
        <f t="shared" si="0"/>
        <v>0</v>
      </c>
    </row>
    <row r="163" spans="1:6" ht="18.75" customHeight="1" x14ac:dyDescent="0.25">
      <c r="A163" s="448" t="s">
        <v>349</v>
      </c>
      <c r="B163" s="460" t="s">
        <v>365</v>
      </c>
      <c r="C163" s="453" t="s">
        <v>19</v>
      </c>
      <c r="D163" s="453">
        <v>1</v>
      </c>
      <c r="E163" s="459"/>
      <c r="F163" s="516">
        <f t="shared" si="0"/>
        <v>0</v>
      </c>
    </row>
    <row r="164" spans="1:6" ht="18.75" customHeight="1" x14ac:dyDescent="0.25">
      <c r="A164" s="448" t="s">
        <v>351</v>
      </c>
      <c r="B164" s="460" t="s">
        <v>366</v>
      </c>
      <c r="C164" s="453" t="s">
        <v>19</v>
      </c>
      <c r="D164" s="453">
        <v>1</v>
      </c>
      <c r="E164" s="459"/>
      <c r="F164" s="516">
        <f t="shared" si="0"/>
        <v>0</v>
      </c>
    </row>
    <row r="165" spans="1:6" x14ac:dyDescent="0.25">
      <c r="A165" s="448"/>
      <c r="B165" s="460"/>
      <c r="C165" s="453"/>
      <c r="D165" s="453"/>
      <c r="E165" s="459"/>
      <c r="F165" s="516"/>
    </row>
    <row r="166" spans="1:6" ht="13" x14ac:dyDescent="0.25">
      <c r="A166" s="448"/>
      <c r="B166" s="457" t="s">
        <v>148</v>
      </c>
      <c r="C166" s="453"/>
      <c r="D166" s="453"/>
      <c r="E166" s="459"/>
      <c r="F166" s="516"/>
    </row>
    <row r="167" spans="1:6" x14ac:dyDescent="0.25">
      <c r="A167" s="448"/>
      <c r="B167" s="458"/>
      <c r="C167" s="453"/>
      <c r="D167" s="453"/>
      <c r="E167" s="459"/>
      <c r="F167" s="516"/>
    </row>
    <row r="168" spans="1:6" ht="25" x14ac:dyDescent="0.25">
      <c r="A168" s="448"/>
      <c r="B168" s="498" t="s">
        <v>320</v>
      </c>
      <c r="C168" s="453"/>
      <c r="D168" s="453"/>
      <c r="E168" s="459"/>
      <c r="F168" s="516"/>
    </row>
    <row r="169" spans="1:6" x14ac:dyDescent="0.25">
      <c r="A169" s="448"/>
      <c r="B169" s="460"/>
      <c r="C169" s="453"/>
      <c r="D169" s="453"/>
      <c r="E169" s="459"/>
      <c r="F169" s="516"/>
    </row>
    <row r="170" spans="1:6" ht="18" customHeight="1" x14ac:dyDescent="0.25">
      <c r="A170" s="448" t="s">
        <v>321</v>
      </c>
      <c r="B170" s="449" t="s">
        <v>367</v>
      </c>
      <c r="C170" s="453" t="s">
        <v>19</v>
      </c>
      <c r="D170" s="453">
        <v>1</v>
      </c>
      <c r="E170" s="459"/>
      <c r="F170" s="516">
        <f>D170*E170</f>
        <v>0</v>
      </c>
    </row>
    <row r="171" spans="1:6" ht="18" customHeight="1" x14ac:dyDescent="0.25">
      <c r="A171" s="448" t="s">
        <v>322</v>
      </c>
      <c r="B171" s="460" t="s">
        <v>307</v>
      </c>
      <c r="C171" s="453" t="s">
        <v>19</v>
      </c>
      <c r="D171" s="453">
        <v>3</v>
      </c>
      <c r="E171" s="459"/>
      <c r="F171" s="516">
        <f>D171*E171</f>
        <v>0</v>
      </c>
    </row>
    <row r="172" spans="1:6" ht="18" customHeight="1" x14ac:dyDescent="0.25">
      <c r="A172" s="448" t="s">
        <v>353</v>
      </c>
      <c r="B172" s="460" t="s">
        <v>361</v>
      </c>
      <c r="C172" s="453" t="s">
        <v>19</v>
      </c>
      <c r="D172" s="453">
        <v>5</v>
      </c>
      <c r="E172" s="459"/>
      <c r="F172" s="516">
        <f>D172*E172</f>
        <v>0</v>
      </c>
    </row>
    <row r="173" spans="1:6" ht="8.25" customHeight="1" x14ac:dyDescent="0.3">
      <c r="A173" s="476"/>
      <c r="B173" s="477"/>
      <c r="C173" s="477"/>
      <c r="D173" s="477"/>
      <c r="E173" s="478"/>
      <c r="F173" s="522"/>
    </row>
    <row r="174" spans="1:6" x14ac:dyDescent="0.25">
      <c r="A174" s="448" t="s">
        <v>368</v>
      </c>
      <c r="B174" s="460" t="s">
        <v>264</v>
      </c>
      <c r="C174" s="453" t="s">
        <v>19</v>
      </c>
      <c r="D174" s="453">
        <v>3</v>
      </c>
      <c r="E174" s="459"/>
      <c r="F174" s="516">
        <f>D174*E174</f>
        <v>0</v>
      </c>
    </row>
    <row r="175" spans="1:6" ht="9.75" customHeight="1" x14ac:dyDescent="0.3">
      <c r="A175" s="476"/>
      <c r="B175" s="477"/>
      <c r="C175" s="477"/>
      <c r="D175" s="477"/>
      <c r="E175" s="478"/>
      <c r="F175" s="522"/>
    </row>
    <row r="176" spans="1:6" ht="25" x14ac:dyDescent="0.25">
      <c r="A176" s="448"/>
      <c r="B176" s="458" t="s">
        <v>1598</v>
      </c>
      <c r="C176" s="453"/>
      <c r="D176" s="463"/>
      <c r="E176" s="459"/>
      <c r="F176" s="524"/>
    </row>
    <row r="177" spans="1:6" ht="9.75" customHeight="1" x14ac:dyDescent="0.25">
      <c r="A177" s="448"/>
      <c r="B177" s="449"/>
      <c r="C177" s="453"/>
      <c r="D177" s="463"/>
      <c r="E177" s="459"/>
      <c r="F177" s="523"/>
    </row>
    <row r="178" spans="1:6" x14ac:dyDescent="0.25">
      <c r="A178" s="448" t="s">
        <v>323</v>
      </c>
      <c r="B178" s="449" t="s">
        <v>173</v>
      </c>
      <c r="C178" s="453" t="s">
        <v>19</v>
      </c>
      <c r="D178" s="463">
        <v>5</v>
      </c>
      <c r="E178" s="459"/>
      <c r="F178" s="516">
        <f>D178*E178</f>
        <v>0</v>
      </c>
    </row>
    <row r="179" spans="1:6" ht="16.5" customHeight="1" thickBot="1" x14ac:dyDescent="0.3">
      <c r="A179" s="2132" t="s">
        <v>103</v>
      </c>
      <c r="B179" s="2133"/>
      <c r="C179" s="2133"/>
      <c r="D179" s="2133"/>
      <c r="E179" s="2133"/>
      <c r="F179" s="825">
        <f>SUM(F126:F178)</f>
        <v>0</v>
      </c>
    </row>
    <row r="180" spans="1:6" x14ac:dyDescent="0.25">
      <c r="A180" s="448"/>
      <c r="B180" s="449"/>
      <c r="C180" s="453"/>
      <c r="D180" s="463"/>
      <c r="E180" s="459"/>
      <c r="F180" s="516"/>
    </row>
    <row r="181" spans="1:6" ht="13" x14ac:dyDescent="0.3">
      <c r="A181" s="500"/>
      <c r="B181" s="501" t="s">
        <v>194</v>
      </c>
      <c r="C181" s="502"/>
      <c r="D181" s="502"/>
      <c r="E181" s="503"/>
      <c r="F181" s="523"/>
    </row>
    <row r="182" spans="1:6" ht="13" x14ac:dyDescent="0.3">
      <c r="A182" s="500"/>
      <c r="B182" s="502"/>
      <c r="C182" s="502"/>
      <c r="D182" s="502"/>
      <c r="E182" s="503"/>
      <c r="F182" s="523"/>
    </row>
    <row r="183" spans="1:6" ht="25" x14ac:dyDescent="0.3">
      <c r="A183" s="500"/>
      <c r="B183" s="504" t="s">
        <v>1609</v>
      </c>
      <c r="C183" s="502"/>
      <c r="D183" s="502"/>
      <c r="E183" s="503"/>
      <c r="F183" s="523"/>
    </row>
    <row r="184" spans="1:6" x14ac:dyDescent="0.25">
      <c r="A184" s="448"/>
      <c r="B184" s="449"/>
      <c r="C184" s="453"/>
      <c r="D184" s="463"/>
      <c r="E184" s="459"/>
      <c r="F184" s="516"/>
    </row>
    <row r="185" spans="1:6" x14ac:dyDescent="0.25">
      <c r="A185" s="505" t="s">
        <v>197</v>
      </c>
      <c r="B185" s="449" t="s">
        <v>173</v>
      </c>
      <c r="C185" s="453" t="s">
        <v>19</v>
      </c>
      <c r="D185" s="463">
        <v>12</v>
      </c>
      <c r="E185" s="459"/>
      <c r="F185" s="516">
        <f>D185*E185</f>
        <v>0</v>
      </c>
    </row>
    <row r="186" spans="1:6" x14ac:dyDescent="0.25">
      <c r="A186" s="448"/>
      <c r="B186" s="449"/>
      <c r="C186" s="453"/>
      <c r="D186" s="463"/>
      <c r="E186" s="459"/>
      <c r="F186" s="516"/>
    </row>
    <row r="187" spans="1:6" ht="13" x14ac:dyDescent="0.25">
      <c r="A187" s="448"/>
      <c r="B187" s="457" t="s">
        <v>151</v>
      </c>
      <c r="C187" s="453"/>
      <c r="D187" s="453"/>
      <c r="E187" s="499"/>
      <c r="F187" s="516"/>
    </row>
    <row r="188" spans="1:6" ht="13" x14ac:dyDescent="0.25">
      <c r="A188" s="448"/>
      <c r="B188" s="457"/>
      <c r="C188" s="453"/>
      <c r="D188" s="453"/>
      <c r="E188" s="499"/>
      <c r="F188" s="516"/>
    </row>
    <row r="189" spans="1:6" ht="25" x14ac:dyDescent="0.25">
      <c r="A189" s="448" t="s">
        <v>1600</v>
      </c>
      <c r="B189" s="449" t="s">
        <v>369</v>
      </c>
      <c r="C189" s="453" t="s">
        <v>19</v>
      </c>
      <c r="D189" s="453">
        <v>2</v>
      </c>
      <c r="E189" s="459"/>
      <c r="F189" s="516">
        <f>D189*E189</f>
        <v>0</v>
      </c>
    </row>
    <row r="190" spans="1:6" x14ac:dyDescent="0.25">
      <c r="A190" s="448"/>
      <c r="B190" s="458"/>
      <c r="C190" s="453"/>
      <c r="D190" s="453"/>
      <c r="E190" s="499"/>
      <c r="F190" s="516"/>
    </row>
    <row r="191" spans="1:6" ht="14.5" x14ac:dyDescent="0.25">
      <c r="A191" s="448" t="s">
        <v>1601</v>
      </c>
      <c r="B191" s="449" t="s">
        <v>370</v>
      </c>
      <c r="C191" s="453" t="s">
        <v>840</v>
      </c>
      <c r="D191" s="453">
        <v>8</v>
      </c>
      <c r="E191" s="459"/>
      <c r="F191" s="516">
        <f>D191*E191</f>
        <v>0</v>
      </c>
    </row>
    <row r="192" spans="1:6" x14ac:dyDescent="0.25">
      <c r="A192" s="448"/>
      <c r="B192" s="458"/>
      <c r="C192" s="453"/>
      <c r="D192" s="453"/>
      <c r="E192" s="499"/>
      <c r="F192" s="516"/>
    </row>
    <row r="193" spans="1:6" ht="14.5" x14ac:dyDescent="0.25">
      <c r="A193" s="448" t="s">
        <v>1602</v>
      </c>
      <c r="B193" s="449" t="s">
        <v>371</v>
      </c>
      <c r="C193" s="453" t="s">
        <v>840</v>
      </c>
      <c r="D193" s="453">
        <v>8</v>
      </c>
      <c r="E193" s="459"/>
      <c r="F193" s="516">
        <f>D193*E193</f>
        <v>0</v>
      </c>
    </row>
    <row r="194" spans="1:6" ht="13" x14ac:dyDescent="0.3">
      <c r="A194" s="476"/>
      <c r="B194" s="449"/>
      <c r="C194" s="453"/>
      <c r="D194" s="453"/>
      <c r="E194" s="499"/>
      <c r="F194" s="516"/>
    </row>
    <row r="195" spans="1:6" ht="14.5" x14ac:dyDescent="0.25">
      <c r="A195" s="448" t="s">
        <v>1603</v>
      </c>
      <c r="B195" s="449" t="s">
        <v>372</v>
      </c>
      <c r="C195" s="453" t="s">
        <v>840</v>
      </c>
      <c r="D195" s="453">
        <v>12</v>
      </c>
      <c r="E195" s="459"/>
      <c r="F195" s="516">
        <f>D195*E195</f>
        <v>0</v>
      </c>
    </row>
    <row r="196" spans="1:6" ht="13" x14ac:dyDescent="0.25">
      <c r="A196" s="448"/>
      <c r="B196" s="457"/>
      <c r="C196" s="453"/>
      <c r="D196" s="453"/>
      <c r="E196" s="499"/>
      <c r="F196" s="516"/>
    </row>
    <row r="197" spans="1:6" ht="14.5" x14ac:dyDescent="0.25">
      <c r="A197" s="448" t="s">
        <v>1605</v>
      </c>
      <c r="B197" s="449" t="s">
        <v>373</v>
      </c>
      <c r="C197" s="453" t="s">
        <v>840</v>
      </c>
      <c r="D197" s="453">
        <v>8</v>
      </c>
      <c r="E197" s="459"/>
      <c r="F197" s="516">
        <f>D197*E197</f>
        <v>0</v>
      </c>
    </row>
    <row r="198" spans="1:6" ht="13" x14ac:dyDescent="0.25">
      <c r="A198" s="448"/>
      <c r="B198" s="457"/>
      <c r="C198" s="453"/>
      <c r="D198" s="453"/>
      <c r="E198" s="499"/>
      <c r="F198" s="516"/>
    </row>
    <row r="199" spans="1:6" x14ac:dyDescent="0.25">
      <c r="A199" s="448" t="s">
        <v>1610</v>
      </c>
      <c r="B199" s="534" t="s">
        <v>374</v>
      </c>
      <c r="C199" s="453" t="s">
        <v>8</v>
      </c>
      <c r="D199" s="453">
        <v>1</v>
      </c>
      <c r="E199" s="459"/>
      <c r="F199" s="516">
        <f>D199*E199</f>
        <v>0</v>
      </c>
    </row>
    <row r="200" spans="1:6" x14ac:dyDescent="0.25">
      <c r="A200" s="448"/>
      <c r="B200" s="449"/>
      <c r="C200" s="453"/>
      <c r="D200" s="453"/>
      <c r="E200" s="459"/>
      <c r="F200" s="516"/>
    </row>
    <row r="201" spans="1:6" ht="25" x14ac:dyDescent="0.25">
      <c r="A201" s="448" t="s">
        <v>1611</v>
      </c>
      <c r="B201" s="449" t="s">
        <v>330</v>
      </c>
      <c r="C201" s="453" t="s">
        <v>126</v>
      </c>
      <c r="D201" s="453">
        <v>33.299999999999997</v>
      </c>
      <c r="E201" s="459"/>
      <c r="F201" s="516">
        <f>D201*E201</f>
        <v>0</v>
      </c>
    </row>
    <row r="202" spans="1:6" ht="13" x14ac:dyDescent="0.3">
      <c r="A202" s="448"/>
      <c r="B202" s="477"/>
      <c r="C202" s="477"/>
      <c r="D202" s="477"/>
      <c r="E202" s="478"/>
      <c r="F202" s="522"/>
    </row>
    <row r="203" spans="1:6" ht="25" x14ac:dyDescent="0.25">
      <c r="A203" s="448" t="s">
        <v>1612</v>
      </c>
      <c r="B203" s="449" t="s">
        <v>331</v>
      </c>
      <c r="C203" s="453" t="s">
        <v>126</v>
      </c>
      <c r="D203" s="453">
        <v>66.599999999999994</v>
      </c>
      <c r="E203" s="459"/>
      <c r="F203" s="516">
        <f>D203*E203</f>
        <v>0</v>
      </c>
    </row>
    <row r="204" spans="1:6" x14ac:dyDescent="0.25">
      <c r="A204" s="448"/>
      <c r="B204" s="449"/>
      <c r="C204" s="453"/>
      <c r="D204" s="453"/>
      <c r="E204" s="459"/>
      <c r="F204" s="516"/>
    </row>
    <row r="205" spans="1:6" ht="37.5" x14ac:dyDescent="0.25">
      <c r="A205" s="448" t="s">
        <v>1613</v>
      </c>
      <c r="B205" s="449" t="s">
        <v>332</v>
      </c>
      <c r="C205" s="453" t="s">
        <v>19</v>
      </c>
      <c r="D205" s="453">
        <v>1</v>
      </c>
      <c r="E205" s="459"/>
      <c r="F205" s="516">
        <f>D205*E205</f>
        <v>0</v>
      </c>
    </row>
    <row r="206" spans="1:6" x14ac:dyDescent="0.25">
      <c r="A206" s="448"/>
      <c r="B206" s="449"/>
      <c r="C206" s="453"/>
      <c r="D206" s="453"/>
      <c r="E206" s="459"/>
      <c r="F206" s="516"/>
    </row>
    <row r="207" spans="1:6" x14ac:dyDescent="0.25">
      <c r="A207" s="448"/>
      <c r="B207" s="449"/>
      <c r="C207" s="453"/>
      <c r="D207" s="453"/>
      <c r="E207" s="459"/>
      <c r="F207" s="516"/>
    </row>
    <row r="208" spans="1:6" x14ac:dyDescent="0.25">
      <c r="A208" s="448"/>
      <c r="B208" s="449"/>
      <c r="C208" s="453"/>
      <c r="D208" s="453"/>
      <c r="E208" s="459"/>
      <c r="F208" s="516"/>
    </row>
    <row r="209" spans="1:6" x14ac:dyDescent="0.25">
      <c r="A209" s="448"/>
      <c r="B209" s="449"/>
      <c r="C209" s="453"/>
      <c r="D209" s="453"/>
      <c r="E209" s="459"/>
      <c r="F209" s="516"/>
    </row>
    <row r="210" spans="1:6" x14ac:dyDescent="0.25">
      <c r="A210" s="448"/>
      <c r="B210" s="449"/>
      <c r="C210" s="453"/>
      <c r="D210" s="453"/>
      <c r="E210" s="459"/>
      <c r="F210" s="516"/>
    </row>
    <row r="211" spans="1:6" x14ac:dyDescent="0.25">
      <c r="A211" s="448"/>
      <c r="B211" s="449"/>
      <c r="C211" s="453"/>
      <c r="D211" s="453"/>
      <c r="E211" s="459"/>
      <c r="F211" s="516"/>
    </row>
    <row r="212" spans="1:6" x14ac:dyDescent="0.25">
      <c r="A212" s="448"/>
      <c r="B212" s="449"/>
      <c r="C212" s="453"/>
      <c r="D212" s="453"/>
      <c r="E212" s="459"/>
      <c r="F212" s="516"/>
    </row>
    <row r="213" spans="1:6" x14ac:dyDescent="0.25">
      <c r="A213" s="448"/>
      <c r="B213" s="449"/>
      <c r="C213" s="453"/>
      <c r="D213" s="453"/>
      <c r="E213" s="459"/>
      <c r="F213" s="516"/>
    </row>
    <row r="214" spans="1:6" x14ac:dyDescent="0.25">
      <c r="A214" s="448"/>
      <c r="B214" s="449"/>
      <c r="C214" s="453"/>
      <c r="D214" s="453"/>
      <c r="E214" s="459"/>
      <c r="F214" s="516"/>
    </row>
    <row r="215" spans="1:6" x14ac:dyDescent="0.25">
      <c r="A215" s="448"/>
      <c r="B215" s="449"/>
      <c r="C215" s="453"/>
      <c r="D215" s="453"/>
      <c r="E215" s="459"/>
      <c r="F215" s="516"/>
    </row>
    <row r="216" spans="1:6" x14ac:dyDescent="0.25">
      <c r="A216" s="448"/>
      <c r="B216" s="449"/>
      <c r="C216" s="453"/>
      <c r="D216" s="453"/>
      <c r="E216" s="459"/>
      <c r="F216" s="516"/>
    </row>
    <row r="217" spans="1:6" x14ac:dyDescent="0.25">
      <c r="A217" s="448"/>
      <c r="B217" s="449"/>
      <c r="C217" s="453"/>
      <c r="D217" s="453"/>
      <c r="E217" s="459"/>
      <c r="F217" s="516"/>
    </row>
    <row r="218" spans="1:6" x14ac:dyDescent="0.25">
      <c r="A218" s="448"/>
      <c r="B218" s="449"/>
      <c r="C218" s="453"/>
      <c r="D218" s="453"/>
      <c r="E218" s="459"/>
      <c r="F218" s="516"/>
    </row>
    <row r="219" spans="1:6" x14ac:dyDescent="0.25">
      <c r="A219" s="448"/>
      <c r="B219" s="449"/>
      <c r="C219" s="453"/>
      <c r="D219" s="453"/>
      <c r="E219" s="459"/>
      <c r="F219" s="516"/>
    </row>
    <row r="220" spans="1:6" x14ac:dyDescent="0.25">
      <c r="A220" s="448"/>
      <c r="B220" s="449"/>
      <c r="C220" s="453"/>
      <c r="D220" s="453"/>
      <c r="E220" s="459"/>
      <c r="F220" s="516"/>
    </row>
    <row r="221" spans="1:6" x14ac:dyDescent="0.25">
      <c r="A221" s="448"/>
      <c r="B221" s="449"/>
      <c r="C221" s="453"/>
      <c r="D221" s="453"/>
      <c r="E221" s="459"/>
      <c r="F221" s="516"/>
    </row>
    <row r="222" spans="1:6" x14ac:dyDescent="0.25">
      <c r="A222" s="448"/>
      <c r="B222" s="449"/>
      <c r="C222" s="453"/>
      <c r="D222" s="453"/>
      <c r="E222" s="459"/>
      <c r="F222" s="516"/>
    </row>
    <row r="223" spans="1:6" x14ac:dyDescent="0.25">
      <c r="A223" s="448"/>
      <c r="B223" s="449"/>
      <c r="C223" s="453"/>
      <c r="D223" s="453"/>
      <c r="E223" s="459"/>
      <c r="F223" s="516"/>
    </row>
    <row r="224" spans="1:6" x14ac:dyDescent="0.25">
      <c r="A224" s="448"/>
      <c r="B224" s="449"/>
      <c r="C224" s="453"/>
      <c r="D224" s="453"/>
      <c r="E224" s="459"/>
      <c r="F224" s="516"/>
    </row>
    <row r="225" spans="1:6" x14ac:dyDescent="0.25">
      <c r="A225" s="448"/>
      <c r="B225" s="449"/>
      <c r="C225" s="453"/>
      <c r="D225" s="453"/>
      <c r="E225" s="459"/>
      <c r="F225" s="516"/>
    </row>
    <row r="226" spans="1:6" x14ac:dyDescent="0.25">
      <c r="A226" s="448"/>
      <c r="B226" s="449"/>
      <c r="C226" s="453"/>
      <c r="D226" s="453"/>
      <c r="E226" s="459"/>
      <c r="F226" s="516"/>
    </row>
    <row r="227" spans="1:6" x14ac:dyDescent="0.25">
      <c r="A227" s="448"/>
      <c r="B227" s="449"/>
      <c r="C227" s="453"/>
      <c r="D227" s="453"/>
      <c r="E227" s="459"/>
      <c r="F227" s="516"/>
    </row>
    <row r="228" spans="1:6" x14ac:dyDescent="0.25">
      <c r="A228" s="448"/>
      <c r="B228" s="449"/>
      <c r="C228" s="453"/>
      <c r="D228" s="453"/>
      <c r="E228" s="459"/>
      <c r="F228" s="516"/>
    </row>
    <row r="229" spans="1:6" x14ac:dyDescent="0.25">
      <c r="A229" s="448"/>
      <c r="B229" s="449"/>
      <c r="C229" s="453"/>
      <c r="D229" s="453"/>
      <c r="E229" s="459"/>
      <c r="F229" s="516"/>
    </row>
    <row r="230" spans="1:6" x14ac:dyDescent="0.25">
      <c r="A230" s="448"/>
      <c r="B230" s="449"/>
      <c r="C230" s="453"/>
      <c r="D230" s="453"/>
      <c r="E230" s="459"/>
      <c r="F230" s="516"/>
    </row>
    <row r="231" spans="1:6" x14ac:dyDescent="0.25">
      <c r="A231" s="448"/>
      <c r="B231" s="449"/>
      <c r="C231" s="453"/>
      <c r="D231" s="453"/>
      <c r="E231" s="459"/>
      <c r="F231" s="516"/>
    </row>
    <row r="232" spans="1:6" x14ac:dyDescent="0.25">
      <c r="A232" s="448"/>
      <c r="B232" s="449"/>
      <c r="C232" s="453"/>
      <c r="D232" s="453"/>
      <c r="E232" s="459"/>
      <c r="F232" s="516"/>
    </row>
    <row r="233" spans="1:6" x14ac:dyDescent="0.25">
      <c r="A233" s="448"/>
      <c r="B233" s="449"/>
      <c r="C233" s="453"/>
      <c r="D233" s="453"/>
      <c r="E233" s="459"/>
      <c r="F233" s="516"/>
    </row>
    <row r="234" spans="1:6" x14ac:dyDescent="0.25">
      <c r="A234" s="448"/>
      <c r="B234" s="449"/>
      <c r="C234" s="453"/>
      <c r="D234" s="453"/>
      <c r="E234" s="459"/>
      <c r="F234" s="516"/>
    </row>
    <row r="235" spans="1:6" x14ac:dyDescent="0.25">
      <c r="A235" s="448"/>
      <c r="B235" s="449"/>
      <c r="C235" s="453"/>
      <c r="D235" s="453"/>
      <c r="E235" s="459"/>
      <c r="F235" s="516"/>
    </row>
    <row r="236" spans="1:6" x14ac:dyDescent="0.25">
      <c r="A236" s="448"/>
      <c r="B236" s="449"/>
      <c r="C236" s="453"/>
      <c r="D236" s="453"/>
      <c r="E236" s="459"/>
      <c r="F236" s="516"/>
    </row>
    <row r="237" spans="1:6" x14ac:dyDescent="0.25">
      <c r="A237" s="448"/>
      <c r="B237" s="449"/>
      <c r="C237" s="453"/>
      <c r="D237" s="453"/>
      <c r="E237" s="459"/>
      <c r="F237" s="516"/>
    </row>
    <row r="238" spans="1:6" x14ac:dyDescent="0.25">
      <c r="A238" s="448"/>
      <c r="B238" s="449"/>
      <c r="C238" s="453"/>
      <c r="D238" s="453"/>
      <c r="E238" s="459"/>
      <c r="F238" s="516"/>
    </row>
    <row r="239" spans="1:6" ht="18" customHeight="1" thickBot="1" x14ac:dyDescent="0.3">
      <c r="A239" s="2132" t="s">
        <v>103</v>
      </c>
      <c r="B239" s="2133"/>
      <c r="C239" s="2133"/>
      <c r="D239" s="2133"/>
      <c r="E239" s="2133"/>
      <c r="F239" s="825">
        <f>SUM(F181:F238)</f>
        <v>0</v>
      </c>
    </row>
    <row r="240" spans="1:6" x14ac:dyDescent="0.25">
      <c r="A240" s="448"/>
      <c r="B240" s="449"/>
      <c r="C240" s="453"/>
      <c r="D240" s="453"/>
      <c r="E240" s="459"/>
      <c r="F240" s="516"/>
    </row>
    <row r="241" spans="1:6" x14ac:dyDescent="0.25">
      <c r="A241" s="448"/>
      <c r="B241" s="449"/>
      <c r="C241" s="453"/>
      <c r="D241" s="453"/>
      <c r="E241" s="459"/>
      <c r="F241" s="516"/>
    </row>
    <row r="242" spans="1:6" x14ac:dyDescent="0.25">
      <c r="A242" s="448"/>
      <c r="B242" s="449"/>
      <c r="C242" s="453"/>
      <c r="D242" s="453"/>
      <c r="E242" s="459"/>
      <c r="F242" s="516"/>
    </row>
    <row r="243" spans="1:6" x14ac:dyDescent="0.25">
      <c r="A243" s="448"/>
      <c r="B243" s="449"/>
      <c r="C243" s="449"/>
      <c r="D243" s="449"/>
      <c r="E243" s="450"/>
      <c r="F243" s="514"/>
    </row>
    <row r="244" spans="1:6" ht="13" x14ac:dyDescent="0.25">
      <c r="A244" s="448"/>
      <c r="B244" s="452" t="s">
        <v>28</v>
      </c>
      <c r="C244" s="453"/>
      <c r="D244" s="453"/>
      <c r="E244" s="515"/>
      <c r="F244" s="516"/>
    </row>
    <row r="245" spans="1:6" x14ac:dyDescent="0.25">
      <c r="A245" s="448"/>
      <c r="B245" s="449"/>
      <c r="C245" s="453"/>
      <c r="D245" s="453"/>
      <c r="E245" s="515"/>
      <c r="F245" s="516"/>
    </row>
    <row r="246" spans="1:6" x14ac:dyDescent="0.25">
      <c r="A246" s="448"/>
      <c r="B246" s="449" t="s">
        <v>152</v>
      </c>
      <c r="C246" s="453"/>
      <c r="D246" s="453"/>
      <c r="E246" s="515"/>
      <c r="F246" s="516">
        <f>+F64</f>
        <v>0</v>
      </c>
    </row>
    <row r="247" spans="1:6" x14ac:dyDescent="0.25">
      <c r="A247" s="448"/>
      <c r="B247" s="449"/>
      <c r="C247" s="453"/>
      <c r="D247" s="453"/>
      <c r="E247" s="515"/>
      <c r="F247" s="516"/>
    </row>
    <row r="248" spans="1:6" x14ac:dyDescent="0.25">
      <c r="A248" s="448"/>
      <c r="B248" s="449" t="s">
        <v>153</v>
      </c>
      <c r="C248" s="453"/>
      <c r="D248" s="453"/>
      <c r="E248" s="515"/>
      <c r="F248" s="516">
        <f>+F124</f>
        <v>0</v>
      </c>
    </row>
    <row r="249" spans="1:6" ht="13" x14ac:dyDescent="0.25">
      <c r="A249" s="448"/>
      <c r="B249" s="457"/>
      <c r="C249" s="453"/>
      <c r="D249" s="453"/>
      <c r="E249" s="515"/>
      <c r="F249" s="516"/>
    </row>
    <row r="250" spans="1:6" x14ac:dyDescent="0.25">
      <c r="A250" s="448"/>
      <c r="B250" s="449" t="s">
        <v>154</v>
      </c>
      <c r="C250" s="453"/>
      <c r="D250" s="453"/>
      <c r="E250" s="515"/>
      <c r="F250" s="516">
        <f>+F179</f>
        <v>0</v>
      </c>
    </row>
    <row r="251" spans="1:6" x14ac:dyDescent="0.25">
      <c r="A251" s="448"/>
      <c r="B251" s="458"/>
      <c r="C251" s="453"/>
      <c r="D251" s="453"/>
      <c r="E251" s="515"/>
      <c r="F251" s="516"/>
    </row>
    <row r="252" spans="1:6" x14ac:dyDescent="0.25">
      <c r="A252" s="448"/>
      <c r="B252" s="449" t="s">
        <v>155</v>
      </c>
      <c r="C252" s="453"/>
      <c r="D252" s="453"/>
      <c r="E252" s="515"/>
      <c r="F252" s="516">
        <f>+F239</f>
        <v>0</v>
      </c>
    </row>
    <row r="253" spans="1:6" x14ac:dyDescent="0.25">
      <c r="A253" s="448"/>
      <c r="B253" s="449"/>
      <c r="C253" s="453"/>
      <c r="D253" s="453"/>
      <c r="E253" s="515"/>
      <c r="F253" s="516"/>
    </row>
    <row r="254" spans="1:6" x14ac:dyDescent="0.25">
      <c r="A254" s="448"/>
      <c r="B254" s="449"/>
      <c r="C254" s="453"/>
      <c r="D254" s="453"/>
      <c r="E254" s="515"/>
      <c r="F254" s="516"/>
    </row>
    <row r="255" spans="1:6" x14ac:dyDescent="0.25">
      <c r="A255" s="448"/>
      <c r="B255" s="458"/>
      <c r="C255" s="453"/>
      <c r="D255" s="453"/>
      <c r="E255" s="515"/>
      <c r="F255" s="516"/>
    </row>
    <row r="256" spans="1:6" x14ac:dyDescent="0.25">
      <c r="A256" s="448"/>
      <c r="B256" s="449"/>
      <c r="C256" s="453"/>
      <c r="D256" s="453"/>
      <c r="E256" s="515"/>
      <c r="F256" s="516"/>
    </row>
    <row r="257" spans="1:6" x14ac:dyDescent="0.25">
      <c r="A257" s="448"/>
      <c r="B257" s="449"/>
      <c r="C257" s="453"/>
      <c r="D257" s="453"/>
      <c r="E257" s="515"/>
      <c r="F257" s="516"/>
    </row>
    <row r="258" spans="1:6" x14ac:dyDescent="0.25">
      <c r="A258" s="448"/>
      <c r="B258" s="449"/>
      <c r="C258" s="453"/>
      <c r="D258" s="453"/>
      <c r="E258" s="515"/>
      <c r="F258" s="516"/>
    </row>
    <row r="259" spans="1:6" x14ac:dyDescent="0.25">
      <c r="A259" s="448"/>
      <c r="B259" s="449"/>
      <c r="C259" s="453"/>
      <c r="D259" s="453"/>
      <c r="E259" s="515"/>
      <c r="F259" s="516"/>
    </row>
    <row r="260" spans="1:6" x14ac:dyDescent="0.25">
      <c r="A260" s="448"/>
      <c r="B260" s="449"/>
      <c r="C260" s="453"/>
      <c r="D260" s="453"/>
      <c r="E260" s="515"/>
      <c r="F260" s="516"/>
    </row>
    <row r="261" spans="1:6" x14ac:dyDescent="0.25">
      <c r="A261" s="448"/>
      <c r="B261" s="449"/>
      <c r="C261" s="453"/>
      <c r="D261" s="453"/>
      <c r="E261" s="515"/>
      <c r="F261" s="516"/>
    </row>
    <row r="262" spans="1:6" x14ac:dyDescent="0.25">
      <c r="A262" s="448"/>
      <c r="B262" s="449"/>
      <c r="C262" s="453"/>
      <c r="D262" s="453"/>
      <c r="E262" s="515"/>
      <c r="F262" s="516"/>
    </row>
    <row r="263" spans="1:6" x14ac:dyDescent="0.25">
      <c r="A263" s="448"/>
      <c r="B263" s="449"/>
      <c r="C263" s="453"/>
      <c r="D263" s="453"/>
      <c r="E263" s="515"/>
      <c r="F263" s="516"/>
    </row>
    <row r="264" spans="1:6" x14ac:dyDescent="0.25">
      <c r="A264" s="448"/>
      <c r="B264" s="449"/>
      <c r="C264" s="453"/>
      <c r="D264" s="453"/>
      <c r="E264" s="515"/>
      <c r="F264" s="516"/>
    </row>
    <row r="265" spans="1:6" x14ac:dyDescent="0.25">
      <c r="A265" s="448"/>
      <c r="B265" s="449"/>
      <c r="C265" s="453"/>
      <c r="D265" s="453"/>
      <c r="E265" s="515"/>
      <c r="F265" s="516"/>
    </row>
    <row r="266" spans="1:6" x14ac:dyDescent="0.25">
      <c r="A266" s="448"/>
      <c r="B266" s="449"/>
      <c r="C266" s="453"/>
      <c r="D266" s="453"/>
      <c r="E266" s="515"/>
      <c r="F266" s="516"/>
    </row>
    <row r="267" spans="1:6" ht="13" x14ac:dyDescent="0.25">
      <c r="A267" s="448"/>
      <c r="B267" s="457"/>
      <c r="C267" s="453"/>
      <c r="D267" s="453"/>
      <c r="E267" s="515"/>
      <c r="F267" s="516"/>
    </row>
    <row r="268" spans="1:6" x14ac:dyDescent="0.25">
      <c r="A268" s="448"/>
      <c r="B268" s="449"/>
      <c r="C268" s="453"/>
      <c r="D268" s="453"/>
      <c r="E268" s="515"/>
      <c r="F268" s="516"/>
    </row>
    <row r="269" spans="1:6" x14ac:dyDescent="0.25">
      <c r="A269" s="448"/>
      <c r="B269" s="458"/>
      <c r="C269" s="453"/>
      <c r="D269" s="453"/>
      <c r="E269" s="515"/>
      <c r="F269" s="516"/>
    </row>
    <row r="270" spans="1:6" x14ac:dyDescent="0.25">
      <c r="A270" s="448"/>
      <c r="B270" s="449"/>
      <c r="C270" s="453"/>
      <c r="D270" s="453"/>
      <c r="E270" s="515"/>
      <c r="F270" s="516"/>
    </row>
    <row r="271" spans="1:6" x14ac:dyDescent="0.25">
      <c r="A271" s="448"/>
      <c r="B271" s="449"/>
      <c r="C271" s="453"/>
      <c r="D271" s="453"/>
      <c r="E271" s="515"/>
      <c r="F271" s="516"/>
    </row>
    <row r="272" spans="1:6" x14ac:dyDescent="0.25">
      <c r="A272" s="448"/>
      <c r="B272" s="449"/>
      <c r="C272" s="453"/>
      <c r="D272" s="453"/>
      <c r="E272" s="515"/>
      <c r="F272" s="516"/>
    </row>
    <row r="273" spans="1:6" ht="13" x14ac:dyDescent="0.25">
      <c r="A273" s="464"/>
      <c r="B273" s="465"/>
      <c r="C273" s="453"/>
      <c r="D273" s="453"/>
      <c r="E273" s="515"/>
      <c r="F273" s="516"/>
    </row>
    <row r="274" spans="1:6" ht="13" x14ac:dyDescent="0.25">
      <c r="A274" s="464"/>
      <c r="B274" s="465"/>
      <c r="C274" s="453"/>
      <c r="D274" s="453"/>
      <c r="E274" s="515"/>
      <c r="F274" s="516"/>
    </row>
    <row r="275" spans="1:6" x14ac:dyDescent="0.25">
      <c r="A275" s="466"/>
      <c r="B275" s="468"/>
      <c r="C275" s="453"/>
      <c r="D275" s="453"/>
      <c r="E275" s="515"/>
      <c r="F275" s="516"/>
    </row>
    <row r="276" spans="1:6" x14ac:dyDescent="0.25">
      <c r="A276" s="466"/>
      <c r="B276" s="468"/>
      <c r="C276" s="453"/>
      <c r="D276" s="453"/>
      <c r="E276" s="515"/>
      <c r="F276" s="516"/>
    </row>
    <row r="277" spans="1:6" x14ac:dyDescent="0.25">
      <c r="A277" s="466"/>
      <c r="B277" s="508"/>
      <c r="C277" s="453"/>
      <c r="D277" s="453"/>
      <c r="E277" s="515"/>
      <c r="F277" s="516"/>
    </row>
    <row r="278" spans="1:6" ht="13" x14ac:dyDescent="0.25">
      <c r="A278" s="448"/>
      <c r="B278" s="452"/>
      <c r="C278" s="453"/>
      <c r="D278" s="453"/>
      <c r="E278" s="515"/>
      <c r="F278" s="516"/>
    </row>
    <row r="279" spans="1:6" ht="13" x14ac:dyDescent="0.25">
      <c r="A279" s="448"/>
      <c r="B279" s="452"/>
      <c r="C279" s="453"/>
      <c r="D279" s="453"/>
      <c r="E279" s="515"/>
      <c r="F279" s="516"/>
    </row>
    <row r="280" spans="1:6" ht="13" x14ac:dyDescent="0.25">
      <c r="A280" s="448"/>
      <c r="B280" s="452"/>
      <c r="C280" s="453"/>
      <c r="D280" s="453"/>
      <c r="E280" s="515"/>
      <c r="F280" s="516"/>
    </row>
    <row r="281" spans="1:6" ht="13" x14ac:dyDescent="0.25">
      <c r="A281" s="448"/>
      <c r="B281" s="452"/>
      <c r="C281" s="453"/>
      <c r="D281" s="453"/>
      <c r="E281" s="515"/>
      <c r="F281" s="516"/>
    </row>
    <row r="282" spans="1:6" ht="13" x14ac:dyDescent="0.25">
      <c r="A282" s="448"/>
      <c r="B282" s="452"/>
      <c r="C282" s="453"/>
      <c r="D282" s="453"/>
      <c r="E282" s="515"/>
      <c r="F282" s="516"/>
    </row>
    <row r="283" spans="1:6" ht="13" x14ac:dyDescent="0.25">
      <c r="A283" s="448"/>
      <c r="B283" s="452"/>
      <c r="C283" s="453"/>
      <c r="D283" s="453"/>
      <c r="E283" s="515"/>
      <c r="F283" s="516"/>
    </row>
    <row r="284" spans="1:6" ht="13" x14ac:dyDescent="0.25">
      <c r="A284" s="448"/>
      <c r="B284" s="452"/>
      <c r="C284" s="453"/>
      <c r="D284" s="453"/>
      <c r="E284" s="515"/>
      <c r="F284" s="516"/>
    </row>
    <row r="285" spans="1:6" ht="13" x14ac:dyDescent="0.25">
      <c r="A285" s="448"/>
      <c r="B285" s="452"/>
      <c r="C285" s="453"/>
      <c r="D285" s="453"/>
      <c r="E285" s="515"/>
      <c r="F285" s="516"/>
    </row>
    <row r="286" spans="1:6" x14ac:dyDescent="0.25">
      <c r="A286" s="448"/>
      <c r="B286" s="468"/>
      <c r="C286" s="453"/>
      <c r="D286" s="453"/>
      <c r="E286" s="515"/>
      <c r="F286" s="516"/>
    </row>
    <row r="287" spans="1:6" x14ac:dyDescent="0.25">
      <c r="A287" s="448"/>
      <c r="B287" s="468"/>
      <c r="C287" s="453"/>
      <c r="D287" s="453"/>
      <c r="E287" s="515"/>
      <c r="F287" s="516"/>
    </row>
    <row r="288" spans="1:6" x14ac:dyDescent="0.25">
      <c r="A288" s="448"/>
      <c r="B288" s="468"/>
      <c r="C288" s="453"/>
      <c r="D288" s="453"/>
      <c r="E288" s="515"/>
      <c r="F288" s="516"/>
    </row>
    <row r="289" spans="1:6" ht="13" x14ac:dyDescent="0.25">
      <c r="A289" s="448"/>
      <c r="B289" s="452"/>
      <c r="C289" s="453"/>
      <c r="D289" s="453"/>
      <c r="E289" s="515"/>
      <c r="F289" s="516"/>
    </row>
    <row r="290" spans="1:6" ht="13" x14ac:dyDescent="0.25">
      <c r="A290" s="448"/>
      <c r="B290" s="452"/>
      <c r="C290" s="453"/>
      <c r="D290" s="453"/>
      <c r="E290" s="515"/>
      <c r="F290" s="516"/>
    </row>
    <row r="291" spans="1:6" ht="13" x14ac:dyDescent="0.25">
      <c r="A291" s="448"/>
      <c r="B291" s="452"/>
      <c r="C291" s="453"/>
      <c r="D291" s="453"/>
      <c r="E291" s="515"/>
      <c r="F291" s="516"/>
    </row>
    <row r="292" spans="1:6" x14ac:dyDescent="0.25">
      <c r="A292" s="448"/>
      <c r="B292" s="472"/>
      <c r="C292" s="472"/>
      <c r="D292" s="472"/>
      <c r="E292" s="526"/>
      <c r="F292" s="527"/>
    </row>
    <row r="293" spans="1:6" x14ac:dyDescent="0.25">
      <c r="A293" s="448"/>
      <c r="B293" s="472"/>
      <c r="C293" s="472"/>
      <c r="D293" s="472"/>
      <c r="E293" s="526"/>
      <c r="F293" s="527"/>
    </row>
    <row r="294" spans="1:6" x14ac:dyDescent="0.25">
      <c r="A294" s="448"/>
      <c r="B294" s="528"/>
      <c r="C294" s="528"/>
      <c r="D294" s="528"/>
      <c r="E294" s="529"/>
      <c r="F294" s="527"/>
    </row>
    <row r="295" spans="1:6" ht="13.5" thickBot="1" x14ac:dyDescent="0.3">
      <c r="A295" s="2131" t="s">
        <v>487</v>
      </c>
      <c r="B295" s="2131"/>
      <c r="C295" s="2131"/>
      <c r="D295" s="2131"/>
      <c r="E295" s="2131"/>
      <c r="F295" s="824">
        <f>SUM(F242:F294)</f>
        <v>0</v>
      </c>
    </row>
  </sheetData>
  <mergeCells count="8">
    <mergeCell ref="A179:E179"/>
    <mergeCell ref="A239:E239"/>
    <mergeCell ref="A295:E295"/>
    <mergeCell ref="A1:F1"/>
    <mergeCell ref="A2:F2"/>
    <mergeCell ref="A64:E64"/>
    <mergeCell ref="A124:E124"/>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2" manualBreakCount="2">
    <brk id="64" max="5" man="1"/>
    <brk id="17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0"/>
  <sheetViews>
    <sheetView view="pageBreakPreview" zoomScale="90" zoomScaleNormal="100" zoomScaleSheetLayoutView="90" workbookViewId="0">
      <pane ySplit="5" topLeftCell="A6" activePane="bottomLeft" state="frozen"/>
      <selection activeCell="A5" sqref="A5:F5"/>
      <selection pane="bottomLeft" activeCell="G23" sqref="G23"/>
    </sheetView>
  </sheetViews>
  <sheetFormatPr defaultColWidth="9.1796875" defaultRowHeight="12.5" x14ac:dyDescent="0.25"/>
  <cols>
    <col min="1" max="1" width="8.7265625" style="509" customWidth="1"/>
    <col min="2" max="2" width="66.81640625" style="439" customWidth="1"/>
    <col min="3" max="3" width="7.54296875" style="439" customWidth="1"/>
    <col min="4" max="4" width="9.453125" style="439" customWidth="1"/>
    <col min="5" max="5" width="12.1796875" style="536" customWidth="1"/>
    <col min="6" max="6" width="14.1796875" style="536" customWidth="1"/>
    <col min="7" max="7" width="13.7265625" style="535" customWidth="1"/>
    <col min="8" max="16384" width="9.1796875" style="439"/>
  </cols>
  <sheetData>
    <row r="1" spans="1:6" ht="13" x14ac:dyDescent="0.25">
      <c r="A1" s="2095" t="s">
        <v>0</v>
      </c>
      <c r="B1" s="2095"/>
      <c r="C1" s="2095"/>
      <c r="D1" s="2095"/>
      <c r="E1" s="2095"/>
      <c r="F1" s="2095"/>
    </row>
    <row r="2" spans="1:6" ht="13" x14ac:dyDescent="0.25">
      <c r="A2" s="2095" t="s">
        <v>2492</v>
      </c>
      <c r="B2" s="2095"/>
      <c r="C2" s="2095"/>
      <c r="D2" s="2095"/>
      <c r="E2" s="2095"/>
      <c r="F2" s="2095"/>
    </row>
    <row r="3" spans="1:6" ht="13" x14ac:dyDescent="0.25">
      <c r="A3" s="2096" t="s">
        <v>1975</v>
      </c>
      <c r="B3" s="2096"/>
      <c r="C3" s="2096"/>
      <c r="D3" s="2096"/>
      <c r="E3" s="2096"/>
      <c r="F3" s="2096"/>
    </row>
    <row r="4" spans="1:6" ht="13.5" thickBot="1" x14ac:dyDescent="0.35">
      <c r="A4" s="440" t="s">
        <v>1985</v>
      </c>
      <c r="C4" s="441"/>
      <c r="D4" s="441"/>
    </row>
    <row r="5" spans="1:6" ht="13" x14ac:dyDescent="0.3">
      <c r="A5" s="510" t="s">
        <v>1</v>
      </c>
      <c r="B5" s="511" t="s">
        <v>2</v>
      </c>
      <c r="C5" s="511" t="s">
        <v>3</v>
      </c>
      <c r="D5" s="511" t="s">
        <v>4</v>
      </c>
      <c r="E5" s="537" t="s">
        <v>5</v>
      </c>
      <c r="F5" s="538" t="s">
        <v>6</v>
      </c>
    </row>
    <row r="6" spans="1:6" x14ac:dyDescent="0.25">
      <c r="A6" s="448"/>
      <c r="B6" s="449"/>
      <c r="C6" s="449"/>
      <c r="D6" s="449"/>
      <c r="E6" s="539"/>
      <c r="F6" s="540"/>
    </row>
    <row r="7" spans="1:6" ht="13" x14ac:dyDescent="0.25">
      <c r="A7" s="448"/>
      <c r="B7" s="452" t="s">
        <v>85</v>
      </c>
      <c r="C7" s="453"/>
      <c r="D7" s="453"/>
      <c r="E7" s="541"/>
      <c r="F7" s="542"/>
    </row>
    <row r="8" spans="1:6" ht="25" x14ac:dyDescent="0.25">
      <c r="A8" s="448"/>
      <c r="B8" s="456" t="s">
        <v>1694</v>
      </c>
      <c r="C8" s="453"/>
      <c r="D8" s="453"/>
      <c r="E8" s="541"/>
      <c r="F8" s="542"/>
    </row>
    <row r="9" spans="1:6" x14ac:dyDescent="0.25">
      <c r="A9" s="448"/>
      <c r="B9" s="449"/>
      <c r="C9" s="453"/>
      <c r="D9" s="453"/>
      <c r="E9" s="541"/>
      <c r="F9" s="542"/>
    </row>
    <row r="10" spans="1:6" ht="13" x14ac:dyDescent="0.25">
      <c r="A10" s="448"/>
      <c r="B10" s="457" t="s">
        <v>86</v>
      </c>
      <c r="C10" s="453"/>
      <c r="D10" s="453"/>
      <c r="E10" s="543"/>
      <c r="F10" s="542"/>
    </row>
    <row r="11" spans="1:6" x14ac:dyDescent="0.25">
      <c r="A11" s="448"/>
      <c r="B11" s="449"/>
      <c r="C11" s="453"/>
      <c r="D11" s="453"/>
      <c r="E11" s="543"/>
      <c r="F11" s="542"/>
    </row>
    <row r="12" spans="1:6" ht="25" x14ac:dyDescent="0.25">
      <c r="A12" s="448"/>
      <c r="B12" s="458" t="s">
        <v>87</v>
      </c>
      <c r="C12" s="453"/>
      <c r="D12" s="453"/>
      <c r="E12" s="543"/>
      <c r="F12" s="542"/>
    </row>
    <row r="13" spans="1:6" x14ac:dyDescent="0.25">
      <c r="A13" s="448"/>
      <c r="B13" s="449"/>
      <c r="C13" s="453"/>
      <c r="D13" s="453"/>
      <c r="E13" s="543"/>
      <c r="F13" s="542"/>
    </row>
    <row r="14" spans="1:6" x14ac:dyDescent="0.25">
      <c r="A14" s="448" t="s">
        <v>88</v>
      </c>
      <c r="B14" s="460" t="s">
        <v>1215</v>
      </c>
      <c r="C14" s="453" t="s">
        <v>42</v>
      </c>
      <c r="D14" s="480">
        <v>31.84</v>
      </c>
      <c r="E14" s="544"/>
      <c r="F14" s="542">
        <f>D14*E14</f>
        <v>0</v>
      </c>
    </row>
    <row r="15" spans="1:6" x14ac:dyDescent="0.25">
      <c r="A15" s="448"/>
      <c r="B15" s="449"/>
      <c r="C15" s="453"/>
      <c r="D15" s="480"/>
      <c r="E15" s="543"/>
      <c r="F15" s="542"/>
    </row>
    <row r="16" spans="1:6" x14ac:dyDescent="0.25">
      <c r="A16" s="448"/>
      <c r="B16" s="458" t="s">
        <v>230</v>
      </c>
      <c r="C16" s="453"/>
      <c r="D16" s="480"/>
      <c r="E16" s="543"/>
      <c r="F16" s="542"/>
    </row>
    <row r="17" spans="1:6" x14ac:dyDescent="0.25">
      <c r="A17" s="448"/>
      <c r="B17" s="449"/>
      <c r="C17" s="453"/>
      <c r="D17" s="480"/>
      <c r="E17" s="544"/>
      <c r="F17" s="542"/>
    </row>
    <row r="18" spans="1:6" x14ac:dyDescent="0.25">
      <c r="A18" s="448" t="s">
        <v>90</v>
      </c>
      <c r="B18" s="460" t="s">
        <v>1215</v>
      </c>
      <c r="C18" s="453" t="s">
        <v>42</v>
      </c>
      <c r="D18" s="480">
        <v>21.2</v>
      </c>
      <c r="E18" s="544"/>
      <c r="F18" s="542">
        <f>D18*E18</f>
        <v>0</v>
      </c>
    </row>
    <row r="19" spans="1:6" x14ac:dyDescent="0.25">
      <c r="A19" s="448"/>
      <c r="B19" s="449"/>
      <c r="C19" s="453"/>
      <c r="D19" s="480"/>
      <c r="E19" s="544"/>
      <c r="F19" s="542"/>
    </row>
    <row r="20" spans="1:6" ht="13" x14ac:dyDescent="0.25">
      <c r="A20" s="448"/>
      <c r="B20" s="457" t="s">
        <v>91</v>
      </c>
      <c r="C20" s="453"/>
      <c r="D20" s="480"/>
      <c r="E20" s="544"/>
      <c r="F20" s="542"/>
    </row>
    <row r="21" spans="1:6" x14ac:dyDescent="0.25">
      <c r="A21" s="448"/>
      <c r="B21" s="449"/>
      <c r="C21" s="453"/>
      <c r="D21" s="480"/>
      <c r="E21" s="544"/>
      <c r="F21" s="542"/>
    </row>
    <row r="22" spans="1:6" ht="25" x14ac:dyDescent="0.25">
      <c r="A22" s="448"/>
      <c r="B22" s="458" t="s">
        <v>92</v>
      </c>
      <c r="C22" s="453"/>
      <c r="D22" s="480"/>
      <c r="E22" s="544"/>
      <c r="F22" s="542"/>
    </row>
    <row r="23" spans="1:6" x14ac:dyDescent="0.25">
      <c r="A23" s="448"/>
      <c r="B23" s="449"/>
      <c r="C23" s="453"/>
      <c r="D23" s="480"/>
      <c r="E23" s="544"/>
      <c r="F23" s="542"/>
    </row>
    <row r="24" spans="1:6" x14ac:dyDescent="0.25">
      <c r="A24" s="448" t="s">
        <v>93</v>
      </c>
      <c r="B24" s="462" t="s">
        <v>1216</v>
      </c>
      <c r="C24" s="453" t="s">
        <v>42</v>
      </c>
      <c r="D24" s="470">
        <f>ROUND(0.8*(D14+D18),0)</f>
        <v>42</v>
      </c>
      <c r="E24" s="545"/>
      <c r="F24" s="542">
        <f>D24*E24</f>
        <v>0</v>
      </c>
    </row>
    <row r="25" spans="1:6" x14ac:dyDescent="0.25">
      <c r="A25" s="448"/>
      <c r="B25" s="449"/>
      <c r="C25" s="453"/>
      <c r="D25" s="480"/>
      <c r="E25" s="544"/>
      <c r="F25" s="542"/>
    </row>
    <row r="26" spans="1:6" ht="13" x14ac:dyDescent="0.25">
      <c r="A26" s="464"/>
      <c r="B26" s="465" t="s">
        <v>96</v>
      </c>
      <c r="C26" s="453"/>
      <c r="D26" s="453"/>
      <c r="E26" s="544"/>
      <c r="F26" s="542"/>
    </row>
    <row r="27" spans="1:6" ht="13" x14ac:dyDescent="0.25">
      <c r="A27" s="464"/>
      <c r="B27" s="465"/>
      <c r="C27" s="453"/>
      <c r="D27" s="453"/>
      <c r="E27" s="544"/>
      <c r="F27" s="542"/>
    </row>
    <row r="28" spans="1:6" ht="13" x14ac:dyDescent="0.25">
      <c r="A28" s="466"/>
      <c r="B28" s="452" t="s">
        <v>97</v>
      </c>
      <c r="C28" s="453"/>
      <c r="D28" s="453"/>
      <c r="E28" s="544"/>
      <c r="F28" s="542"/>
    </row>
    <row r="29" spans="1:6" x14ac:dyDescent="0.25">
      <c r="A29" s="466"/>
      <c r="B29" s="468"/>
      <c r="C29" s="453"/>
      <c r="D29" s="453"/>
      <c r="E29" s="544"/>
      <c r="F29" s="542"/>
    </row>
    <row r="30" spans="1:6" ht="13" x14ac:dyDescent="0.25">
      <c r="A30" s="466"/>
      <c r="B30" s="452" t="s">
        <v>98</v>
      </c>
      <c r="C30" s="453"/>
      <c r="D30" s="453"/>
      <c r="E30" s="544"/>
      <c r="F30" s="542"/>
    </row>
    <row r="31" spans="1:6" ht="13" x14ac:dyDescent="0.25">
      <c r="A31" s="448"/>
      <c r="B31" s="452"/>
      <c r="C31" s="453"/>
      <c r="D31" s="453"/>
      <c r="E31" s="544"/>
      <c r="F31" s="542"/>
    </row>
    <row r="32" spans="1:6" ht="13" x14ac:dyDescent="0.25">
      <c r="A32" s="448"/>
      <c r="B32" s="452" t="s">
        <v>99</v>
      </c>
      <c r="C32" s="453"/>
      <c r="D32" s="453"/>
      <c r="E32" s="544"/>
      <c r="F32" s="542"/>
    </row>
    <row r="33" spans="1:6" ht="25" x14ac:dyDescent="0.25">
      <c r="A33" s="448"/>
      <c r="B33" s="460" t="s">
        <v>100</v>
      </c>
      <c r="C33" s="453"/>
      <c r="D33" s="453"/>
      <c r="E33" s="544"/>
      <c r="F33" s="542"/>
    </row>
    <row r="34" spans="1:6" ht="13" x14ac:dyDescent="0.25">
      <c r="A34" s="448"/>
      <c r="B34" s="452"/>
      <c r="C34" s="453"/>
      <c r="D34" s="453"/>
      <c r="E34" s="544"/>
      <c r="F34" s="542"/>
    </row>
    <row r="35" spans="1:6" ht="14.5" x14ac:dyDescent="0.25">
      <c r="A35" s="448" t="s">
        <v>1383</v>
      </c>
      <c r="B35" s="460" t="s">
        <v>102</v>
      </c>
      <c r="C35" s="453" t="s">
        <v>840</v>
      </c>
      <c r="D35" s="480">
        <v>3.76</v>
      </c>
      <c r="E35" s="544"/>
      <c r="F35" s="542">
        <f>D35*E35</f>
        <v>0</v>
      </c>
    </row>
    <row r="36" spans="1:6" ht="13" x14ac:dyDescent="0.25">
      <c r="A36" s="448"/>
      <c r="B36" s="452"/>
      <c r="C36" s="453"/>
      <c r="D36" s="470"/>
      <c r="E36" s="544"/>
      <c r="F36" s="542"/>
    </row>
    <row r="37" spans="1:6" ht="13" x14ac:dyDescent="0.25">
      <c r="A37" s="448"/>
      <c r="B37" s="452" t="s">
        <v>1308</v>
      </c>
      <c r="C37" s="453"/>
      <c r="D37" s="453"/>
      <c r="E37" s="541"/>
      <c r="F37" s="542"/>
    </row>
    <row r="38" spans="1:6" x14ac:dyDescent="0.25">
      <c r="A38" s="448"/>
      <c r="B38" s="449"/>
      <c r="C38" s="453"/>
      <c r="D38" s="453"/>
      <c r="E38" s="543"/>
      <c r="F38" s="542"/>
    </row>
    <row r="39" spans="1:6" ht="25" x14ac:dyDescent="0.25">
      <c r="A39" s="448"/>
      <c r="B39" s="458" t="s">
        <v>1340</v>
      </c>
      <c r="C39" s="453"/>
      <c r="D39" s="453"/>
      <c r="E39" s="544"/>
      <c r="F39" s="542"/>
    </row>
    <row r="40" spans="1:6" x14ac:dyDescent="0.25">
      <c r="A40" s="448"/>
      <c r="B40" s="449"/>
      <c r="C40" s="453"/>
      <c r="D40" s="453"/>
      <c r="E40" s="544"/>
      <c r="F40" s="542"/>
    </row>
    <row r="41" spans="1:6" ht="14.5" x14ac:dyDescent="0.25">
      <c r="A41" s="448" t="s">
        <v>1384</v>
      </c>
      <c r="B41" s="449" t="s">
        <v>107</v>
      </c>
      <c r="C41" s="453" t="s">
        <v>840</v>
      </c>
      <c r="D41" s="470">
        <v>68.8</v>
      </c>
      <c r="E41" s="544"/>
      <c r="F41" s="542">
        <f>D41*E41</f>
        <v>0</v>
      </c>
    </row>
    <row r="42" spans="1:6" x14ac:dyDescent="0.25">
      <c r="A42" s="448"/>
      <c r="B42" s="449"/>
      <c r="C42" s="453"/>
      <c r="D42" s="453"/>
      <c r="E42" s="544"/>
      <c r="F42" s="542"/>
    </row>
    <row r="43" spans="1:6" ht="13" x14ac:dyDescent="0.25">
      <c r="A43" s="448"/>
      <c r="B43" s="452" t="s">
        <v>111</v>
      </c>
      <c r="C43" s="453"/>
      <c r="D43" s="453"/>
      <c r="E43" s="544"/>
      <c r="F43" s="542"/>
    </row>
    <row r="44" spans="1:6" x14ac:dyDescent="0.25">
      <c r="A44" s="448"/>
      <c r="B44" s="458"/>
      <c r="C44" s="453"/>
      <c r="D44" s="453"/>
      <c r="E44" s="544"/>
      <c r="F44" s="542"/>
    </row>
    <row r="45" spans="1:6" ht="13" x14ac:dyDescent="0.25">
      <c r="A45" s="448"/>
      <c r="B45" s="452" t="s">
        <v>112</v>
      </c>
      <c r="C45" s="453"/>
      <c r="D45" s="453"/>
      <c r="E45" s="546"/>
      <c r="F45" s="542"/>
    </row>
    <row r="46" spans="1:6" x14ac:dyDescent="0.25">
      <c r="A46" s="448"/>
      <c r="B46" s="449"/>
      <c r="C46" s="453"/>
      <c r="D46" s="453"/>
      <c r="E46" s="546"/>
      <c r="F46" s="542"/>
    </row>
    <row r="47" spans="1:6" x14ac:dyDescent="0.25">
      <c r="A47" s="448"/>
      <c r="B47" s="458" t="s">
        <v>113</v>
      </c>
      <c r="C47" s="453"/>
      <c r="D47" s="453"/>
      <c r="E47" s="546"/>
      <c r="F47" s="542"/>
    </row>
    <row r="48" spans="1:6" x14ac:dyDescent="0.25">
      <c r="A48" s="448"/>
      <c r="B48" s="458"/>
      <c r="C48" s="453"/>
      <c r="D48" s="453"/>
      <c r="E48" s="546"/>
      <c r="F48" s="542"/>
    </row>
    <row r="49" spans="1:6" ht="14.5" x14ac:dyDescent="0.25">
      <c r="A49" s="448" t="s">
        <v>702</v>
      </c>
      <c r="B49" s="449" t="s">
        <v>292</v>
      </c>
      <c r="C49" s="453" t="s">
        <v>840</v>
      </c>
      <c r="D49" s="470">
        <f>D35</f>
        <v>3.76</v>
      </c>
      <c r="E49" s="546"/>
      <c r="F49" s="542">
        <f>D49*E49</f>
        <v>0</v>
      </c>
    </row>
    <row r="50" spans="1:6" ht="13" x14ac:dyDescent="0.25">
      <c r="A50" s="448"/>
      <c r="B50" s="457"/>
      <c r="C50" s="453"/>
      <c r="D50" s="470"/>
      <c r="E50" s="546"/>
      <c r="F50" s="542"/>
    </row>
    <row r="51" spans="1:6" ht="13" x14ac:dyDescent="0.25">
      <c r="A51" s="448"/>
      <c r="B51" s="452" t="s">
        <v>116</v>
      </c>
      <c r="C51" s="453"/>
      <c r="D51" s="470"/>
      <c r="E51" s="546"/>
      <c r="F51" s="542"/>
    </row>
    <row r="52" spans="1:6" ht="13" x14ac:dyDescent="0.25">
      <c r="A52" s="448"/>
      <c r="B52" s="457"/>
      <c r="C52" s="453"/>
      <c r="D52" s="470"/>
      <c r="E52" s="546"/>
      <c r="F52" s="542"/>
    </row>
    <row r="53" spans="1:6" ht="25" x14ac:dyDescent="0.25">
      <c r="A53" s="448"/>
      <c r="B53" s="458" t="s">
        <v>1341</v>
      </c>
      <c r="C53" s="453"/>
      <c r="D53" s="470"/>
      <c r="E53" s="546"/>
      <c r="F53" s="542"/>
    </row>
    <row r="54" spans="1:6" x14ac:dyDescent="0.25">
      <c r="A54" s="448"/>
      <c r="B54" s="449"/>
      <c r="C54" s="453"/>
      <c r="D54" s="470"/>
      <c r="E54" s="546"/>
      <c r="F54" s="542"/>
    </row>
    <row r="55" spans="1:6" ht="14.5" x14ac:dyDescent="0.25">
      <c r="A55" s="448" t="s">
        <v>118</v>
      </c>
      <c r="B55" s="449" t="s">
        <v>293</v>
      </c>
      <c r="C55" s="453" t="s">
        <v>840</v>
      </c>
      <c r="D55" s="470">
        <f>14.2</f>
        <v>14.2</v>
      </c>
      <c r="E55" s="546"/>
      <c r="F55" s="542">
        <f>D55*E55</f>
        <v>0</v>
      </c>
    </row>
    <row r="56" spans="1:6" x14ac:dyDescent="0.25">
      <c r="A56" s="448"/>
      <c r="B56" s="547"/>
      <c r="C56" s="453"/>
      <c r="D56" s="470"/>
      <c r="E56" s="546"/>
      <c r="F56" s="542"/>
    </row>
    <row r="57" spans="1:6" ht="25" x14ac:dyDescent="0.25">
      <c r="A57" s="464"/>
      <c r="B57" s="458" t="s">
        <v>1346</v>
      </c>
      <c r="C57" s="453"/>
      <c r="D57" s="453"/>
      <c r="E57" s="546"/>
      <c r="F57" s="542"/>
    </row>
    <row r="58" spans="1:6" x14ac:dyDescent="0.25">
      <c r="A58" s="466"/>
      <c r="B58" s="468"/>
      <c r="C58" s="453"/>
      <c r="D58" s="453"/>
      <c r="E58" s="546"/>
      <c r="F58" s="542"/>
    </row>
    <row r="59" spans="1:6" ht="14.5" x14ac:dyDescent="0.25">
      <c r="A59" s="466" t="s">
        <v>1391</v>
      </c>
      <c r="B59" s="468" t="s">
        <v>334</v>
      </c>
      <c r="C59" s="453" t="s">
        <v>840</v>
      </c>
      <c r="D59" s="453">
        <f>9.9</f>
        <v>9.9</v>
      </c>
      <c r="E59" s="546"/>
      <c r="F59" s="542">
        <f>D59*E59</f>
        <v>0</v>
      </c>
    </row>
    <row r="60" spans="1:6" x14ac:dyDescent="0.25">
      <c r="A60" s="466"/>
      <c r="B60" s="468"/>
      <c r="C60" s="453"/>
      <c r="D60" s="453"/>
      <c r="E60" s="546"/>
      <c r="F60" s="542"/>
    </row>
    <row r="61" spans="1:6" x14ac:dyDescent="0.25">
      <c r="A61" s="466"/>
      <c r="B61" s="468"/>
      <c r="C61" s="453"/>
      <c r="D61" s="453"/>
      <c r="E61" s="546"/>
      <c r="F61" s="542"/>
    </row>
    <row r="62" spans="1:6" x14ac:dyDescent="0.25">
      <c r="A62" s="448"/>
      <c r="B62" s="547"/>
      <c r="C62" s="453"/>
      <c r="D62" s="470"/>
      <c r="E62" s="546"/>
      <c r="F62" s="542"/>
    </row>
    <row r="63" spans="1:6" x14ac:dyDescent="0.25">
      <c r="A63" s="448"/>
      <c r="B63" s="547"/>
      <c r="C63" s="453"/>
      <c r="D63" s="470"/>
      <c r="E63" s="546"/>
      <c r="F63" s="542"/>
    </row>
    <row r="64" spans="1:6" ht="18.75" customHeight="1" thickBot="1" x14ac:dyDescent="0.3">
      <c r="A64" s="2132" t="s">
        <v>103</v>
      </c>
      <c r="B64" s="2133"/>
      <c r="C64" s="2133"/>
      <c r="D64" s="2133"/>
      <c r="E64" s="2133"/>
      <c r="F64" s="825">
        <f>SUM(F8:F63)</f>
        <v>0</v>
      </c>
    </row>
    <row r="65" spans="1:6" ht="13" x14ac:dyDescent="0.25">
      <c r="A65" s="464"/>
      <c r="B65" s="458" t="s">
        <v>1347</v>
      </c>
      <c r="C65" s="453"/>
      <c r="D65" s="453"/>
      <c r="E65" s="546"/>
      <c r="F65" s="542"/>
    </row>
    <row r="66" spans="1:6" x14ac:dyDescent="0.25">
      <c r="A66" s="466"/>
      <c r="B66" s="468"/>
      <c r="C66" s="453"/>
      <c r="D66" s="453"/>
      <c r="E66" s="546"/>
      <c r="F66" s="542"/>
    </row>
    <row r="67" spans="1:6" ht="14.5" x14ac:dyDescent="0.25">
      <c r="A67" s="466" t="s">
        <v>1386</v>
      </c>
      <c r="B67" s="449" t="s">
        <v>293</v>
      </c>
      <c r="C67" s="453" t="s">
        <v>840</v>
      </c>
      <c r="D67" s="453">
        <f>(18.2+10.3)</f>
        <v>28.5</v>
      </c>
      <c r="E67" s="546"/>
      <c r="F67" s="542">
        <f>D67*E67</f>
        <v>0</v>
      </c>
    </row>
    <row r="68" spans="1:6" x14ac:dyDescent="0.25">
      <c r="A68" s="466"/>
      <c r="B68" s="449"/>
      <c r="C68" s="453"/>
      <c r="D68" s="453"/>
      <c r="E68" s="546"/>
      <c r="F68" s="542"/>
    </row>
    <row r="69" spans="1:6" ht="25" x14ac:dyDescent="0.25">
      <c r="A69" s="448"/>
      <c r="B69" s="458" t="s">
        <v>1349</v>
      </c>
      <c r="C69" s="453"/>
      <c r="D69" s="470"/>
      <c r="E69" s="546"/>
      <c r="F69" s="542"/>
    </row>
    <row r="70" spans="1:6" x14ac:dyDescent="0.25">
      <c r="A70" s="448"/>
      <c r="B70" s="449"/>
      <c r="C70" s="453"/>
      <c r="D70" s="470"/>
      <c r="E70" s="546"/>
      <c r="F70" s="542"/>
    </row>
    <row r="71" spans="1:6" ht="14.5" x14ac:dyDescent="0.25">
      <c r="A71" s="448" t="s">
        <v>1393</v>
      </c>
      <c r="B71" s="449" t="s">
        <v>1231</v>
      </c>
      <c r="C71" s="453" t="s">
        <v>840</v>
      </c>
      <c r="D71" s="470">
        <v>0.35</v>
      </c>
      <c r="E71" s="546"/>
      <c r="F71" s="542">
        <f>D71*E71</f>
        <v>0</v>
      </c>
    </row>
    <row r="72" spans="1:6" x14ac:dyDescent="0.25">
      <c r="A72" s="448"/>
      <c r="B72" s="449"/>
      <c r="C72" s="453"/>
      <c r="D72" s="470"/>
      <c r="E72" s="546"/>
      <c r="F72" s="542"/>
    </row>
    <row r="73" spans="1:6" ht="13" x14ac:dyDescent="0.25">
      <c r="A73" s="448"/>
      <c r="B73" s="452" t="s">
        <v>121</v>
      </c>
      <c r="C73" s="453"/>
      <c r="D73" s="453"/>
      <c r="E73" s="544"/>
      <c r="F73" s="542"/>
    </row>
    <row r="74" spans="1:6" ht="13" x14ac:dyDescent="0.25">
      <c r="A74" s="448"/>
      <c r="B74" s="452"/>
      <c r="C74" s="453"/>
      <c r="D74" s="453"/>
      <c r="E74" s="544"/>
      <c r="F74" s="542"/>
    </row>
    <row r="75" spans="1:6" ht="13" x14ac:dyDescent="0.25">
      <c r="A75" s="448"/>
      <c r="B75" s="457" t="s">
        <v>122</v>
      </c>
      <c r="C75" s="453"/>
      <c r="D75" s="453"/>
      <c r="E75" s="544"/>
      <c r="F75" s="542"/>
    </row>
    <row r="76" spans="1:6" ht="13" x14ac:dyDescent="0.25">
      <c r="A76" s="448"/>
      <c r="B76" s="452"/>
      <c r="C76" s="453"/>
      <c r="D76" s="453"/>
      <c r="E76" s="544"/>
      <c r="F76" s="542"/>
    </row>
    <row r="77" spans="1:6" x14ac:dyDescent="0.25">
      <c r="A77" s="448"/>
      <c r="B77" s="458" t="s">
        <v>298</v>
      </c>
      <c r="C77" s="453"/>
      <c r="D77" s="453"/>
      <c r="E77" s="544"/>
      <c r="F77" s="542"/>
    </row>
    <row r="78" spans="1:6" ht="13" x14ac:dyDescent="0.3">
      <c r="A78" s="476"/>
      <c r="B78" s="477"/>
      <c r="C78" s="477"/>
      <c r="D78" s="477"/>
      <c r="E78" s="548"/>
      <c r="F78" s="549"/>
    </row>
    <row r="79" spans="1:6" x14ac:dyDescent="0.25">
      <c r="A79" s="448" t="s">
        <v>299</v>
      </c>
      <c r="B79" s="449" t="s">
        <v>130</v>
      </c>
      <c r="C79" s="453" t="s">
        <v>48</v>
      </c>
      <c r="D79" s="463">
        <v>33.39</v>
      </c>
      <c r="E79" s="544"/>
      <c r="F79" s="542">
        <f>D79*E79</f>
        <v>0</v>
      </c>
    </row>
    <row r="80" spans="1:6" ht="13" x14ac:dyDescent="0.25">
      <c r="A80" s="448"/>
      <c r="B80" s="452"/>
      <c r="C80" s="453"/>
      <c r="D80" s="453"/>
      <c r="E80" s="544"/>
      <c r="F80" s="542"/>
    </row>
    <row r="81" spans="1:6" x14ac:dyDescent="0.25">
      <c r="A81" s="448"/>
      <c r="B81" s="458" t="s">
        <v>123</v>
      </c>
      <c r="C81" s="453"/>
      <c r="D81" s="453"/>
      <c r="E81" s="544"/>
      <c r="F81" s="542"/>
    </row>
    <row r="82" spans="1:6" x14ac:dyDescent="0.25">
      <c r="A82" s="448"/>
      <c r="B82" s="460"/>
      <c r="C82" s="453"/>
      <c r="D82" s="453"/>
      <c r="E82" s="544"/>
      <c r="F82" s="542"/>
    </row>
    <row r="83" spans="1:6" ht="15.75" customHeight="1" x14ac:dyDescent="0.25">
      <c r="A83" s="448" t="s">
        <v>124</v>
      </c>
      <c r="B83" s="460" t="s">
        <v>125</v>
      </c>
      <c r="C83" s="453" t="s">
        <v>126</v>
      </c>
      <c r="D83" s="453">
        <v>27.6</v>
      </c>
      <c r="E83" s="544"/>
      <c r="F83" s="542">
        <f>D83*E83</f>
        <v>0</v>
      </c>
    </row>
    <row r="84" spans="1:6" ht="15.75" customHeight="1" x14ac:dyDescent="0.25">
      <c r="A84" s="448" t="s">
        <v>129</v>
      </c>
      <c r="B84" s="460" t="s">
        <v>130</v>
      </c>
      <c r="C84" s="453" t="s">
        <v>48</v>
      </c>
      <c r="D84" s="453">
        <v>181.3</v>
      </c>
      <c r="E84" s="544"/>
      <c r="F84" s="542">
        <f>D84*E84</f>
        <v>0</v>
      </c>
    </row>
    <row r="85" spans="1:6" ht="13" x14ac:dyDescent="0.3">
      <c r="A85" s="476"/>
      <c r="B85" s="477"/>
      <c r="C85" s="477"/>
      <c r="D85" s="477"/>
      <c r="E85" s="548"/>
      <c r="F85" s="549"/>
    </row>
    <row r="86" spans="1:6" ht="13" x14ac:dyDescent="0.25">
      <c r="A86" s="448"/>
      <c r="B86" s="452" t="s">
        <v>131</v>
      </c>
      <c r="C86" s="453"/>
      <c r="D86" s="453"/>
      <c r="E86" s="544"/>
      <c r="F86" s="542"/>
    </row>
    <row r="87" spans="1:6" x14ac:dyDescent="0.25">
      <c r="A87" s="448"/>
      <c r="B87" s="449"/>
      <c r="C87" s="453"/>
      <c r="D87" s="453"/>
      <c r="E87" s="544"/>
      <c r="F87" s="542"/>
    </row>
    <row r="88" spans="1:6" ht="13" x14ac:dyDescent="0.25">
      <c r="A88" s="448"/>
      <c r="B88" s="452" t="s">
        <v>132</v>
      </c>
      <c r="C88" s="453"/>
      <c r="D88" s="453"/>
      <c r="E88" s="544"/>
      <c r="F88" s="542"/>
    </row>
    <row r="89" spans="1:6" x14ac:dyDescent="0.25">
      <c r="A89" s="448"/>
      <c r="B89" s="449"/>
      <c r="C89" s="453"/>
      <c r="D89" s="453"/>
      <c r="E89" s="544"/>
      <c r="F89" s="542"/>
    </row>
    <row r="90" spans="1:6" x14ac:dyDescent="0.25">
      <c r="A90" s="448"/>
      <c r="B90" s="458" t="s">
        <v>133</v>
      </c>
      <c r="C90" s="453"/>
      <c r="D90" s="453"/>
      <c r="E90" s="544"/>
      <c r="F90" s="542"/>
    </row>
    <row r="91" spans="1:6" ht="13" x14ac:dyDescent="0.25">
      <c r="A91" s="448"/>
      <c r="B91" s="457"/>
      <c r="C91" s="453"/>
      <c r="D91" s="453"/>
      <c r="E91" s="544"/>
      <c r="F91" s="542"/>
    </row>
    <row r="92" spans="1:6" x14ac:dyDescent="0.25">
      <c r="A92" s="448" t="s">
        <v>134</v>
      </c>
      <c r="B92" s="449" t="s">
        <v>135</v>
      </c>
      <c r="C92" s="453" t="s">
        <v>40</v>
      </c>
      <c r="D92" s="453">
        <f>(D41)*0.05</f>
        <v>3.44</v>
      </c>
      <c r="E92" s="544"/>
      <c r="F92" s="542">
        <f>D92*E92</f>
        <v>0</v>
      </c>
    </row>
    <row r="93" spans="1:6" x14ac:dyDescent="0.25">
      <c r="A93" s="448"/>
      <c r="B93" s="458"/>
      <c r="C93" s="453"/>
      <c r="D93" s="453"/>
      <c r="E93" s="544"/>
      <c r="F93" s="542"/>
    </row>
    <row r="94" spans="1:6" ht="13" x14ac:dyDescent="0.25">
      <c r="A94" s="448"/>
      <c r="B94" s="457" t="s">
        <v>136</v>
      </c>
      <c r="C94" s="453"/>
      <c r="D94" s="453"/>
      <c r="E94" s="544"/>
      <c r="F94" s="542"/>
    </row>
    <row r="95" spans="1:6" x14ac:dyDescent="0.25">
      <c r="A95" s="448"/>
      <c r="B95" s="449"/>
      <c r="C95" s="453"/>
      <c r="D95" s="453"/>
      <c r="E95" s="544"/>
      <c r="F95" s="542"/>
    </row>
    <row r="96" spans="1:6" x14ac:dyDescent="0.25">
      <c r="A96" s="448"/>
      <c r="B96" s="458" t="s">
        <v>137</v>
      </c>
      <c r="C96" s="453"/>
      <c r="D96" s="453"/>
      <c r="E96" s="544"/>
      <c r="F96" s="542"/>
    </row>
    <row r="97" spans="1:6" x14ac:dyDescent="0.25">
      <c r="A97" s="448"/>
      <c r="B97" s="458"/>
      <c r="C97" s="453"/>
      <c r="D97" s="453"/>
      <c r="E97" s="544"/>
      <c r="F97" s="542"/>
    </row>
    <row r="98" spans="1:6" x14ac:dyDescent="0.25">
      <c r="A98" s="448" t="s">
        <v>138</v>
      </c>
      <c r="B98" s="449" t="s">
        <v>139</v>
      </c>
      <c r="C98" s="453" t="s">
        <v>126</v>
      </c>
      <c r="D98" s="453">
        <v>12</v>
      </c>
      <c r="E98" s="544"/>
      <c r="F98" s="542">
        <f>D98*E98</f>
        <v>0</v>
      </c>
    </row>
    <row r="99" spans="1:6" x14ac:dyDescent="0.25">
      <c r="A99" s="448"/>
      <c r="B99" s="449"/>
      <c r="C99" s="453"/>
      <c r="D99" s="453"/>
      <c r="E99" s="544"/>
      <c r="F99" s="542"/>
    </row>
    <row r="100" spans="1:6" ht="13" x14ac:dyDescent="0.25">
      <c r="A100" s="448"/>
      <c r="B100" s="452" t="s">
        <v>1343</v>
      </c>
      <c r="C100" s="453"/>
      <c r="D100" s="453"/>
      <c r="E100" s="459"/>
      <c r="F100" s="455"/>
    </row>
    <row r="101" spans="1:6" x14ac:dyDescent="0.25">
      <c r="A101" s="448"/>
      <c r="B101" s="449"/>
      <c r="C101" s="453"/>
      <c r="D101" s="453"/>
      <c r="E101" s="459"/>
      <c r="F101" s="455"/>
    </row>
    <row r="102" spans="1:6" x14ac:dyDescent="0.25">
      <c r="A102" s="448"/>
      <c r="B102" s="481" t="s">
        <v>1345</v>
      </c>
      <c r="C102" s="453"/>
      <c r="D102" s="453"/>
      <c r="E102" s="459"/>
      <c r="F102" s="455"/>
    </row>
    <row r="103" spans="1:6" ht="14.5" x14ac:dyDescent="0.25">
      <c r="A103" s="448" t="s">
        <v>1027</v>
      </c>
      <c r="B103" s="449" t="s">
        <v>1344</v>
      </c>
      <c r="C103" s="453" t="s">
        <v>528</v>
      </c>
      <c r="D103" s="453">
        <v>33</v>
      </c>
      <c r="E103" s="459"/>
      <c r="F103" s="455">
        <f>D103*E103</f>
        <v>0</v>
      </c>
    </row>
    <row r="104" spans="1:6" x14ac:dyDescent="0.25">
      <c r="A104" s="448"/>
      <c r="B104" s="449"/>
      <c r="C104" s="453"/>
      <c r="D104" s="453"/>
      <c r="E104" s="459"/>
      <c r="F104" s="455"/>
    </row>
    <row r="105" spans="1:6" ht="13" x14ac:dyDescent="0.25">
      <c r="A105" s="517"/>
      <c r="B105" s="518" t="s">
        <v>1387</v>
      </c>
      <c r="C105" s="517"/>
      <c r="D105" s="519"/>
      <c r="E105" s="485"/>
      <c r="F105" s="486"/>
    </row>
    <row r="106" spans="1:6" ht="25" x14ac:dyDescent="0.25">
      <c r="A106" s="487"/>
      <c r="B106" s="530" t="s">
        <v>1388</v>
      </c>
      <c r="C106" s="487"/>
      <c r="D106" s="521"/>
      <c r="E106" s="490"/>
      <c r="F106" s="490"/>
    </row>
    <row r="107" spans="1:6" ht="19.5" customHeight="1" x14ac:dyDescent="0.25">
      <c r="A107" s="491" t="s">
        <v>1394</v>
      </c>
      <c r="B107" s="492" t="s">
        <v>1607</v>
      </c>
      <c r="C107" s="493" t="s">
        <v>19</v>
      </c>
      <c r="D107" s="519">
        <v>26</v>
      </c>
      <c r="E107" s="494"/>
      <c r="F107" s="455">
        <f>D107*E107</f>
        <v>0</v>
      </c>
    </row>
    <row r="108" spans="1:6" ht="19.5" customHeight="1" x14ac:dyDescent="0.25">
      <c r="A108" s="491" t="s">
        <v>1389</v>
      </c>
      <c r="B108" s="492" t="s">
        <v>1604</v>
      </c>
      <c r="C108" s="493" t="s">
        <v>19</v>
      </c>
      <c r="D108" s="519">
        <v>6</v>
      </c>
      <c r="E108" s="494"/>
      <c r="F108" s="455">
        <f>D108*E108</f>
        <v>0</v>
      </c>
    </row>
    <row r="109" spans="1:6" ht="19.5" customHeight="1" x14ac:dyDescent="0.25">
      <c r="A109" s="491" t="s">
        <v>1395</v>
      </c>
      <c r="B109" s="492" t="s">
        <v>1606</v>
      </c>
      <c r="C109" s="493" t="s">
        <v>19</v>
      </c>
      <c r="D109" s="519">
        <v>3</v>
      </c>
      <c r="E109" s="494"/>
      <c r="F109" s="455">
        <f>D109*E109</f>
        <v>0</v>
      </c>
    </row>
    <row r="110" spans="1:6" x14ac:dyDescent="0.25">
      <c r="A110" s="491"/>
      <c r="B110" s="492"/>
      <c r="C110" s="493"/>
      <c r="D110" s="519"/>
      <c r="E110" s="494"/>
      <c r="F110" s="550"/>
    </row>
    <row r="111" spans="1:6" ht="13" x14ac:dyDescent="0.25">
      <c r="A111" s="448"/>
      <c r="B111" s="457" t="s">
        <v>140</v>
      </c>
      <c r="C111" s="453"/>
      <c r="D111" s="453"/>
      <c r="E111" s="544"/>
      <c r="F111" s="542"/>
    </row>
    <row r="112" spans="1:6" ht="8.25" customHeight="1" x14ac:dyDescent="0.25">
      <c r="A112" s="448"/>
      <c r="B112" s="457"/>
      <c r="C112" s="453"/>
      <c r="D112" s="453"/>
      <c r="E112" s="544"/>
      <c r="F112" s="542"/>
    </row>
    <row r="113" spans="1:6" ht="13" x14ac:dyDescent="0.25">
      <c r="A113" s="448"/>
      <c r="B113" s="457" t="s">
        <v>141</v>
      </c>
      <c r="C113" s="453"/>
      <c r="D113" s="453"/>
      <c r="E113" s="544"/>
      <c r="F113" s="542"/>
    </row>
    <row r="114" spans="1:6" ht="9.75" customHeight="1" x14ac:dyDescent="0.25">
      <c r="A114" s="448"/>
      <c r="B114" s="458"/>
      <c r="C114" s="453"/>
      <c r="D114" s="453"/>
      <c r="E114" s="544"/>
      <c r="F114" s="542"/>
    </row>
    <row r="115" spans="1:6" ht="13" x14ac:dyDescent="0.25">
      <c r="A115" s="448"/>
      <c r="B115" s="457" t="s">
        <v>176</v>
      </c>
      <c r="C115" s="453"/>
      <c r="D115" s="453"/>
      <c r="E115" s="541"/>
      <c r="F115" s="542"/>
    </row>
    <row r="116" spans="1:6" ht="8.25" customHeight="1" x14ac:dyDescent="0.25">
      <c r="A116" s="448"/>
      <c r="B116" s="449"/>
      <c r="C116" s="453"/>
      <c r="D116" s="453"/>
      <c r="E116" s="541"/>
      <c r="F116" s="542"/>
    </row>
    <row r="117" spans="1:6" ht="25" x14ac:dyDescent="0.25">
      <c r="A117" s="448"/>
      <c r="B117" s="458" t="s">
        <v>255</v>
      </c>
      <c r="C117" s="453"/>
      <c r="D117" s="453"/>
      <c r="E117" s="546"/>
      <c r="F117" s="551"/>
    </row>
    <row r="118" spans="1:6" ht="13" x14ac:dyDescent="0.25">
      <c r="A118" s="448"/>
      <c r="B118" s="457"/>
      <c r="C118" s="453"/>
      <c r="D118" s="453"/>
      <c r="E118" s="544"/>
      <c r="F118" s="542"/>
    </row>
    <row r="119" spans="1:6" x14ac:dyDescent="0.25">
      <c r="A119" s="448" t="s">
        <v>300</v>
      </c>
      <c r="B119" s="449" t="s">
        <v>301</v>
      </c>
      <c r="C119" s="453" t="s">
        <v>19</v>
      </c>
      <c r="D119" s="453">
        <v>4</v>
      </c>
      <c r="E119" s="546"/>
      <c r="F119" s="542">
        <f>D119*E119</f>
        <v>0</v>
      </c>
    </row>
    <row r="120" spans="1:6" x14ac:dyDescent="0.25">
      <c r="A120" s="448" t="s">
        <v>302</v>
      </c>
      <c r="B120" s="449" t="s">
        <v>257</v>
      </c>
      <c r="C120" s="453" t="s">
        <v>19</v>
      </c>
      <c r="D120" s="453">
        <v>2</v>
      </c>
      <c r="E120" s="546"/>
      <c r="F120" s="542">
        <f>D120*E120</f>
        <v>0</v>
      </c>
    </row>
    <row r="121" spans="1:6" x14ac:dyDescent="0.25">
      <c r="A121" s="448"/>
      <c r="B121" s="449"/>
      <c r="C121" s="453"/>
      <c r="D121" s="453"/>
      <c r="E121" s="546"/>
      <c r="F121" s="542"/>
    </row>
    <row r="122" spans="1:6" ht="25" x14ac:dyDescent="0.25">
      <c r="A122" s="448"/>
      <c r="B122" s="458" t="s">
        <v>303</v>
      </c>
      <c r="C122" s="453"/>
      <c r="D122" s="453"/>
      <c r="E122" s="544"/>
      <c r="F122" s="542"/>
    </row>
    <row r="123" spans="1:6" x14ac:dyDescent="0.25">
      <c r="A123" s="448"/>
      <c r="B123" s="460"/>
      <c r="C123" s="453"/>
      <c r="D123" s="453"/>
      <c r="E123" s="544"/>
      <c r="F123" s="542"/>
    </row>
    <row r="124" spans="1:6" x14ac:dyDescent="0.25">
      <c r="A124" s="448" t="s">
        <v>338</v>
      </c>
      <c r="B124" s="449" t="s">
        <v>378</v>
      </c>
      <c r="C124" s="453" t="s">
        <v>19</v>
      </c>
      <c r="D124" s="453">
        <v>1</v>
      </c>
      <c r="E124" s="546"/>
      <c r="F124" s="542">
        <f>D124*E124</f>
        <v>0</v>
      </c>
    </row>
    <row r="125" spans="1:6" ht="20.25" customHeight="1" thickBot="1" x14ac:dyDescent="0.3">
      <c r="A125" s="2132" t="s">
        <v>103</v>
      </c>
      <c r="B125" s="2133"/>
      <c r="C125" s="2133"/>
      <c r="D125" s="2133"/>
      <c r="E125" s="2133"/>
      <c r="F125" s="825">
        <f>SUM(F66:F124)</f>
        <v>0</v>
      </c>
    </row>
    <row r="126" spans="1:6" x14ac:dyDescent="0.25">
      <c r="A126" s="448"/>
      <c r="B126" s="460"/>
      <c r="C126" s="453"/>
      <c r="D126" s="453"/>
      <c r="E126" s="544"/>
      <c r="F126" s="542"/>
    </row>
    <row r="127" spans="1:6" ht="13" x14ac:dyDescent="0.25">
      <c r="A127" s="448"/>
      <c r="B127" s="457" t="s">
        <v>142</v>
      </c>
      <c r="C127" s="453"/>
      <c r="D127" s="453"/>
      <c r="E127" s="544"/>
      <c r="F127" s="542"/>
    </row>
    <row r="128" spans="1:6" ht="13" x14ac:dyDescent="0.25">
      <c r="A128" s="448"/>
      <c r="B128" s="457"/>
      <c r="C128" s="453"/>
      <c r="D128" s="453"/>
      <c r="E128" s="544"/>
      <c r="F128" s="542"/>
    </row>
    <row r="129" spans="1:6" ht="25" x14ac:dyDescent="0.25">
      <c r="A129" s="448"/>
      <c r="B129" s="458" t="s">
        <v>143</v>
      </c>
      <c r="C129" s="453"/>
      <c r="D129" s="453"/>
      <c r="E129" s="544"/>
      <c r="F129" s="542"/>
    </row>
    <row r="130" spans="1:6" ht="13" x14ac:dyDescent="0.25">
      <c r="A130" s="448"/>
      <c r="B130" s="457"/>
      <c r="C130" s="453"/>
      <c r="D130" s="453"/>
      <c r="E130" s="544"/>
      <c r="F130" s="542"/>
    </row>
    <row r="131" spans="1:6" x14ac:dyDescent="0.25">
      <c r="A131" s="448" t="s">
        <v>144</v>
      </c>
      <c r="B131" s="449" t="s">
        <v>183</v>
      </c>
      <c r="C131" s="453" t="s">
        <v>19</v>
      </c>
      <c r="D131" s="453">
        <v>2</v>
      </c>
      <c r="E131" s="544"/>
      <c r="F131" s="542">
        <f>D131*E131</f>
        <v>0</v>
      </c>
    </row>
    <row r="132" spans="1:6" ht="13" x14ac:dyDescent="0.3">
      <c r="A132" s="476"/>
      <c r="B132" s="477"/>
      <c r="C132" s="477"/>
      <c r="D132" s="477"/>
      <c r="E132" s="548"/>
      <c r="F132" s="549"/>
    </row>
    <row r="133" spans="1:6" ht="13" x14ac:dyDescent="0.25">
      <c r="A133" s="448"/>
      <c r="B133" s="457" t="s">
        <v>181</v>
      </c>
      <c r="C133" s="453"/>
      <c r="D133" s="453"/>
      <c r="E133" s="546"/>
      <c r="F133" s="552"/>
    </row>
    <row r="134" spans="1:6" x14ac:dyDescent="0.25">
      <c r="A134" s="448"/>
      <c r="B134" s="449"/>
      <c r="C134" s="453"/>
      <c r="D134" s="453"/>
      <c r="E134" s="546"/>
      <c r="F134" s="552"/>
    </row>
    <row r="135" spans="1:6" ht="25" x14ac:dyDescent="0.25">
      <c r="A135" s="448"/>
      <c r="B135" s="458" t="s">
        <v>262</v>
      </c>
      <c r="C135" s="453"/>
      <c r="D135" s="453"/>
      <c r="E135" s="546"/>
      <c r="F135" s="552"/>
    </row>
    <row r="136" spans="1:6" x14ac:dyDescent="0.25">
      <c r="A136" s="448"/>
      <c r="B136" s="449"/>
      <c r="C136" s="453"/>
      <c r="D136" s="453"/>
      <c r="E136" s="546"/>
      <c r="F136" s="551"/>
    </row>
    <row r="137" spans="1:6" x14ac:dyDescent="0.25">
      <c r="A137" s="448" t="s">
        <v>306</v>
      </c>
      <c r="B137" s="449" t="s">
        <v>307</v>
      </c>
      <c r="C137" s="453" t="s">
        <v>19</v>
      </c>
      <c r="D137" s="453">
        <v>6</v>
      </c>
      <c r="E137" s="546"/>
      <c r="F137" s="542">
        <f>D137*E137</f>
        <v>0</v>
      </c>
    </row>
    <row r="138" spans="1:6" x14ac:dyDescent="0.25">
      <c r="A138" s="448" t="s">
        <v>308</v>
      </c>
      <c r="B138" s="449" t="s">
        <v>361</v>
      </c>
      <c r="C138" s="453" t="s">
        <v>19</v>
      </c>
      <c r="D138" s="453">
        <v>1</v>
      </c>
      <c r="E138" s="546"/>
      <c r="F138" s="542">
        <f>D138*E138</f>
        <v>0</v>
      </c>
    </row>
    <row r="139" spans="1:6" x14ac:dyDescent="0.25">
      <c r="A139" s="448" t="s">
        <v>342</v>
      </c>
      <c r="B139" s="449" t="s">
        <v>264</v>
      </c>
      <c r="C139" s="453" t="s">
        <v>19</v>
      </c>
      <c r="D139" s="453">
        <v>1</v>
      </c>
      <c r="E139" s="546"/>
      <c r="F139" s="542">
        <f>D139*E139</f>
        <v>0</v>
      </c>
    </row>
    <row r="140" spans="1:6" x14ac:dyDescent="0.25">
      <c r="A140" s="448"/>
      <c r="B140" s="449"/>
      <c r="C140" s="453"/>
      <c r="D140" s="453"/>
      <c r="E140" s="546"/>
      <c r="F140" s="542"/>
    </row>
    <row r="141" spans="1:6" ht="13" x14ac:dyDescent="0.25">
      <c r="A141" s="448"/>
      <c r="B141" s="452" t="s">
        <v>145</v>
      </c>
      <c r="C141" s="453"/>
      <c r="D141" s="453"/>
      <c r="E141" s="544"/>
      <c r="F141" s="540"/>
    </row>
    <row r="142" spans="1:6" ht="13" x14ac:dyDescent="0.25">
      <c r="A142" s="448"/>
      <c r="B142" s="452"/>
      <c r="C142" s="453"/>
      <c r="D142" s="453"/>
      <c r="E142" s="544"/>
      <c r="F142" s="540"/>
    </row>
    <row r="143" spans="1:6" ht="37.5" x14ac:dyDescent="0.25">
      <c r="A143" s="448"/>
      <c r="B143" s="458" t="s">
        <v>309</v>
      </c>
      <c r="C143" s="453"/>
      <c r="D143" s="453"/>
      <c r="E143" s="544"/>
      <c r="F143" s="540"/>
    </row>
    <row r="144" spans="1:6" x14ac:dyDescent="0.25">
      <c r="A144" s="448"/>
      <c r="B144" s="458"/>
      <c r="C144" s="453"/>
      <c r="D144" s="453"/>
      <c r="E144" s="544"/>
      <c r="F144" s="540"/>
    </row>
    <row r="145" spans="1:6" x14ac:dyDescent="0.25">
      <c r="A145" s="448" t="s">
        <v>147</v>
      </c>
      <c r="B145" s="460" t="s">
        <v>310</v>
      </c>
      <c r="C145" s="453" t="s">
        <v>19</v>
      </c>
      <c r="D145" s="453">
        <v>5</v>
      </c>
      <c r="E145" s="544"/>
      <c r="F145" s="542">
        <f>D145*E145</f>
        <v>0</v>
      </c>
    </row>
    <row r="146" spans="1:6" x14ac:dyDescent="0.25">
      <c r="A146" s="448" t="s">
        <v>311</v>
      </c>
      <c r="B146" s="460" t="s">
        <v>312</v>
      </c>
      <c r="C146" s="453" t="s">
        <v>19</v>
      </c>
      <c r="D146" s="453">
        <v>1</v>
      </c>
      <c r="E146" s="544"/>
      <c r="F146" s="542">
        <f>D146*E146</f>
        <v>0</v>
      </c>
    </row>
    <row r="147" spans="1:6" x14ac:dyDescent="0.25">
      <c r="A147" s="448" t="s">
        <v>343</v>
      </c>
      <c r="B147" s="460" t="s">
        <v>344</v>
      </c>
      <c r="C147" s="453" t="s">
        <v>19</v>
      </c>
      <c r="D147" s="453">
        <v>1</v>
      </c>
      <c r="E147" s="544"/>
      <c r="F147" s="542">
        <f>D147*E147</f>
        <v>0</v>
      </c>
    </row>
    <row r="148" spans="1:6" x14ac:dyDescent="0.25">
      <c r="A148" s="448"/>
      <c r="B148" s="460"/>
      <c r="C148" s="453"/>
      <c r="D148" s="453"/>
      <c r="E148" s="546"/>
      <c r="F148" s="542"/>
    </row>
    <row r="149" spans="1:6" ht="25" x14ac:dyDescent="0.25">
      <c r="A149" s="448"/>
      <c r="B149" s="458" t="s">
        <v>379</v>
      </c>
      <c r="C149" s="453"/>
      <c r="D149" s="453"/>
      <c r="E149" s="544"/>
      <c r="F149" s="540"/>
    </row>
    <row r="150" spans="1:6" x14ac:dyDescent="0.25">
      <c r="A150" s="448"/>
      <c r="B150" s="449"/>
      <c r="C150" s="453"/>
      <c r="D150" s="453"/>
      <c r="E150" s="544"/>
      <c r="F150" s="540"/>
    </row>
    <row r="151" spans="1:6" x14ac:dyDescent="0.25">
      <c r="A151" s="448" t="s">
        <v>345</v>
      </c>
      <c r="B151" s="460" t="s">
        <v>380</v>
      </c>
      <c r="C151" s="453" t="s">
        <v>19</v>
      </c>
      <c r="D151" s="453">
        <v>2</v>
      </c>
      <c r="E151" s="544"/>
      <c r="F151" s="542">
        <f>D151*E151</f>
        <v>0</v>
      </c>
    </row>
    <row r="152" spans="1:6" x14ac:dyDescent="0.25">
      <c r="A152" s="448" t="s">
        <v>317</v>
      </c>
      <c r="B152" s="449" t="s">
        <v>381</v>
      </c>
      <c r="C152" s="453" t="s">
        <v>19</v>
      </c>
      <c r="D152" s="453">
        <v>1</v>
      </c>
      <c r="E152" s="544"/>
      <c r="F152" s="542">
        <f>D152*E152</f>
        <v>0</v>
      </c>
    </row>
    <row r="153" spans="1:6" x14ac:dyDescent="0.25">
      <c r="A153" s="448" t="s">
        <v>347</v>
      </c>
      <c r="B153" s="460" t="s">
        <v>344</v>
      </c>
      <c r="C153" s="453" t="s">
        <v>19</v>
      </c>
      <c r="D153" s="453">
        <v>1</v>
      </c>
      <c r="E153" s="546"/>
      <c r="F153" s="542">
        <f>D153*E153</f>
        <v>0</v>
      </c>
    </row>
    <row r="154" spans="1:6" x14ac:dyDescent="0.25">
      <c r="A154" s="448"/>
      <c r="B154" s="460"/>
      <c r="C154" s="453"/>
      <c r="D154" s="453"/>
      <c r="E154" s="546"/>
      <c r="F154" s="542"/>
    </row>
    <row r="155" spans="1:6" ht="13" x14ac:dyDescent="0.25">
      <c r="A155" s="448"/>
      <c r="B155" s="457" t="s">
        <v>148</v>
      </c>
      <c r="C155" s="453"/>
      <c r="D155" s="453"/>
      <c r="E155" s="544"/>
      <c r="F155" s="540"/>
    </row>
    <row r="156" spans="1:6" x14ac:dyDescent="0.25">
      <c r="A156" s="448"/>
      <c r="B156" s="458"/>
      <c r="C156" s="453"/>
      <c r="D156" s="453"/>
      <c r="E156" s="544"/>
      <c r="F156" s="540"/>
    </row>
    <row r="157" spans="1:6" ht="25" x14ac:dyDescent="0.25">
      <c r="A157" s="448"/>
      <c r="B157" s="458" t="s">
        <v>320</v>
      </c>
      <c r="C157" s="453"/>
      <c r="D157" s="453"/>
      <c r="E157" s="544"/>
      <c r="F157" s="540"/>
    </row>
    <row r="158" spans="1:6" x14ac:dyDescent="0.25">
      <c r="A158" s="448"/>
      <c r="B158" s="449"/>
      <c r="C158" s="453"/>
      <c r="D158" s="453"/>
      <c r="E158" s="544"/>
      <c r="F158" s="540"/>
    </row>
    <row r="159" spans="1:6" x14ac:dyDescent="0.25">
      <c r="A159" s="448" t="s">
        <v>321</v>
      </c>
      <c r="B159" s="449" t="s">
        <v>183</v>
      </c>
      <c r="C159" s="453" t="s">
        <v>19</v>
      </c>
      <c r="D159" s="453">
        <v>2</v>
      </c>
      <c r="E159" s="546"/>
      <c r="F159" s="542">
        <f>D159*E159</f>
        <v>0</v>
      </c>
    </row>
    <row r="160" spans="1:6" x14ac:dyDescent="0.25">
      <c r="A160" s="448" t="s">
        <v>322</v>
      </c>
      <c r="B160" s="449" t="s">
        <v>301</v>
      </c>
      <c r="C160" s="453" t="s">
        <v>19</v>
      </c>
      <c r="D160" s="453">
        <v>6</v>
      </c>
      <c r="E160" s="546"/>
      <c r="F160" s="542">
        <f>D160*E160</f>
        <v>0</v>
      </c>
    </row>
    <row r="161" spans="1:6" x14ac:dyDescent="0.25">
      <c r="A161" s="448" t="s">
        <v>353</v>
      </c>
      <c r="B161" s="460" t="s">
        <v>264</v>
      </c>
      <c r="C161" s="453" t="s">
        <v>19</v>
      </c>
      <c r="D161" s="453">
        <v>2</v>
      </c>
      <c r="E161" s="546"/>
      <c r="F161" s="542">
        <f>D161*E161</f>
        <v>0</v>
      </c>
    </row>
    <row r="162" spans="1:6" x14ac:dyDescent="0.25">
      <c r="A162" s="448"/>
      <c r="B162" s="460"/>
      <c r="C162" s="453"/>
      <c r="D162" s="453"/>
      <c r="E162" s="546"/>
      <c r="F162" s="542"/>
    </row>
    <row r="163" spans="1:6" ht="25" x14ac:dyDescent="0.25">
      <c r="A163" s="448"/>
      <c r="B163" s="458" t="s">
        <v>1614</v>
      </c>
      <c r="C163" s="453"/>
      <c r="D163" s="463"/>
      <c r="E163" s="546"/>
      <c r="F163" s="552"/>
    </row>
    <row r="164" spans="1:6" ht="13" x14ac:dyDescent="0.3">
      <c r="A164" s="448"/>
      <c r="B164" s="477"/>
      <c r="C164" s="453"/>
      <c r="D164" s="463"/>
      <c r="E164" s="546"/>
      <c r="F164" s="552"/>
    </row>
    <row r="165" spans="1:6" x14ac:dyDescent="0.25">
      <c r="A165" s="448" t="s">
        <v>323</v>
      </c>
      <c r="B165" s="449" t="s">
        <v>173</v>
      </c>
      <c r="C165" s="453" t="s">
        <v>19</v>
      </c>
      <c r="D165" s="463">
        <v>1</v>
      </c>
      <c r="E165" s="546"/>
      <c r="F165" s="542">
        <f>D165*E165</f>
        <v>0</v>
      </c>
    </row>
    <row r="166" spans="1:6" x14ac:dyDescent="0.25">
      <c r="A166" s="448"/>
      <c r="B166" s="449"/>
      <c r="C166" s="453"/>
      <c r="D166" s="463"/>
      <c r="E166" s="546"/>
      <c r="F166" s="542"/>
    </row>
    <row r="167" spans="1:6" ht="13" x14ac:dyDescent="0.25">
      <c r="A167" s="448"/>
      <c r="B167" s="457" t="s">
        <v>382</v>
      </c>
      <c r="C167" s="453"/>
      <c r="D167" s="453"/>
      <c r="E167" s="546"/>
      <c r="F167" s="542"/>
    </row>
    <row r="168" spans="1:6" x14ac:dyDescent="0.25">
      <c r="A168" s="448"/>
      <c r="B168" s="460"/>
      <c r="C168" s="453"/>
      <c r="D168" s="453"/>
      <c r="E168" s="546"/>
      <c r="F168" s="542"/>
    </row>
    <row r="169" spans="1:6" ht="25" x14ac:dyDescent="0.25">
      <c r="A169" s="448"/>
      <c r="B169" s="481" t="s">
        <v>383</v>
      </c>
      <c r="C169" s="453"/>
      <c r="D169" s="453"/>
      <c r="E169" s="544"/>
      <c r="F169" s="540"/>
    </row>
    <row r="170" spans="1:6" x14ac:dyDescent="0.25">
      <c r="A170" s="448"/>
      <c r="B170" s="458"/>
      <c r="C170" s="453"/>
      <c r="D170" s="453"/>
      <c r="E170" s="544"/>
      <c r="F170" s="540"/>
    </row>
    <row r="171" spans="1:6" x14ac:dyDescent="0.25">
      <c r="A171" s="448" t="s">
        <v>384</v>
      </c>
      <c r="B171" s="449" t="s">
        <v>385</v>
      </c>
      <c r="C171" s="453" t="s">
        <v>19</v>
      </c>
      <c r="D171" s="453">
        <v>2</v>
      </c>
      <c r="E171" s="544"/>
      <c r="F171" s="542">
        <f>D171*E171</f>
        <v>0</v>
      </c>
    </row>
    <row r="172" spans="1:6" x14ac:dyDescent="0.25">
      <c r="A172" s="448" t="s">
        <v>386</v>
      </c>
      <c r="B172" s="460" t="s">
        <v>266</v>
      </c>
      <c r="C172" s="453" t="s">
        <v>19</v>
      </c>
      <c r="D172" s="453">
        <v>1</v>
      </c>
      <c r="E172" s="544"/>
      <c r="F172" s="542">
        <f>D172*E172</f>
        <v>0</v>
      </c>
    </row>
    <row r="173" spans="1:6" x14ac:dyDescent="0.25">
      <c r="A173" s="448"/>
      <c r="B173" s="449"/>
      <c r="C173" s="453"/>
      <c r="D173" s="463"/>
      <c r="E173" s="546"/>
      <c r="F173" s="542"/>
    </row>
    <row r="174" spans="1:6" x14ac:dyDescent="0.25">
      <c r="A174" s="448"/>
      <c r="B174" s="449"/>
      <c r="C174" s="453"/>
      <c r="D174" s="463"/>
      <c r="E174" s="546"/>
      <c r="F174" s="542"/>
    </row>
    <row r="175" spans="1:6" x14ac:dyDescent="0.25">
      <c r="A175" s="448"/>
      <c r="B175" s="449"/>
      <c r="C175" s="453"/>
      <c r="D175" s="463"/>
      <c r="E175" s="546"/>
      <c r="F175" s="542"/>
    </row>
    <row r="176" spans="1:6" x14ac:dyDescent="0.25">
      <c r="A176" s="448"/>
      <c r="B176" s="449"/>
      <c r="C176" s="453"/>
      <c r="D176" s="463"/>
      <c r="E176" s="546"/>
      <c r="F176" s="542"/>
    </row>
    <row r="177" spans="1:6" x14ac:dyDescent="0.25">
      <c r="A177" s="448"/>
      <c r="B177" s="449"/>
      <c r="C177" s="453"/>
      <c r="D177" s="463"/>
      <c r="E177" s="546"/>
      <c r="F177" s="542"/>
    </row>
    <row r="178" spans="1:6" x14ac:dyDescent="0.25">
      <c r="A178" s="448"/>
      <c r="B178" s="449"/>
      <c r="C178" s="453"/>
      <c r="D178" s="463"/>
      <c r="E178" s="546"/>
      <c r="F178" s="542"/>
    </row>
    <row r="179" spans="1:6" x14ac:dyDescent="0.25">
      <c r="A179" s="448"/>
      <c r="B179" s="449"/>
      <c r="C179" s="453"/>
      <c r="D179" s="463"/>
      <c r="E179" s="546"/>
      <c r="F179" s="542"/>
    </row>
    <row r="180" spans="1:6" x14ac:dyDescent="0.25">
      <c r="A180" s="448"/>
      <c r="B180" s="449"/>
      <c r="C180" s="453"/>
      <c r="D180" s="463"/>
      <c r="E180" s="546"/>
      <c r="F180" s="542"/>
    </row>
    <row r="181" spans="1:6" x14ac:dyDescent="0.25">
      <c r="A181" s="448"/>
      <c r="B181" s="449"/>
      <c r="C181" s="453"/>
      <c r="D181" s="463"/>
      <c r="E181" s="546"/>
      <c r="F181" s="542"/>
    </row>
    <row r="182" spans="1:6" x14ac:dyDescent="0.25">
      <c r="A182" s="448"/>
      <c r="B182" s="449"/>
      <c r="C182" s="453"/>
      <c r="D182" s="463"/>
      <c r="E182" s="546"/>
      <c r="F182" s="542"/>
    </row>
    <row r="183" spans="1:6" x14ac:dyDescent="0.25">
      <c r="A183" s="448"/>
      <c r="B183" s="449"/>
      <c r="C183" s="453"/>
      <c r="D183" s="463"/>
      <c r="E183" s="546"/>
      <c r="F183" s="542"/>
    </row>
    <row r="184" spans="1:6" ht="19.5" customHeight="1" thickBot="1" x14ac:dyDescent="0.3">
      <c r="A184" s="2132" t="s">
        <v>103</v>
      </c>
      <c r="B184" s="2133"/>
      <c r="C184" s="2133"/>
      <c r="D184" s="2133"/>
      <c r="E184" s="2133"/>
      <c r="F184" s="825">
        <f>SUM(F129:F183)</f>
        <v>0</v>
      </c>
    </row>
    <row r="185" spans="1:6" x14ac:dyDescent="0.25">
      <c r="A185" s="448"/>
      <c r="B185" s="449"/>
      <c r="C185" s="453"/>
      <c r="D185" s="463"/>
      <c r="E185" s="546"/>
      <c r="F185" s="542"/>
    </row>
    <row r="186" spans="1:6" ht="13" x14ac:dyDescent="0.25">
      <c r="A186" s="448"/>
      <c r="B186" s="457" t="s">
        <v>151</v>
      </c>
      <c r="C186" s="453"/>
      <c r="D186" s="453"/>
      <c r="E186" s="541"/>
      <c r="F186" s="542"/>
    </row>
    <row r="187" spans="1:6" x14ac:dyDescent="0.25">
      <c r="A187" s="448"/>
      <c r="B187" s="449"/>
      <c r="C187" s="453"/>
      <c r="D187" s="453"/>
      <c r="E187" s="544"/>
      <c r="F187" s="542"/>
    </row>
    <row r="188" spans="1:6" ht="14.5" x14ac:dyDescent="0.25">
      <c r="A188" s="448" t="s">
        <v>1600</v>
      </c>
      <c r="B188" s="449" t="s">
        <v>387</v>
      </c>
      <c r="C188" s="453" t="s">
        <v>528</v>
      </c>
      <c r="D188" s="453">
        <v>39.4</v>
      </c>
      <c r="E188" s="546"/>
      <c r="F188" s="542">
        <f>D188*E188</f>
        <v>0</v>
      </c>
    </row>
    <row r="189" spans="1:6" x14ac:dyDescent="0.25">
      <c r="A189" s="448"/>
      <c r="B189" s="449"/>
      <c r="C189" s="453"/>
      <c r="D189" s="453"/>
      <c r="E189" s="546"/>
      <c r="F189" s="542"/>
    </row>
    <row r="190" spans="1:6" ht="25" x14ac:dyDescent="0.25">
      <c r="A190" s="448" t="s">
        <v>1601</v>
      </c>
      <c r="B190" s="449" t="s">
        <v>388</v>
      </c>
      <c r="C190" s="453" t="s">
        <v>8</v>
      </c>
      <c r="D190" s="453">
        <v>1</v>
      </c>
      <c r="E190" s="546"/>
      <c r="F190" s="542">
        <f>D190*E190</f>
        <v>0</v>
      </c>
    </row>
    <row r="191" spans="1:6" ht="13" x14ac:dyDescent="0.25">
      <c r="A191" s="448"/>
      <c r="B191" s="457"/>
      <c r="C191" s="453"/>
      <c r="D191" s="453"/>
      <c r="E191" s="546"/>
      <c r="F191" s="542"/>
    </row>
    <row r="192" spans="1:6" ht="25" x14ac:dyDescent="0.25">
      <c r="A192" s="448" t="s">
        <v>1602</v>
      </c>
      <c r="B192" s="449" t="s">
        <v>389</v>
      </c>
      <c r="C192" s="453" t="s">
        <v>19</v>
      </c>
      <c r="D192" s="453">
        <v>2</v>
      </c>
      <c r="E192" s="546"/>
      <c r="F192" s="542">
        <f>D192*E192</f>
        <v>0</v>
      </c>
    </row>
    <row r="193" spans="1:6" ht="13" x14ac:dyDescent="0.3">
      <c r="A193" s="476"/>
      <c r="B193" s="458"/>
      <c r="C193" s="453"/>
      <c r="D193" s="453"/>
      <c r="E193" s="544"/>
      <c r="F193" s="542"/>
    </row>
    <row r="194" spans="1:6" x14ac:dyDescent="0.25">
      <c r="A194" s="448" t="s">
        <v>1603</v>
      </c>
      <c r="B194" s="449" t="s">
        <v>390</v>
      </c>
      <c r="C194" s="453" t="s">
        <v>8</v>
      </c>
      <c r="D194" s="453">
        <v>1</v>
      </c>
      <c r="E194" s="546"/>
      <c r="F194" s="542">
        <f>D194*E194</f>
        <v>0</v>
      </c>
    </row>
    <row r="195" spans="1:6" x14ac:dyDescent="0.25">
      <c r="A195" s="448"/>
      <c r="B195" s="449"/>
      <c r="C195" s="453"/>
      <c r="D195" s="453"/>
      <c r="E195" s="544"/>
      <c r="F195" s="553"/>
    </row>
    <row r="196" spans="1:6" x14ac:dyDescent="0.25">
      <c r="A196" s="448" t="s">
        <v>1605</v>
      </c>
      <c r="B196" s="449" t="s">
        <v>391</v>
      </c>
      <c r="C196" s="453" t="s">
        <v>8</v>
      </c>
      <c r="D196" s="453">
        <v>1</v>
      </c>
      <c r="E196" s="546"/>
      <c r="F196" s="542">
        <f>D196*E196</f>
        <v>0</v>
      </c>
    </row>
    <row r="197" spans="1:6" x14ac:dyDescent="0.25">
      <c r="A197" s="448"/>
      <c r="B197" s="458"/>
      <c r="C197" s="453"/>
      <c r="D197" s="453"/>
      <c r="E197" s="544"/>
      <c r="F197" s="542"/>
    </row>
    <row r="198" spans="1:6" ht="25" x14ac:dyDescent="0.25">
      <c r="A198" s="448" t="s">
        <v>1610</v>
      </c>
      <c r="B198" s="508" t="s">
        <v>392</v>
      </c>
      <c r="C198" s="453" t="s">
        <v>42</v>
      </c>
      <c r="D198" s="453">
        <v>4.0999999999999996</v>
      </c>
      <c r="E198" s="546"/>
      <c r="F198" s="542">
        <f>D198*E198</f>
        <v>0</v>
      </c>
    </row>
    <row r="199" spans="1:6" x14ac:dyDescent="0.25">
      <c r="A199" s="448"/>
      <c r="B199" s="508"/>
      <c r="C199" s="453"/>
      <c r="D199" s="453"/>
      <c r="E199" s="546"/>
      <c r="F199" s="542"/>
    </row>
    <row r="200" spans="1:6" x14ac:dyDescent="0.25">
      <c r="A200" s="448"/>
      <c r="B200" s="508"/>
      <c r="C200" s="453"/>
      <c r="D200" s="453"/>
      <c r="E200" s="546"/>
      <c r="F200" s="542"/>
    </row>
    <row r="201" spans="1:6" x14ac:dyDescent="0.25">
      <c r="A201" s="448"/>
      <c r="B201" s="508"/>
      <c r="C201" s="453"/>
      <c r="D201" s="453"/>
      <c r="E201" s="546"/>
      <c r="F201" s="542"/>
    </row>
    <row r="202" spans="1:6" x14ac:dyDescent="0.25">
      <c r="A202" s="448"/>
      <c r="B202" s="508"/>
      <c r="C202" s="453"/>
      <c r="D202" s="453"/>
      <c r="E202" s="546"/>
      <c r="F202" s="542"/>
    </row>
    <row r="203" spans="1:6" x14ac:dyDescent="0.25">
      <c r="A203" s="448"/>
      <c r="B203" s="508"/>
      <c r="C203" s="453"/>
      <c r="D203" s="453"/>
      <c r="E203" s="546"/>
      <c r="F203" s="542"/>
    </row>
    <row r="204" spans="1:6" x14ac:dyDescent="0.25">
      <c r="A204" s="448"/>
      <c r="B204" s="508"/>
      <c r="C204" s="453"/>
      <c r="D204" s="453"/>
      <c r="E204" s="546"/>
      <c r="F204" s="542"/>
    </row>
    <row r="205" spans="1:6" x14ac:dyDescent="0.25">
      <c r="A205" s="448"/>
      <c r="B205" s="508"/>
      <c r="C205" s="453"/>
      <c r="D205" s="453"/>
      <c r="E205" s="546"/>
      <c r="F205" s="542"/>
    </row>
    <row r="206" spans="1:6" x14ac:dyDescent="0.25">
      <c r="A206" s="448"/>
      <c r="B206" s="508"/>
      <c r="C206" s="453"/>
      <c r="D206" s="453"/>
      <c r="E206" s="546"/>
      <c r="F206" s="542"/>
    </row>
    <row r="207" spans="1:6" x14ac:dyDescent="0.25">
      <c r="A207" s="448"/>
      <c r="B207" s="508"/>
      <c r="C207" s="453"/>
      <c r="D207" s="453"/>
      <c r="E207" s="546"/>
      <c r="F207" s="542"/>
    </row>
    <row r="208" spans="1:6" x14ac:dyDescent="0.25">
      <c r="A208" s="448"/>
      <c r="B208" s="508"/>
      <c r="C208" s="453"/>
      <c r="D208" s="453"/>
      <c r="E208" s="546"/>
      <c r="F208" s="542"/>
    </row>
    <row r="209" spans="1:6" x14ac:dyDescent="0.25">
      <c r="A209" s="448"/>
      <c r="B209" s="508"/>
      <c r="C209" s="453"/>
      <c r="D209" s="453"/>
      <c r="E209" s="546"/>
      <c r="F209" s="542"/>
    </row>
    <row r="210" spans="1:6" x14ac:dyDescent="0.25">
      <c r="A210" s="448"/>
      <c r="B210" s="508"/>
      <c r="C210" s="453"/>
      <c r="D210" s="453"/>
      <c r="E210" s="546"/>
      <c r="F210" s="542"/>
    </row>
    <row r="211" spans="1:6" x14ac:dyDescent="0.25">
      <c r="A211" s="448"/>
      <c r="B211" s="508"/>
      <c r="C211" s="453"/>
      <c r="D211" s="453"/>
      <c r="E211" s="546"/>
      <c r="F211" s="542"/>
    </row>
    <row r="212" spans="1:6" x14ac:dyDescent="0.25">
      <c r="A212" s="448"/>
      <c r="B212" s="508"/>
      <c r="C212" s="453"/>
      <c r="D212" s="453"/>
      <c r="E212" s="546"/>
      <c r="F212" s="542"/>
    </row>
    <row r="213" spans="1:6" x14ac:dyDescent="0.25">
      <c r="A213" s="448"/>
      <c r="B213" s="508"/>
      <c r="C213" s="453"/>
      <c r="D213" s="453"/>
      <c r="E213" s="546"/>
      <c r="F213" s="542"/>
    </row>
    <row r="214" spans="1:6" x14ac:dyDescent="0.25">
      <c r="A214" s="448"/>
      <c r="B214" s="508"/>
      <c r="C214" s="453"/>
      <c r="D214" s="453"/>
      <c r="E214" s="546"/>
      <c r="F214" s="542"/>
    </row>
    <row r="215" spans="1:6" x14ac:dyDescent="0.25">
      <c r="A215" s="448"/>
      <c r="B215" s="508"/>
      <c r="C215" s="453"/>
      <c r="D215" s="453"/>
      <c r="E215" s="546"/>
      <c r="F215" s="542"/>
    </row>
    <row r="216" spans="1:6" x14ac:dyDescent="0.25">
      <c r="A216" s="448"/>
      <c r="B216" s="508"/>
      <c r="C216" s="453"/>
      <c r="D216" s="453"/>
      <c r="E216" s="546"/>
      <c r="F216" s="542"/>
    </row>
    <row r="217" spans="1:6" x14ac:dyDescent="0.25">
      <c r="A217" s="448"/>
      <c r="B217" s="508"/>
      <c r="C217" s="453"/>
      <c r="D217" s="453"/>
      <c r="E217" s="546"/>
      <c r="F217" s="542"/>
    </row>
    <row r="218" spans="1:6" x14ac:dyDescent="0.25">
      <c r="A218" s="448"/>
      <c r="B218" s="508"/>
      <c r="C218" s="453"/>
      <c r="D218" s="453"/>
      <c r="E218" s="546"/>
      <c r="F218" s="542"/>
    </row>
    <row r="219" spans="1:6" x14ac:dyDescent="0.25">
      <c r="A219" s="448"/>
      <c r="B219" s="508"/>
      <c r="C219" s="453"/>
      <c r="D219" s="453"/>
      <c r="E219" s="546"/>
      <c r="F219" s="542"/>
    </row>
    <row r="220" spans="1:6" x14ac:dyDescent="0.25">
      <c r="A220" s="448"/>
      <c r="B220" s="508"/>
      <c r="C220" s="453"/>
      <c r="D220" s="453"/>
      <c r="E220" s="546"/>
      <c r="F220" s="542"/>
    </row>
    <row r="221" spans="1:6" x14ac:dyDescent="0.25">
      <c r="A221" s="448"/>
      <c r="B221" s="508"/>
      <c r="C221" s="453"/>
      <c r="D221" s="453"/>
      <c r="E221" s="546"/>
      <c r="F221" s="542"/>
    </row>
    <row r="222" spans="1:6" x14ac:dyDescent="0.25">
      <c r="A222" s="448"/>
      <c r="B222" s="508"/>
      <c r="C222" s="453"/>
      <c r="D222" s="453"/>
      <c r="E222" s="546"/>
      <c r="F222" s="542"/>
    </row>
    <row r="223" spans="1:6" x14ac:dyDescent="0.25">
      <c r="A223" s="448"/>
      <c r="B223" s="508"/>
      <c r="C223" s="453"/>
      <c r="D223" s="453"/>
      <c r="E223" s="546"/>
      <c r="F223" s="542"/>
    </row>
    <row r="224" spans="1:6" x14ac:dyDescent="0.25">
      <c r="A224" s="448"/>
      <c r="B224" s="508"/>
      <c r="C224" s="453"/>
      <c r="D224" s="453"/>
      <c r="E224" s="546"/>
      <c r="F224" s="542"/>
    </row>
    <row r="225" spans="1:6" x14ac:dyDescent="0.25">
      <c r="A225" s="448"/>
      <c r="B225" s="508"/>
      <c r="C225" s="453"/>
      <c r="D225" s="453"/>
      <c r="E225" s="546"/>
      <c r="F225" s="542"/>
    </row>
    <row r="226" spans="1:6" x14ac:dyDescent="0.25">
      <c r="A226" s="448"/>
      <c r="B226" s="508"/>
      <c r="C226" s="453"/>
      <c r="D226" s="453"/>
      <c r="E226" s="546"/>
      <c r="F226" s="542"/>
    </row>
    <row r="227" spans="1:6" x14ac:dyDescent="0.25">
      <c r="A227" s="448"/>
      <c r="B227" s="508"/>
      <c r="C227" s="453"/>
      <c r="D227" s="453"/>
      <c r="E227" s="546"/>
      <c r="F227" s="542"/>
    </row>
    <row r="228" spans="1:6" x14ac:dyDescent="0.25">
      <c r="A228" s="448"/>
      <c r="B228" s="508"/>
      <c r="C228" s="453"/>
      <c r="D228" s="453"/>
      <c r="E228" s="546"/>
      <c r="F228" s="542"/>
    </row>
    <row r="229" spans="1:6" x14ac:dyDescent="0.25">
      <c r="A229" s="448"/>
      <c r="B229" s="508"/>
      <c r="C229" s="453"/>
      <c r="D229" s="453"/>
      <c r="E229" s="546"/>
      <c r="F229" s="542"/>
    </row>
    <row r="230" spans="1:6" x14ac:dyDescent="0.25">
      <c r="A230" s="448"/>
      <c r="B230" s="508"/>
      <c r="C230" s="453"/>
      <c r="D230" s="453"/>
      <c r="E230" s="546"/>
      <c r="F230" s="542"/>
    </row>
    <row r="231" spans="1:6" x14ac:dyDescent="0.25">
      <c r="A231" s="448"/>
      <c r="B231" s="508"/>
      <c r="C231" s="453"/>
      <c r="D231" s="453"/>
      <c r="E231" s="546"/>
      <c r="F231" s="542"/>
    </row>
    <row r="232" spans="1:6" ht="18.75" customHeight="1" thickBot="1" x14ac:dyDescent="0.3">
      <c r="A232" s="2132" t="s">
        <v>103</v>
      </c>
      <c r="B232" s="2133"/>
      <c r="C232" s="2133"/>
      <c r="D232" s="2133"/>
      <c r="E232" s="2133"/>
      <c r="F232" s="825">
        <f>SUM(F186:F231)</f>
        <v>0</v>
      </c>
    </row>
    <row r="233" spans="1:6" x14ac:dyDescent="0.25">
      <c r="A233" s="448"/>
      <c r="B233" s="508"/>
      <c r="C233" s="453"/>
      <c r="D233" s="453"/>
      <c r="E233" s="546"/>
      <c r="F233" s="542"/>
    </row>
    <row r="234" spans="1:6" x14ac:dyDescent="0.25">
      <c r="A234" s="448"/>
      <c r="B234" s="508"/>
      <c r="C234" s="453"/>
      <c r="D234" s="453"/>
      <c r="E234" s="546"/>
      <c r="F234" s="542"/>
    </row>
    <row r="235" spans="1:6" x14ac:dyDescent="0.25">
      <c r="A235" s="448"/>
      <c r="B235" s="508"/>
      <c r="C235" s="453"/>
      <c r="D235" s="453"/>
      <c r="E235" s="546"/>
      <c r="F235" s="542"/>
    </row>
    <row r="236" spans="1:6" ht="13" x14ac:dyDescent="0.25">
      <c r="A236" s="448"/>
      <c r="B236" s="457"/>
      <c r="C236" s="453"/>
      <c r="D236" s="453"/>
      <c r="E236" s="546"/>
      <c r="F236" s="542"/>
    </row>
    <row r="237" spans="1:6" x14ac:dyDescent="0.25">
      <c r="A237" s="448"/>
      <c r="B237" s="449"/>
      <c r="C237" s="449"/>
      <c r="D237" s="449"/>
      <c r="E237" s="539"/>
      <c r="F237" s="540"/>
    </row>
    <row r="238" spans="1:6" ht="13" x14ac:dyDescent="0.25">
      <c r="A238" s="448"/>
      <c r="B238" s="457" t="s">
        <v>28</v>
      </c>
      <c r="C238" s="453"/>
      <c r="D238" s="453"/>
      <c r="E238" s="541"/>
      <c r="F238" s="542"/>
    </row>
    <row r="239" spans="1:6" x14ac:dyDescent="0.25">
      <c r="A239" s="448"/>
      <c r="B239" s="449"/>
      <c r="C239" s="453"/>
      <c r="D239" s="453"/>
      <c r="E239" s="541"/>
      <c r="F239" s="542"/>
    </row>
    <row r="240" spans="1:6" x14ac:dyDescent="0.25">
      <c r="A240" s="448"/>
      <c r="B240" s="449" t="s">
        <v>152</v>
      </c>
      <c r="C240" s="453"/>
      <c r="D240" s="453"/>
      <c r="E240" s="541"/>
      <c r="F240" s="542">
        <f>+F64</f>
        <v>0</v>
      </c>
    </row>
    <row r="241" spans="1:6" x14ac:dyDescent="0.25">
      <c r="A241" s="448"/>
      <c r="B241" s="449"/>
      <c r="C241" s="453"/>
      <c r="D241" s="453"/>
      <c r="E241" s="541"/>
      <c r="F241" s="542"/>
    </row>
    <row r="242" spans="1:6" x14ac:dyDescent="0.25">
      <c r="A242" s="448"/>
      <c r="B242" s="449" t="s">
        <v>153</v>
      </c>
      <c r="C242" s="453"/>
      <c r="D242" s="453"/>
      <c r="E242" s="541"/>
      <c r="F242" s="542">
        <f>+F125</f>
        <v>0</v>
      </c>
    </row>
    <row r="243" spans="1:6" ht="13" x14ac:dyDescent="0.25">
      <c r="A243" s="448"/>
      <c r="B243" s="457"/>
      <c r="C243" s="453"/>
      <c r="D243" s="453"/>
      <c r="E243" s="541"/>
      <c r="F243" s="542"/>
    </row>
    <row r="244" spans="1:6" x14ac:dyDescent="0.25">
      <c r="A244" s="448"/>
      <c r="B244" s="449" t="s">
        <v>154</v>
      </c>
      <c r="C244" s="453"/>
      <c r="D244" s="453"/>
      <c r="E244" s="541"/>
      <c r="F244" s="542">
        <f>+F184</f>
        <v>0</v>
      </c>
    </row>
    <row r="245" spans="1:6" x14ac:dyDescent="0.25">
      <c r="A245" s="448"/>
      <c r="B245" s="458"/>
      <c r="C245" s="453"/>
      <c r="D245" s="453"/>
      <c r="E245" s="541"/>
      <c r="F245" s="542"/>
    </row>
    <row r="246" spans="1:6" x14ac:dyDescent="0.25">
      <c r="A246" s="448"/>
      <c r="B246" s="449" t="s">
        <v>155</v>
      </c>
      <c r="C246" s="453"/>
      <c r="D246" s="453"/>
      <c r="E246" s="541"/>
      <c r="F246" s="542">
        <f>+F232</f>
        <v>0</v>
      </c>
    </row>
    <row r="247" spans="1:6" x14ac:dyDescent="0.25">
      <c r="A247" s="448"/>
      <c r="B247" s="449"/>
      <c r="C247" s="453"/>
      <c r="D247" s="453"/>
      <c r="E247" s="541"/>
      <c r="F247" s="542"/>
    </row>
    <row r="248" spans="1:6" x14ac:dyDescent="0.25">
      <c r="A248" s="448"/>
      <c r="B248" s="449"/>
      <c r="C248" s="453"/>
      <c r="D248" s="453"/>
      <c r="E248" s="541"/>
      <c r="F248" s="542"/>
    </row>
    <row r="249" spans="1:6" x14ac:dyDescent="0.25">
      <c r="A249" s="448"/>
      <c r="B249" s="449"/>
      <c r="C249" s="453"/>
      <c r="D249" s="453"/>
      <c r="E249" s="541"/>
      <c r="F249" s="542"/>
    </row>
    <row r="250" spans="1:6" x14ac:dyDescent="0.25">
      <c r="A250" s="448"/>
      <c r="B250" s="449"/>
      <c r="C250" s="453"/>
      <c r="D250" s="453"/>
      <c r="E250" s="541"/>
      <c r="F250" s="542"/>
    </row>
    <row r="251" spans="1:6" x14ac:dyDescent="0.25">
      <c r="A251" s="448"/>
      <c r="B251" s="449"/>
      <c r="C251" s="453"/>
      <c r="D251" s="453"/>
      <c r="E251" s="541"/>
      <c r="F251" s="542"/>
    </row>
    <row r="252" spans="1:6" x14ac:dyDescent="0.25">
      <c r="A252" s="448"/>
      <c r="B252" s="449"/>
      <c r="C252" s="453"/>
      <c r="D252" s="453"/>
      <c r="E252" s="541"/>
      <c r="F252" s="542"/>
    </row>
    <row r="253" spans="1:6" x14ac:dyDescent="0.25">
      <c r="A253" s="448"/>
      <c r="B253" s="449"/>
      <c r="C253" s="453"/>
      <c r="D253" s="453"/>
      <c r="E253" s="541"/>
      <c r="F253" s="542"/>
    </row>
    <row r="254" spans="1:6" ht="13" x14ac:dyDescent="0.25">
      <c r="A254" s="448"/>
      <c r="B254" s="457"/>
      <c r="C254" s="453"/>
      <c r="D254" s="453"/>
      <c r="E254" s="541"/>
      <c r="F254" s="542"/>
    </row>
    <row r="255" spans="1:6" x14ac:dyDescent="0.25">
      <c r="A255" s="448"/>
      <c r="B255" s="449"/>
      <c r="C255" s="453"/>
      <c r="D255" s="453"/>
      <c r="E255" s="541"/>
      <c r="F255" s="542"/>
    </row>
    <row r="256" spans="1:6" x14ac:dyDescent="0.25">
      <c r="A256" s="448"/>
      <c r="B256" s="458"/>
      <c r="C256" s="453"/>
      <c r="D256" s="453"/>
      <c r="E256" s="541"/>
      <c r="F256" s="542"/>
    </row>
    <row r="257" spans="1:6" x14ac:dyDescent="0.25">
      <c r="A257" s="448"/>
      <c r="B257" s="449"/>
      <c r="C257" s="453"/>
      <c r="D257" s="453"/>
      <c r="E257" s="541"/>
      <c r="F257" s="542"/>
    </row>
    <row r="258" spans="1:6" x14ac:dyDescent="0.25">
      <c r="A258" s="448"/>
      <c r="B258" s="449"/>
      <c r="C258" s="453"/>
      <c r="D258" s="453"/>
      <c r="E258" s="541"/>
      <c r="F258" s="542"/>
    </row>
    <row r="259" spans="1:6" x14ac:dyDescent="0.25">
      <c r="A259" s="448"/>
      <c r="B259" s="449"/>
      <c r="C259" s="453"/>
      <c r="D259" s="453"/>
      <c r="E259" s="541"/>
      <c r="F259" s="542"/>
    </row>
    <row r="260" spans="1:6" x14ac:dyDescent="0.25">
      <c r="A260" s="448"/>
      <c r="B260" s="449"/>
      <c r="C260" s="453"/>
      <c r="D260" s="453"/>
      <c r="E260" s="541"/>
      <c r="F260" s="542"/>
    </row>
    <row r="261" spans="1:6" ht="13" x14ac:dyDescent="0.25">
      <c r="A261" s="464"/>
      <c r="B261" s="465"/>
      <c r="C261" s="453"/>
      <c r="D261" s="453"/>
      <c r="E261" s="541"/>
      <c r="F261" s="542"/>
    </row>
    <row r="262" spans="1:6" x14ac:dyDescent="0.25">
      <c r="A262" s="448"/>
      <c r="B262" s="449"/>
      <c r="C262" s="453"/>
      <c r="D262" s="453"/>
      <c r="E262" s="541"/>
      <c r="F262" s="542"/>
    </row>
    <row r="263" spans="1:6" x14ac:dyDescent="0.25">
      <c r="A263" s="466"/>
      <c r="B263" s="468"/>
      <c r="C263" s="453"/>
      <c r="D263" s="453"/>
      <c r="E263" s="541"/>
      <c r="F263" s="542"/>
    </row>
    <row r="264" spans="1:6" x14ac:dyDescent="0.25">
      <c r="A264" s="466"/>
      <c r="B264" s="468"/>
      <c r="C264" s="453"/>
      <c r="D264" s="453"/>
      <c r="E264" s="541"/>
      <c r="F264" s="542"/>
    </row>
    <row r="265" spans="1:6" ht="13" x14ac:dyDescent="0.25">
      <c r="A265" s="466"/>
      <c r="B265" s="457"/>
      <c r="C265" s="453"/>
      <c r="D265" s="453"/>
      <c r="E265" s="541"/>
      <c r="F265" s="542"/>
    </row>
    <row r="266" spans="1:6" ht="13" x14ac:dyDescent="0.25">
      <c r="A266" s="466"/>
      <c r="B266" s="457"/>
      <c r="C266" s="453"/>
      <c r="D266" s="453"/>
      <c r="E266" s="541"/>
      <c r="F266" s="542"/>
    </row>
    <row r="267" spans="1:6" ht="13" x14ac:dyDescent="0.25">
      <c r="A267" s="466"/>
      <c r="B267" s="457"/>
      <c r="C267" s="453"/>
      <c r="D267" s="453"/>
      <c r="E267" s="541"/>
      <c r="F267" s="542"/>
    </row>
    <row r="268" spans="1:6" ht="13" x14ac:dyDescent="0.25">
      <c r="A268" s="466"/>
      <c r="B268" s="457"/>
      <c r="C268" s="453"/>
      <c r="D268" s="453"/>
      <c r="E268" s="541"/>
      <c r="F268" s="542"/>
    </row>
    <row r="269" spans="1:6" ht="13" x14ac:dyDescent="0.25">
      <c r="A269" s="466"/>
      <c r="B269" s="457"/>
      <c r="C269" s="453"/>
      <c r="D269" s="453"/>
      <c r="E269" s="541"/>
      <c r="F269" s="542"/>
    </row>
    <row r="270" spans="1:6" ht="13" x14ac:dyDescent="0.25">
      <c r="A270" s="466"/>
      <c r="B270" s="457"/>
      <c r="C270" s="453"/>
      <c r="D270" s="453"/>
      <c r="E270" s="541"/>
      <c r="F270" s="542"/>
    </row>
    <row r="271" spans="1:6" ht="13" x14ac:dyDescent="0.25">
      <c r="A271" s="466"/>
      <c r="B271" s="457"/>
      <c r="C271" s="453"/>
      <c r="D271" s="453"/>
      <c r="E271" s="541"/>
      <c r="F271" s="542"/>
    </row>
    <row r="272" spans="1:6" ht="13" x14ac:dyDescent="0.25">
      <c r="A272" s="466"/>
      <c r="B272" s="457"/>
      <c r="C272" s="453"/>
      <c r="D272" s="453"/>
      <c r="E272" s="541"/>
      <c r="F272" s="542"/>
    </row>
    <row r="273" spans="1:6" ht="13" x14ac:dyDescent="0.25">
      <c r="A273" s="448"/>
      <c r="B273" s="452"/>
      <c r="C273" s="453"/>
      <c r="D273" s="453"/>
      <c r="E273" s="541"/>
      <c r="F273" s="542"/>
    </row>
    <row r="274" spans="1:6" x14ac:dyDescent="0.25">
      <c r="A274" s="448"/>
      <c r="B274" s="449"/>
      <c r="C274" s="453"/>
      <c r="D274" s="453"/>
      <c r="E274" s="541"/>
      <c r="F274" s="542"/>
    </row>
    <row r="275" spans="1:6" x14ac:dyDescent="0.25">
      <c r="A275" s="448"/>
      <c r="B275" s="449"/>
      <c r="C275" s="453"/>
      <c r="D275" s="453"/>
      <c r="E275" s="541"/>
      <c r="F275" s="542"/>
    </row>
    <row r="276" spans="1:6" x14ac:dyDescent="0.25">
      <c r="A276" s="448"/>
      <c r="B276" s="449"/>
      <c r="C276" s="453"/>
      <c r="D276" s="453"/>
      <c r="E276" s="541"/>
      <c r="F276" s="542"/>
    </row>
    <row r="277" spans="1:6" x14ac:dyDescent="0.25">
      <c r="A277" s="448"/>
      <c r="B277" s="449"/>
      <c r="C277" s="453"/>
      <c r="D277" s="453"/>
      <c r="E277" s="541"/>
      <c r="F277" s="542"/>
    </row>
    <row r="278" spans="1:6" x14ac:dyDescent="0.25">
      <c r="A278" s="448"/>
      <c r="B278" s="449"/>
      <c r="C278" s="453"/>
      <c r="D278" s="453"/>
      <c r="E278" s="541"/>
      <c r="F278" s="542"/>
    </row>
    <row r="279" spans="1:6" x14ac:dyDescent="0.25">
      <c r="A279" s="448"/>
      <c r="B279" s="449"/>
      <c r="C279" s="453"/>
      <c r="D279" s="453"/>
      <c r="E279" s="541"/>
      <c r="F279" s="542"/>
    </row>
    <row r="280" spans="1:6" x14ac:dyDescent="0.25">
      <c r="A280" s="448"/>
      <c r="B280" s="449"/>
      <c r="C280" s="453"/>
      <c r="D280" s="453"/>
      <c r="E280" s="541"/>
      <c r="F280" s="542"/>
    </row>
    <row r="281" spans="1:6" x14ac:dyDescent="0.25">
      <c r="A281" s="448"/>
      <c r="B281" s="460"/>
      <c r="C281" s="453"/>
      <c r="D281" s="453"/>
      <c r="E281" s="541"/>
      <c r="F281" s="542"/>
    </row>
    <row r="282" spans="1:6" x14ac:dyDescent="0.25">
      <c r="A282" s="448"/>
      <c r="B282" s="468"/>
      <c r="C282" s="449"/>
      <c r="D282" s="453"/>
      <c r="E282" s="541"/>
      <c r="F282" s="542"/>
    </row>
    <row r="283" spans="1:6" x14ac:dyDescent="0.25">
      <c r="A283" s="448"/>
      <c r="B283" s="460"/>
      <c r="C283" s="453"/>
      <c r="D283" s="453"/>
      <c r="E283" s="541"/>
      <c r="F283" s="542"/>
    </row>
    <row r="284" spans="1:6" x14ac:dyDescent="0.25">
      <c r="A284" s="448"/>
      <c r="B284" s="460"/>
      <c r="C284" s="453"/>
      <c r="D284" s="453"/>
      <c r="E284" s="541"/>
      <c r="F284" s="542"/>
    </row>
    <row r="285" spans="1:6" ht="13" x14ac:dyDescent="0.25">
      <c r="A285" s="448"/>
      <c r="B285" s="452"/>
      <c r="C285" s="453"/>
      <c r="D285" s="453"/>
      <c r="E285" s="541"/>
      <c r="F285" s="542"/>
    </row>
    <row r="286" spans="1:6" x14ac:dyDescent="0.25">
      <c r="A286" s="448"/>
      <c r="B286" s="449"/>
      <c r="C286" s="453"/>
      <c r="D286" s="453"/>
      <c r="E286" s="541"/>
      <c r="F286" s="542"/>
    </row>
    <row r="287" spans="1:6" x14ac:dyDescent="0.25">
      <c r="A287" s="448"/>
      <c r="B287" s="458"/>
      <c r="C287" s="453"/>
      <c r="D287" s="453"/>
      <c r="E287" s="541"/>
      <c r="F287" s="542"/>
    </row>
    <row r="288" spans="1:6" x14ac:dyDescent="0.25">
      <c r="A288" s="448"/>
      <c r="B288" s="460"/>
      <c r="C288" s="453"/>
      <c r="D288" s="453"/>
      <c r="E288" s="541"/>
      <c r="F288" s="542"/>
    </row>
    <row r="289" spans="1:6" x14ac:dyDescent="0.25">
      <c r="A289" s="471"/>
      <c r="B289" s="472"/>
      <c r="C289" s="473"/>
      <c r="D289" s="473"/>
      <c r="E289" s="554"/>
      <c r="F289" s="555"/>
    </row>
    <row r="290" spans="1:6" ht="18.75" customHeight="1" thickBot="1" x14ac:dyDescent="0.3">
      <c r="A290" s="2131" t="s">
        <v>487</v>
      </c>
      <c r="B290" s="2131"/>
      <c r="C290" s="2131"/>
      <c r="D290" s="2131"/>
      <c r="E290" s="2131"/>
      <c r="F290" s="824">
        <f>SUM(F234:F289)</f>
        <v>0</v>
      </c>
    </row>
  </sheetData>
  <mergeCells count="8">
    <mergeCell ref="A1:F1"/>
    <mergeCell ref="A2:F2"/>
    <mergeCell ref="A290:E290"/>
    <mergeCell ref="A64:E64"/>
    <mergeCell ref="A125:E125"/>
    <mergeCell ref="A184:E184"/>
    <mergeCell ref="A232:E232"/>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3" manualBreakCount="3">
    <brk id="64" max="5" man="1"/>
    <brk id="184" max="5" man="1"/>
    <brk id="232"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6"/>
  <sheetViews>
    <sheetView view="pageBreakPreview" zoomScale="90" zoomScaleNormal="100" zoomScaleSheetLayoutView="90" workbookViewId="0">
      <pane ySplit="5" topLeftCell="A6" activePane="bottomLeft" state="frozen"/>
      <selection activeCell="A5" sqref="A5:F5"/>
      <selection pane="bottomLeft" activeCell="D204" sqref="D204"/>
    </sheetView>
  </sheetViews>
  <sheetFormatPr defaultColWidth="9.1796875" defaultRowHeight="12.5" x14ac:dyDescent="0.25"/>
  <cols>
    <col min="1" max="1" width="8.7265625" style="509" customWidth="1"/>
    <col min="2" max="2" width="65" style="439" customWidth="1"/>
    <col min="3" max="3" width="7.54296875" style="439" customWidth="1"/>
    <col min="4" max="4" width="10.26953125" style="439" customWidth="1"/>
    <col min="5" max="5" width="12.1796875" style="536" customWidth="1"/>
    <col min="6" max="6" width="15" style="536" customWidth="1"/>
    <col min="7" max="16384" width="9.1796875" style="439"/>
  </cols>
  <sheetData>
    <row r="1" spans="1:6" ht="13" x14ac:dyDescent="0.25">
      <c r="A1" s="2095" t="s">
        <v>0</v>
      </c>
      <c r="B1" s="2095"/>
      <c r="C1" s="2095"/>
      <c r="D1" s="2095"/>
      <c r="E1" s="2095"/>
      <c r="F1" s="2095"/>
    </row>
    <row r="2" spans="1:6" ht="13" x14ac:dyDescent="0.25">
      <c r="A2" s="2095" t="s">
        <v>2491</v>
      </c>
      <c r="B2" s="2095"/>
      <c r="C2" s="2095"/>
      <c r="D2" s="2095"/>
      <c r="E2" s="2095"/>
      <c r="F2" s="2095"/>
    </row>
    <row r="3" spans="1:6" ht="13" x14ac:dyDescent="0.25">
      <c r="A3" s="2096" t="s">
        <v>1975</v>
      </c>
      <c r="B3" s="2096"/>
      <c r="C3" s="2096"/>
      <c r="D3" s="2096"/>
      <c r="E3" s="2096"/>
      <c r="F3" s="2096"/>
    </row>
    <row r="4" spans="1:6" ht="13" x14ac:dyDescent="0.3">
      <c r="A4" s="440" t="s">
        <v>1984</v>
      </c>
      <c r="C4" s="441"/>
      <c r="D4" s="441"/>
    </row>
    <row r="5" spans="1:6" ht="18" customHeight="1" x14ac:dyDescent="0.25">
      <c r="A5" s="1260" t="s">
        <v>1</v>
      </c>
      <c r="B5" s="1260" t="s">
        <v>2</v>
      </c>
      <c r="C5" s="1260" t="s">
        <v>3</v>
      </c>
      <c r="D5" s="1260" t="s">
        <v>4</v>
      </c>
      <c r="E5" s="1309" t="s">
        <v>5</v>
      </c>
      <c r="F5" s="1309" t="s">
        <v>6</v>
      </c>
    </row>
    <row r="6" spans="1:6" x14ac:dyDescent="0.25">
      <c r="A6" s="449"/>
      <c r="B6" s="449"/>
      <c r="C6" s="449"/>
      <c r="D6" s="449"/>
      <c r="E6" s="539"/>
      <c r="F6" s="539"/>
    </row>
    <row r="7" spans="1:6" ht="13" x14ac:dyDescent="0.25">
      <c r="A7" s="449"/>
      <c r="B7" s="452" t="s">
        <v>85</v>
      </c>
      <c r="C7" s="449"/>
      <c r="D7" s="449"/>
      <c r="E7" s="539"/>
      <c r="F7" s="543"/>
    </row>
    <row r="8" spans="1:6" ht="25" x14ac:dyDescent="0.25">
      <c r="A8" s="449"/>
      <c r="B8" s="456" t="s">
        <v>1660</v>
      </c>
      <c r="C8" s="449"/>
      <c r="D8" s="453"/>
      <c r="E8" s="539"/>
      <c r="F8" s="543"/>
    </row>
    <row r="9" spans="1:6" x14ac:dyDescent="0.25">
      <c r="A9" s="449"/>
      <c r="B9" s="449"/>
      <c r="C9" s="449"/>
      <c r="D9" s="453"/>
      <c r="E9" s="543"/>
      <c r="F9" s="543"/>
    </row>
    <row r="10" spans="1:6" ht="13" x14ac:dyDescent="0.25">
      <c r="A10" s="449"/>
      <c r="B10" s="457" t="s">
        <v>86</v>
      </c>
      <c r="C10" s="449"/>
      <c r="D10" s="453"/>
      <c r="E10" s="546"/>
      <c r="F10" s="561"/>
    </row>
    <row r="11" spans="1:6" x14ac:dyDescent="0.25">
      <c r="A11" s="449"/>
      <c r="B11" s="449"/>
      <c r="C11" s="449"/>
      <c r="D11" s="453"/>
      <c r="E11" s="546"/>
      <c r="F11" s="561"/>
    </row>
    <row r="12" spans="1:6" ht="13" x14ac:dyDescent="0.25">
      <c r="A12" s="449"/>
      <c r="B12" s="457" t="s">
        <v>227</v>
      </c>
      <c r="C12" s="449"/>
      <c r="D12" s="453"/>
      <c r="E12" s="546"/>
      <c r="F12" s="561"/>
    </row>
    <row r="13" spans="1:6" x14ac:dyDescent="0.25">
      <c r="A13" s="449"/>
      <c r="B13" s="481"/>
      <c r="C13" s="449"/>
      <c r="D13" s="453"/>
      <c r="E13" s="546"/>
      <c r="F13" s="561"/>
    </row>
    <row r="14" spans="1:6" ht="14.5" x14ac:dyDescent="0.25">
      <c r="A14" s="449" t="s">
        <v>228</v>
      </c>
      <c r="B14" s="460" t="s">
        <v>229</v>
      </c>
      <c r="C14" s="453" t="s">
        <v>528</v>
      </c>
      <c r="D14" s="461">
        <v>40.299999999999997</v>
      </c>
      <c r="E14" s="546"/>
      <c r="F14" s="543">
        <f>D14*E14</f>
        <v>0</v>
      </c>
    </row>
    <row r="15" spans="1:6" x14ac:dyDescent="0.25">
      <c r="A15" s="449"/>
      <c r="B15" s="449"/>
      <c r="C15" s="453"/>
      <c r="D15" s="453"/>
      <c r="E15" s="546"/>
      <c r="F15" s="561"/>
    </row>
    <row r="16" spans="1:6" ht="25" x14ac:dyDescent="0.25">
      <c r="A16" s="449"/>
      <c r="B16" s="458" t="s">
        <v>87</v>
      </c>
      <c r="C16" s="453"/>
      <c r="D16" s="453"/>
      <c r="E16" s="546"/>
      <c r="F16" s="561"/>
    </row>
    <row r="17" spans="1:6" x14ac:dyDescent="0.25">
      <c r="A17" s="449"/>
      <c r="B17" s="449"/>
      <c r="C17" s="453"/>
      <c r="D17" s="453"/>
      <c r="E17" s="546"/>
      <c r="F17" s="561"/>
    </row>
    <row r="18" spans="1:6" x14ac:dyDescent="0.25">
      <c r="A18" s="449" t="s">
        <v>88</v>
      </c>
      <c r="B18" s="460" t="s">
        <v>1234</v>
      </c>
      <c r="C18" s="453" t="s">
        <v>42</v>
      </c>
      <c r="D18" s="470">
        <v>26.1</v>
      </c>
      <c r="E18" s="546"/>
      <c r="F18" s="543">
        <f>D18*E18</f>
        <v>0</v>
      </c>
    </row>
    <row r="19" spans="1:6" x14ac:dyDescent="0.25">
      <c r="A19" s="449"/>
      <c r="B19" s="449"/>
      <c r="C19" s="453"/>
      <c r="D19" s="496"/>
      <c r="E19" s="546"/>
      <c r="F19" s="561"/>
    </row>
    <row r="20" spans="1:6" x14ac:dyDescent="0.25">
      <c r="A20" s="449"/>
      <c r="B20" s="458" t="s">
        <v>230</v>
      </c>
      <c r="C20" s="453"/>
      <c r="D20" s="496"/>
      <c r="E20" s="546"/>
      <c r="F20" s="561"/>
    </row>
    <row r="21" spans="1:6" x14ac:dyDescent="0.25">
      <c r="A21" s="449"/>
      <c r="B21" s="449"/>
      <c r="C21" s="453"/>
      <c r="D21" s="496"/>
      <c r="E21" s="546"/>
      <c r="F21" s="561"/>
    </row>
    <row r="22" spans="1:6" x14ac:dyDescent="0.25">
      <c r="A22" s="449" t="s">
        <v>90</v>
      </c>
      <c r="B22" s="460" t="s">
        <v>1234</v>
      </c>
      <c r="C22" s="453" t="s">
        <v>42</v>
      </c>
      <c r="D22" s="470">
        <v>12.2</v>
      </c>
      <c r="E22" s="546"/>
      <c r="F22" s="543">
        <f>D22*E22</f>
        <v>0</v>
      </c>
    </row>
    <row r="23" spans="1:6" x14ac:dyDescent="0.25">
      <c r="A23" s="449"/>
      <c r="B23" s="481"/>
      <c r="C23" s="449"/>
      <c r="D23" s="453"/>
      <c r="E23" s="546"/>
      <c r="F23" s="546"/>
    </row>
    <row r="24" spans="1:6" ht="13" x14ac:dyDescent="0.25">
      <c r="A24" s="449"/>
      <c r="B24" s="457" t="s">
        <v>91</v>
      </c>
      <c r="C24" s="449"/>
      <c r="D24" s="449"/>
      <c r="E24" s="539"/>
      <c r="F24" s="539"/>
    </row>
    <row r="25" spans="1:6" x14ac:dyDescent="0.25">
      <c r="A25" s="449"/>
      <c r="B25" s="449"/>
      <c r="C25" s="449"/>
      <c r="D25" s="449"/>
      <c r="E25" s="539"/>
      <c r="F25" s="539"/>
    </row>
    <row r="26" spans="1:6" ht="25" x14ac:dyDescent="0.25">
      <c r="A26" s="449"/>
      <c r="B26" s="458" t="s">
        <v>92</v>
      </c>
      <c r="C26" s="449"/>
      <c r="D26" s="449"/>
      <c r="E26" s="539"/>
      <c r="F26" s="539"/>
    </row>
    <row r="27" spans="1:6" x14ac:dyDescent="0.25">
      <c r="A27" s="449"/>
      <c r="B27" s="449"/>
      <c r="C27" s="449"/>
      <c r="D27" s="449"/>
      <c r="E27" s="539"/>
      <c r="F27" s="539"/>
    </row>
    <row r="28" spans="1:6" x14ac:dyDescent="0.25">
      <c r="A28" s="449" t="s">
        <v>93</v>
      </c>
      <c r="B28" s="1266" t="s">
        <v>1216</v>
      </c>
      <c r="C28" s="453" t="s">
        <v>42</v>
      </c>
      <c r="D28" s="470">
        <f>(D18+D22)*0.8</f>
        <v>30.64</v>
      </c>
      <c r="E28" s="546"/>
      <c r="F28" s="543">
        <f>D28*E28</f>
        <v>0</v>
      </c>
    </row>
    <row r="29" spans="1:6" x14ac:dyDescent="0.25">
      <c r="A29" s="449"/>
      <c r="B29" s="449"/>
      <c r="C29" s="453"/>
      <c r="D29" s="496"/>
      <c r="E29" s="546"/>
      <c r="F29" s="561"/>
    </row>
    <row r="30" spans="1:6" ht="13" x14ac:dyDescent="0.25">
      <c r="A30" s="449"/>
      <c r="B30" s="457" t="s">
        <v>231</v>
      </c>
      <c r="C30" s="453"/>
      <c r="D30" s="496"/>
      <c r="E30" s="556"/>
      <c r="F30" s="561"/>
    </row>
    <row r="31" spans="1:6" x14ac:dyDescent="0.25">
      <c r="A31" s="449"/>
      <c r="B31" s="449"/>
      <c r="C31" s="453"/>
      <c r="D31" s="496"/>
      <c r="E31" s="546"/>
      <c r="F31" s="561"/>
    </row>
    <row r="32" spans="1:6" ht="14.5" x14ac:dyDescent="0.25">
      <c r="A32" s="449" t="s">
        <v>232</v>
      </c>
      <c r="B32" s="460" t="s">
        <v>233</v>
      </c>
      <c r="C32" s="453" t="s">
        <v>528</v>
      </c>
      <c r="D32" s="461">
        <f>D14</f>
        <v>40.299999999999997</v>
      </c>
      <c r="E32" s="546"/>
      <c r="F32" s="543">
        <f>D32*E32</f>
        <v>0</v>
      </c>
    </row>
    <row r="33" spans="1:6" x14ac:dyDescent="0.25">
      <c r="A33" s="449"/>
      <c r="B33" s="449"/>
      <c r="C33" s="449"/>
      <c r="D33" s="496"/>
      <c r="E33" s="546"/>
      <c r="F33" s="561"/>
    </row>
    <row r="34" spans="1:6" ht="13" x14ac:dyDescent="0.25">
      <c r="A34" s="469"/>
      <c r="B34" s="469" t="s">
        <v>96</v>
      </c>
      <c r="C34" s="453"/>
      <c r="D34" s="453"/>
      <c r="E34" s="546"/>
      <c r="F34" s="543"/>
    </row>
    <row r="35" spans="1:6" ht="13" x14ac:dyDescent="0.25">
      <c r="A35" s="469"/>
      <c r="B35" s="469"/>
      <c r="C35" s="453"/>
      <c r="D35" s="453"/>
      <c r="E35" s="546"/>
      <c r="F35" s="543"/>
    </row>
    <row r="36" spans="1:6" ht="13" x14ac:dyDescent="0.25">
      <c r="A36" s="508"/>
      <c r="B36" s="469" t="s">
        <v>97</v>
      </c>
      <c r="C36" s="453"/>
      <c r="D36" s="453"/>
      <c r="E36" s="546"/>
      <c r="F36" s="543"/>
    </row>
    <row r="37" spans="1:6" x14ac:dyDescent="0.25">
      <c r="A37" s="508"/>
      <c r="B37" s="575"/>
      <c r="C37" s="453"/>
      <c r="D37" s="453"/>
      <c r="E37" s="546"/>
      <c r="F37" s="543"/>
    </row>
    <row r="38" spans="1:6" ht="13" x14ac:dyDescent="0.25">
      <c r="A38" s="508"/>
      <c r="B38" s="469" t="s">
        <v>98</v>
      </c>
      <c r="C38" s="453"/>
      <c r="D38" s="453"/>
      <c r="E38" s="546"/>
      <c r="F38" s="543"/>
    </row>
    <row r="39" spans="1:6" ht="13" x14ac:dyDescent="0.25">
      <c r="A39" s="449"/>
      <c r="B39" s="452"/>
      <c r="C39" s="453"/>
      <c r="D39" s="453"/>
      <c r="E39" s="546"/>
      <c r="F39" s="543"/>
    </row>
    <row r="40" spans="1:6" ht="13" x14ac:dyDescent="0.25">
      <c r="A40" s="449"/>
      <c r="B40" s="452" t="s">
        <v>99</v>
      </c>
      <c r="C40" s="453"/>
      <c r="D40" s="453"/>
      <c r="E40" s="546"/>
      <c r="F40" s="543"/>
    </row>
    <row r="41" spans="1:6" ht="25" x14ac:dyDescent="0.25">
      <c r="A41" s="449"/>
      <c r="B41" s="458" t="s">
        <v>100</v>
      </c>
      <c r="C41" s="453"/>
      <c r="D41" s="453"/>
      <c r="E41" s="546"/>
      <c r="F41" s="543"/>
    </row>
    <row r="42" spans="1:6" ht="13" x14ac:dyDescent="0.25">
      <c r="A42" s="449"/>
      <c r="B42" s="452"/>
      <c r="C42" s="453"/>
      <c r="D42" s="453"/>
      <c r="E42" s="546"/>
      <c r="F42" s="543"/>
    </row>
    <row r="43" spans="1:6" ht="14.5" x14ac:dyDescent="0.25">
      <c r="A43" s="449" t="s">
        <v>101</v>
      </c>
      <c r="B43" s="460" t="s">
        <v>102</v>
      </c>
      <c r="C43" s="453" t="s">
        <v>840</v>
      </c>
      <c r="D43" s="470">
        <v>2.7</v>
      </c>
      <c r="E43" s="546"/>
      <c r="F43" s="543">
        <f>D43*E43</f>
        <v>0</v>
      </c>
    </row>
    <row r="44" spans="1:6" x14ac:dyDescent="0.25">
      <c r="A44" s="449"/>
      <c r="B44" s="449"/>
      <c r="C44" s="449"/>
      <c r="D44" s="496"/>
      <c r="E44" s="546"/>
      <c r="F44" s="561"/>
    </row>
    <row r="45" spans="1:6" ht="13" x14ac:dyDescent="0.25">
      <c r="A45" s="449"/>
      <c r="B45" s="452" t="s">
        <v>1308</v>
      </c>
      <c r="C45" s="453"/>
      <c r="D45" s="453"/>
      <c r="E45" s="543"/>
      <c r="F45" s="543"/>
    </row>
    <row r="46" spans="1:6" x14ac:dyDescent="0.25">
      <c r="A46" s="449"/>
      <c r="B46" s="449"/>
      <c r="C46" s="453"/>
      <c r="D46" s="453"/>
      <c r="E46" s="543"/>
      <c r="F46" s="543"/>
    </row>
    <row r="47" spans="1:6" ht="25" x14ac:dyDescent="0.25">
      <c r="A47" s="449"/>
      <c r="B47" s="458" t="s">
        <v>1340</v>
      </c>
      <c r="C47" s="453"/>
      <c r="D47" s="453"/>
      <c r="E47" s="543"/>
      <c r="F47" s="543"/>
    </row>
    <row r="48" spans="1:6" x14ac:dyDescent="0.25">
      <c r="A48" s="449"/>
      <c r="B48" s="449"/>
      <c r="C48" s="453"/>
      <c r="D48" s="453"/>
      <c r="E48" s="543"/>
      <c r="F48" s="543"/>
    </row>
    <row r="49" spans="1:6" ht="14.5" x14ac:dyDescent="0.25">
      <c r="A49" s="449" t="s">
        <v>110</v>
      </c>
      <c r="B49" s="449" t="s">
        <v>107</v>
      </c>
      <c r="C49" s="453" t="s">
        <v>840</v>
      </c>
      <c r="D49" s="453">
        <f>10.7+8</f>
        <v>18.7</v>
      </c>
      <c r="E49" s="546"/>
      <c r="F49" s="543">
        <f>D49*E49</f>
        <v>0</v>
      </c>
    </row>
    <row r="50" spans="1:6" ht="13" x14ac:dyDescent="0.25">
      <c r="A50" s="449"/>
      <c r="B50" s="557"/>
      <c r="C50" s="449"/>
      <c r="D50" s="558"/>
      <c r="E50" s="546"/>
      <c r="F50" s="561"/>
    </row>
    <row r="51" spans="1:6" ht="13" x14ac:dyDescent="0.25">
      <c r="A51" s="449"/>
      <c r="B51" s="452" t="s">
        <v>111</v>
      </c>
      <c r="C51" s="453"/>
      <c r="D51" s="453"/>
      <c r="E51" s="546"/>
      <c r="F51" s="543"/>
    </row>
    <row r="52" spans="1:6" x14ac:dyDescent="0.25">
      <c r="A52" s="449"/>
      <c r="B52" s="458"/>
      <c r="C52" s="453"/>
      <c r="D52" s="453"/>
      <c r="E52" s="546"/>
      <c r="F52" s="543"/>
    </row>
    <row r="53" spans="1:6" ht="13" x14ac:dyDescent="0.25">
      <c r="A53" s="449"/>
      <c r="B53" s="452" t="s">
        <v>112</v>
      </c>
      <c r="C53" s="453"/>
      <c r="D53" s="453"/>
      <c r="E53" s="546"/>
      <c r="F53" s="543"/>
    </row>
    <row r="54" spans="1:6" x14ac:dyDescent="0.25">
      <c r="A54" s="449"/>
      <c r="B54" s="449"/>
      <c r="C54" s="453"/>
      <c r="D54" s="453"/>
      <c r="E54" s="546"/>
      <c r="F54" s="543"/>
    </row>
    <row r="55" spans="1:6" x14ac:dyDescent="0.25">
      <c r="A55" s="449"/>
      <c r="B55" s="458" t="s">
        <v>113</v>
      </c>
      <c r="C55" s="453"/>
      <c r="D55" s="453"/>
      <c r="E55" s="546"/>
      <c r="F55" s="543"/>
    </row>
    <row r="56" spans="1:6" x14ac:dyDescent="0.25">
      <c r="A56" s="449"/>
      <c r="B56" s="458"/>
      <c r="C56" s="453"/>
      <c r="D56" s="453"/>
      <c r="E56" s="546"/>
      <c r="F56" s="543"/>
    </row>
    <row r="57" spans="1:6" ht="14.5" x14ac:dyDescent="0.25">
      <c r="A57" s="449" t="s">
        <v>114</v>
      </c>
      <c r="B57" s="449" t="s">
        <v>292</v>
      </c>
      <c r="C57" s="453" t="s">
        <v>840</v>
      </c>
      <c r="D57" s="470">
        <f>D43</f>
        <v>2.7</v>
      </c>
      <c r="E57" s="546"/>
      <c r="F57" s="543">
        <f>D57*E57</f>
        <v>0</v>
      </c>
    </row>
    <row r="58" spans="1:6" x14ac:dyDescent="0.25">
      <c r="A58" s="449"/>
      <c r="B58" s="449"/>
      <c r="C58" s="453"/>
      <c r="D58" s="496"/>
      <c r="E58" s="546"/>
      <c r="F58" s="561"/>
    </row>
    <row r="59" spans="1:6" ht="13" x14ac:dyDescent="0.25">
      <c r="A59" s="449"/>
      <c r="B59" s="452" t="s">
        <v>116</v>
      </c>
      <c r="C59" s="453"/>
      <c r="D59" s="470"/>
      <c r="E59" s="546"/>
      <c r="F59" s="543"/>
    </row>
    <row r="60" spans="1:6" ht="13" x14ac:dyDescent="0.25">
      <c r="A60" s="449"/>
      <c r="B60" s="457"/>
      <c r="C60" s="453"/>
      <c r="D60" s="470"/>
      <c r="E60" s="546"/>
      <c r="F60" s="543"/>
    </row>
    <row r="61" spans="1:6" ht="13" x14ac:dyDescent="0.25">
      <c r="A61" s="449"/>
      <c r="B61" s="457"/>
      <c r="C61" s="453"/>
      <c r="D61" s="470"/>
      <c r="E61" s="546"/>
      <c r="F61" s="543"/>
    </row>
    <row r="62" spans="1:6" ht="13" x14ac:dyDescent="0.25">
      <c r="A62" s="449"/>
      <c r="B62" s="457"/>
      <c r="C62" s="453"/>
      <c r="D62" s="470"/>
      <c r="E62" s="546"/>
      <c r="F62" s="543"/>
    </row>
    <row r="63" spans="1:6" ht="13" x14ac:dyDescent="0.25">
      <c r="A63" s="449"/>
      <c r="B63" s="457"/>
      <c r="C63" s="453"/>
      <c r="D63" s="470"/>
      <c r="E63" s="546"/>
      <c r="F63" s="543"/>
    </row>
    <row r="64" spans="1:6" ht="18.75" customHeight="1" thickBot="1" x14ac:dyDescent="0.3">
      <c r="A64" s="2135" t="s">
        <v>103</v>
      </c>
      <c r="B64" s="2135"/>
      <c r="C64" s="2135"/>
      <c r="D64" s="2135"/>
      <c r="E64" s="2135"/>
      <c r="F64" s="825">
        <f>SUM(F7:F63)</f>
        <v>0</v>
      </c>
    </row>
    <row r="65" spans="1:6" ht="25" x14ac:dyDescent="0.25">
      <c r="A65" s="449"/>
      <c r="B65" s="458" t="s">
        <v>1341</v>
      </c>
      <c r="C65" s="453"/>
      <c r="D65" s="470"/>
      <c r="E65" s="546"/>
      <c r="F65" s="543"/>
    </row>
    <row r="66" spans="1:6" x14ac:dyDescent="0.25">
      <c r="A66" s="449"/>
      <c r="B66" s="449"/>
      <c r="C66" s="453"/>
      <c r="D66" s="470"/>
      <c r="E66" s="546"/>
      <c r="F66" s="543"/>
    </row>
    <row r="67" spans="1:6" ht="14.5" x14ac:dyDescent="0.25">
      <c r="A67" s="449" t="s">
        <v>118</v>
      </c>
      <c r="B67" s="449" t="s">
        <v>293</v>
      </c>
      <c r="C67" s="453" t="s">
        <v>840</v>
      </c>
      <c r="D67" s="470">
        <v>6.7</v>
      </c>
      <c r="E67" s="546"/>
      <c r="F67" s="543">
        <f>D67*E67</f>
        <v>0</v>
      </c>
    </row>
    <row r="68" spans="1:6" ht="13" x14ac:dyDescent="0.25">
      <c r="A68" s="469"/>
      <c r="B68" s="469"/>
      <c r="C68" s="453"/>
      <c r="D68" s="453"/>
      <c r="E68" s="546"/>
      <c r="F68" s="543"/>
    </row>
    <row r="69" spans="1:6" ht="25" x14ac:dyDescent="0.25">
      <c r="A69" s="469"/>
      <c r="B69" s="458" t="s">
        <v>1346</v>
      </c>
      <c r="C69" s="453"/>
      <c r="D69" s="453"/>
      <c r="E69" s="546"/>
      <c r="F69" s="543"/>
    </row>
    <row r="70" spans="1:6" x14ac:dyDescent="0.25">
      <c r="A70" s="508"/>
      <c r="B70" s="575"/>
      <c r="C70" s="453"/>
      <c r="D70" s="453"/>
      <c r="E70" s="546"/>
      <c r="F70" s="543"/>
    </row>
    <row r="71" spans="1:6" ht="14.5" x14ac:dyDescent="0.25">
      <c r="A71" s="508" t="s">
        <v>333</v>
      </c>
      <c r="B71" s="575" t="s">
        <v>334</v>
      </c>
      <c r="C71" s="453" t="s">
        <v>840</v>
      </c>
      <c r="D71" s="453">
        <v>1.3</v>
      </c>
      <c r="E71" s="546"/>
      <c r="F71" s="543">
        <f>D71*E71</f>
        <v>0</v>
      </c>
    </row>
    <row r="72" spans="1:6" x14ac:dyDescent="0.25">
      <c r="A72" s="508"/>
      <c r="B72" s="575"/>
      <c r="C72" s="453"/>
      <c r="D72" s="453"/>
      <c r="E72" s="546"/>
      <c r="F72" s="543"/>
    </row>
    <row r="73" spans="1:6" ht="13" x14ac:dyDescent="0.25">
      <c r="A73" s="469"/>
      <c r="B73" s="458" t="s">
        <v>1347</v>
      </c>
      <c r="C73" s="453"/>
      <c r="D73" s="453"/>
      <c r="E73" s="546"/>
      <c r="F73" s="543"/>
    </row>
    <row r="74" spans="1:6" x14ac:dyDescent="0.25">
      <c r="A74" s="508"/>
      <c r="B74" s="575"/>
      <c r="C74" s="453"/>
      <c r="D74" s="453"/>
      <c r="E74" s="546"/>
      <c r="F74" s="543"/>
    </row>
    <row r="75" spans="1:6" ht="14.5" x14ac:dyDescent="0.25">
      <c r="A75" s="508" t="s">
        <v>120</v>
      </c>
      <c r="B75" s="449" t="s">
        <v>293</v>
      </c>
      <c r="C75" s="453" t="s">
        <v>840</v>
      </c>
      <c r="D75" s="453">
        <v>10.7</v>
      </c>
      <c r="E75" s="546"/>
      <c r="F75" s="543">
        <f>D75*E75</f>
        <v>0</v>
      </c>
    </row>
    <row r="76" spans="1:6" x14ac:dyDescent="0.25">
      <c r="A76" s="508"/>
      <c r="B76" s="449"/>
      <c r="C76" s="453"/>
      <c r="D76" s="453"/>
      <c r="E76" s="546"/>
      <c r="F76" s="543"/>
    </row>
    <row r="77" spans="1:6" ht="13" x14ac:dyDescent="0.25">
      <c r="A77" s="449"/>
      <c r="B77" s="452" t="s">
        <v>121</v>
      </c>
      <c r="C77" s="453"/>
      <c r="D77" s="453"/>
      <c r="E77" s="546"/>
      <c r="F77" s="543"/>
    </row>
    <row r="78" spans="1:6" ht="13" x14ac:dyDescent="0.25">
      <c r="A78" s="449"/>
      <c r="B78" s="452"/>
      <c r="C78" s="453"/>
      <c r="D78" s="453"/>
      <c r="E78" s="546"/>
      <c r="F78" s="543"/>
    </row>
    <row r="79" spans="1:6" ht="13" x14ac:dyDescent="0.25">
      <c r="A79" s="449"/>
      <c r="B79" s="452" t="s">
        <v>122</v>
      </c>
      <c r="C79" s="453"/>
      <c r="D79" s="453"/>
      <c r="E79" s="546"/>
      <c r="F79" s="543"/>
    </row>
    <row r="80" spans="1:6" ht="13" x14ac:dyDescent="0.25">
      <c r="A80" s="449"/>
      <c r="B80" s="452"/>
      <c r="C80" s="453"/>
      <c r="D80" s="453"/>
      <c r="E80" s="546"/>
      <c r="F80" s="543"/>
    </row>
    <row r="81" spans="1:6" x14ac:dyDescent="0.25">
      <c r="A81" s="449"/>
      <c r="B81" s="458" t="s">
        <v>298</v>
      </c>
      <c r="C81" s="453"/>
      <c r="D81" s="453"/>
      <c r="E81" s="546"/>
      <c r="F81" s="543"/>
    </row>
    <row r="82" spans="1:6" ht="13" x14ac:dyDescent="0.25">
      <c r="A82" s="449"/>
      <c r="B82" s="452"/>
      <c r="C82" s="453"/>
      <c r="D82" s="453"/>
      <c r="E82" s="546"/>
      <c r="F82" s="543"/>
    </row>
    <row r="83" spans="1:6" x14ac:dyDescent="0.25">
      <c r="A83" s="449" t="s">
        <v>299</v>
      </c>
      <c r="B83" s="575" t="s">
        <v>393</v>
      </c>
      <c r="C83" s="453" t="s">
        <v>48</v>
      </c>
      <c r="D83" s="453">
        <v>4.5</v>
      </c>
      <c r="E83" s="546"/>
      <c r="F83" s="543">
        <f>D83*E83</f>
        <v>0</v>
      </c>
    </row>
    <row r="84" spans="1:6" x14ac:dyDescent="0.25">
      <c r="A84" s="449"/>
      <c r="B84" s="449"/>
      <c r="C84" s="449"/>
      <c r="D84" s="558"/>
      <c r="E84" s="546"/>
      <c r="F84" s="561"/>
    </row>
    <row r="85" spans="1:6" x14ac:dyDescent="0.25">
      <c r="A85" s="449"/>
      <c r="B85" s="458" t="s">
        <v>123</v>
      </c>
      <c r="C85" s="453"/>
      <c r="D85" s="453"/>
      <c r="E85" s="546"/>
      <c r="F85" s="543"/>
    </row>
    <row r="86" spans="1:6" x14ac:dyDescent="0.25">
      <c r="A86" s="449"/>
      <c r="B86" s="460"/>
      <c r="C86" s="453"/>
      <c r="D86" s="453"/>
      <c r="E86" s="546"/>
      <c r="F86" s="543"/>
    </row>
    <row r="87" spans="1:6" ht="17.25" customHeight="1" x14ac:dyDescent="0.25">
      <c r="A87" s="449" t="s">
        <v>124</v>
      </c>
      <c r="B87" s="460" t="s">
        <v>125</v>
      </c>
      <c r="C87" s="453" t="s">
        <v>126</v>
      </c>
      <c r="D87" s="453">
        <v>28.6</v>
      </c>
      <c r="E87" s="546"/>
      <c r="F87" s="543">
        <f>D87*E87</f>
        <v>0</v>
      </c>
    </row>
    <row r="88" spans="1:6" ht="17.25" customHeight="1" x14ac:dyDescent="0.25">
      <c r="A88" s="449" t="s">
        <v>127</v>
      </c>
      <c r="B88" s="449" t="s">
        <v>128</v>
      </c>
      <c r="C88" s="453" t="s">
        <v>48</v>
      </c>
      <c r="D88" s="453">
        <v>7.3</v>
      </c>
      <c r="E88" s="546"/>
      <c r="F88" s="543">
        <f>D88*E88</f>
        <v>0</v>
      </c>
    </row>
    <row r="89" spans="1:6" ht="17.25" customHeight="1" x14ac:dyDescent="0.25">
      <c r="A89" s="449" t="s">
        <v>129</v>
      </c>
      <c r="B89" s="449" t="s">
        <v>130</v>
      </c>
      <c r="C89" s="453" t="s">
        <v>48</v>
      </c>
      <c r="D89" s="453">
        <v>85</v>
      </c>
      <c r="E89" s="546"/>
      <c r="F89" s="543">
        <f>D89*E89</f>
        <v>0</v>
      </c>
    </row>
    <row r="90" spans="1:6" ht="13" x14ac:dyDescent="0.25">
      <c r="A90" s="449"/>
      <c r="B90" s="452"/>
      <c r="C90" s="449"/>
      <c r="D90" s="449"/>
      <c r="E90" s="539"/>
      <c r="F90" s="561"/>
    </row>
    <row r="91" spans="1:6" ht="13" x14ac:dyDescent="0.25">
      <c r="A91" s="449"/>
      <c r="B91" s="452" t="s">
        <v>131</v>
      </c>
      <c r="C91" s="453"/>
      <c r="D91" s="453"/>
      <c r="E91" s="546"/>
      <c r="F91" s="543"/>
    </row>
    <row r="92" spans="1:6" x14ac:dyDescent="0.25">
      <c r="A92" s="449"/>
      <c r="B92" s="449"/>
      <c r="C92" s="453"/>
      <c r="D92" s="453"/>
      <c r="E92" s="546"/>
      <c r="F92" s="543"/>
    </row>
    <row r="93" spans="1:6" ht="13" x14ac:dyDescent="0.25">
      <c r="A93" s="449"/>
      <c r="B93" s="457" t="s">
        <v>132</v>
      </c>
      <c r="C93" s="453"/>
      <c r="D93" s="453"/>
      <c r="E93" s="546"/>
      <c r="F93" s="543"/>
    </row>
    <row r="94" spans="1:6" x14ac:dyDescent="0.25">
      <c r="A94" s="449"/>
      <c r="B94" s="449"/>
      <c r="C94" s="453"/>
      <c r="D94" s="453"/>
      <c r="E94" s="546"/>
      <c r="F94" s="543"/>
    </row>
    <row r="95" spans="1:6" x14ac:dyDescent="0.25">
      <c r="A95" s="449"/>
      <c r="B95" s="458" t="s">
        <v>133</v>
      </c>
      <c r="C95" s="453"/>
      <c r="D95" s="453"/>
      <c r="E95" s="546"/>
      <c r="F95" s="543"/>
    </row>
    <row r="96" spans="1:6" x14ac:dyDescent="0.25">
      <c r="A96" s="449"/>
      <c r="B96" s="449"/>
      <c r="C96" s="453"/>
      <c r="D96" s="453"/>
      <c r="E96" s="546"/>
      <c r="F96" s="543"/>
    </row>
    <row r="97" spans="1:6" x14ac:dyDescent="0.25">
      <c r="A97" s="449" t="s">
        <v>134</v>
      </c>
      <c r="B97" s="449" t="s">
        <v>135</v>
      </c>
      <c r="C97" s="453" t="s">
        <v>40</v>
      </c>
      <c r="D97" s="453">
        <f>(D49)*0.05</f>
        <v>0.93500000000000005</v>
      </c>
      <c r="E97" s="546"/>
      <c r="F97" s="543">
        <f>D97*E97</f>
        <v>0</v>
      </c>
    </row>
    <row r="98" spans="1:6" x14ac:dyDescent="0.25">
      <c r="A98" s="449"/>
      <c r="B98" s="449"/>
      <c r="C98" s="453"/>
      <c r="D98" s="453"/>
      <c r="E98" s="546"/>
      <c r="F98" s="543"/>
    </row>
    <row r="99" spans="1:6" ht="13" x14ac:dyDescent="0.25">
      <c r="A99" s="449"/>
      <c r="B99" s="452" t="s">
        <v>136</v>
      </c>
      <c r="C99" s="453"/>
      <c r="D99" s="453"/>
      <c r="E99" s="546"/>
      <c r="F99" s="543"/>
    </row>
    <row r="100" spans="1:6" x14ac:dyDescent="0.25">
      <c r="A100" s="449"/>
      <c r="B100" s="449"/>
      <c r="C100" s="453"/>
      <c r="D100" s="453"/>
      <c r="E100" s="546"/>
      <c r="F100" s="543"/>
    </row>
    <row r="101" spans="1:6" x14ac:dyDescent="0.25">
      <c r="A101" s="449"/>
      <c r="B101" s="458" t="s">
        <v>137</v>
      </c>
      <c r="C101" s="453"/>
      <c r="D101" s="453"/>
      <c r="E101" s="546"/>
      <c r="F101" s="543"/>
    </row>
    <row r="102" spans="1:6" x14ac:dyDescent="0.25">
      <c r="A102" s="449"/>
      <c r="B102" s="449"/>
      <c r="C102" s="453"/>
      <c r="D102" s="453"/>
      <c r="E102" s="546"/>
      <c r="F102" s="543"/>
    </row>
    <row r="103" spans="1:6" x14ac:dyDescent="0.25">
      <c r="A103" s="449" t="s">
        <v>138</v>
      </c>
      <c r="B103" s="449" t="s">
        <v>293</v>
      </c>
      <c r="C103" s="453" t="s">
        <v>126</v>
      </c>
      <c r="D103" s="453">
        <v>22</v>
      </c>
      <c r="E103" s="546"/>
      <c r="F103" s="543">
        <f>D103*E103</f>
        <v>0</v>
      </c>
    </row>
    <row r="104" spans="1:6" x14ac:dyDescent="0.25">
      <c r="A104" s="449"/>
      <c r="B104" s="449"/>
      <c r="C104" s="453"/>
      <c r="D104" s="453"/>
      <c r="E104" s="546"/>
      <c r="F104" s="543"/>
    </row>
    <row r="105" spans="1:6" ht="13" x14ac:dyDescent="0.25">
      <c r="A105" s="449"/>
      <c r="B105" s="452" t="s">
        <v>1343</v>
      </c>
      <c r="C105" s="453"/>
      <c r="D105" s="453"/>
      <c r="E105" s="459"/>
      <c r="F105" s="1310"/>
    </row>
    <row r="106" spans="1:6" x14ac:dyDescent="0.25">
      <c r="A106" s="449"/>
      <c r="B106" s="449"/>
      <c r="C106" s="453"/>
      <c r="D106" s="453"/>
      <c r="E106" s="459"/>
      <c r="F106" s="1310"/>
    </row>
    <row r="107" spans="1:6" x14ac:dyDescent="0.25">
      <c r="A107" s="449"/>
      <c r="B107" s="481" t="s">
        <v>1345</v>
      </c>
      <c r="C107" s="453"/>
      <c r="D107" s="453"/>
      <c r="E107" s="459"/>
      <c r="F107" s="1310"/>
    </row>
    <row r="108" spans="1:6" ht="14.5" x14ac:dyDescent="0.25">
      <c r="A108" s="449" t="s">
        <v>1027</v>
      </c>
      <c r="B108" s="449" t="s">
        <v>1344</v>
      </c>
      <c r="C108" s="453" t="s">
        <v>528</v>
      </c>
      <c r="D108" s="453">
        <v>21</v>
      </c>
      <c r="E108" s="459"/>
      <c r="F108" s="1310">
        <f>D108*E108</f>
        <v>0</v>
      </c>
    </row>
    <row r="109" spans="1:6" x14ac:dyDescent="0.25">
      <c r="A109" s="449"/>
      <c r="B109" s="449"/>
      <c r="C109" s="453"/>
      <c r="D109" s="453"/>
      <c r="E109" s="459"/>
      <c r="F109" s="1310"/>
    </row>
    <row r="110" spans="1:6" ht="13" x14ac:dyDescent="0.25">
      <c r="A110" s="517"/>
      <c r="B110" s="518" t="s">
        <v>1387</v>
      </c>
      <c r="C110" s="517"/>
      <c r="D110" s="519"/>
      <c r="E110" s="485"/>
      <c r="F110" s="486"/>
    </row>
    <row r="111" spans="1:6" ht="25" x14ac:dyDescent="0.25">
      <c r="A111" s="487"/>
      <c r="B111" s="530" t="s">
        <v>1388</v>
      </c>
      <c r="C111" s="487"/>
      <c r="D111" s="521"/>
      <c r="E111" s="490"/>
      <c r="F111" s="490"/>
    </row>
    <row r="112" spans="1:6" x14ac:dyDescent="0.25">
      <c r="A112" s="491" t="s">
        <v>1615</v>
      </c>
      <c r="B112" s="492" t="s">
        <v>1608</v>
      </c>
      <c r="C112" s="493" t="s">
        <v>19</v>
      </c>
      <c r="D112" s="519">
        <v>3</v>
      </c>
      <c r="E112" s="494"/>
      <c r="F112" s="1310">
        <f>D112*E112</f>
        <v>0</v>
      </c>
    </row>
    <row r="113" spans="1:6" x14ac:dyDescent="0.25">
      <c r="A113" s="491"/>
      <c r="B113" s="492"/>
      <c r="C113" s="493"/>
      <c r="D113" s="519"/>
      <c r="E113" s="494"/>
      <c r="F113" s="1311"/>
    </row>
    <row r="114" spans="1:6" ht="13" x14ac:dyDescent="0.25">
      <c r="A114" s="449"/>
      <c r="B114" s="557" t="s">
        <v>234</v>
      </c>
      <c r="C114" s="449"/>
      <c r="D114" s="558"/>
      <c r="E114" s="546"/>
      <c r="F114" s="561"/>
    </row>
    <row r="115" spans="1:6" ht="13" x14ac:dyDescent="0.25">
      <c r="A115" s="449"/>
      <c r="B115" s="457"/>
      <c r="C115" s="449"/>
      <c r="D115" s="558"/>
      <c r="E115" s="546"/>
      <c r="F115" s="561"/>
    </row>
    <row r="116" spans="1:6" ht="13" x14ac:dyDescent="0.3">
      <c r="A116" s="449"/>
      <c r="B116" s="559" t="s">
        <v>394</v>
      </c>
      <c r="C116" s="449"/>
      <c r="D116" s="496"/>
      <c r="E116" s="546"/>
      <c r="F116" s="546"/>
    </row>
    <row r="117" spans="1:6" ht="13" x14ac:dyDescent="0.3">
      <c r="A117" s="449"/>
      <c r="B117" s="559"/>
      <c r="C117" s="449"/>
      <c r="D117" s="496"/>
      <c r="E117" s="546"/>
      <c r="F117" s="546"/>
    </row>
    <row r="118" spans="1:6" x14ac:dyDescent="0.25">
      <c r="A118" s="449"/>
      <c r="B118" s="498" t="s">
        <v>395</v>
      </c>
      <c r="C118" s="449"/>
      <c r="D118" s="496"/>
      <c r="E118" s="546"/>
      <c r="F118" s="546"/>
    </row>
    <row r="119" spans="1:6" x14ac:dyDescent="0.25">
      <c r="A119" s="449"/>
      <c r="B119" s="449"/>
      <c r="C119" s="449"/>
      <c r="D119" s="496"/>
      <c r="E119" s="546"/>
      <c r="F119" s="561"/>
    </row>
    <row r="120" spans="1:6" ht="18" customHeight="1" x14ac:dyDescent="0.25">
      <c r="A120" s="472" t="s">
        <v>396</v>
      </c>
      <c r="B120" s="456" t="s">
        <v>173</v>
      </c>
      <c r="C120" s="453" t="s">
        <v>126</v>
      </c>
      <c r="D120" s="496">
        <v>10</v>
      </c>
      <c r="E120" s="546"/>
      <c r="F120" s="543">
        <f>D120*E120</f>
        <v>0</v>
      </c>
    </row>
    <row r="121" spans="1:6" ht="18" customHeight="1" x14ac:dyDescent="0.25">
      <c r="A121" s="472" t="s">
        <v>397</v>
      </c>
      <c r="B121" s="456" t="s">
        <v>196</v>
      </c>
      <c r="C121" s="453" t="s">
        <v>126</v>
      </c>
      <c r="D121" s="496">
        <v>20</v>
      </c>
      <c r="E121" s="546"/>
      <c r="F121" s="543">
        <f>D121*E121</f>
        <v>0</v>
      </c>
    </row>
    <row r="122" spans="1:6" ht="18" customHeight="1" x14ac:dyDescent="0.25">
      <c r="A122" s="472" t="s">
        <v>398</v>
      </c>
      <c r="B122" s="456" t="s">
        <v>399</v>
      </c>
      <c r="C122" s="453" t="s">
        <v>126</v>
      </c>
      <c r="D122" s="496">
        <v>5</v>
      </c>
      <c r="E122" s="546"/>
      <c r="F122" s="543">
        <f>D122*E122</f>
        <v>0</v>
      </c>
    </row>
    <row r="123" spans="1:6" ht="18" customHeight="1" x14ac:dyDescent="0.25">
      <c r="A123" s="1312"/>
      <c r="B123" s="1312"/>
      <c r="C123" s="1312"/>
      <c r="D123" s="1312"/>
      <c r="E123" s="1312"/>
      <c r="F123" s="1312"/>
    </row>
    <row r="124" spans="1:6" ht="18.75" customHeight="1" thickBot="1" x14ac:dyDescent="0.3">
      <c r="A124" s="2135" t="s">
        <v>103</v>
      </c>
      <c r="B124" s="2135"/>
      <c r="C124" s="2135"/>
      <c r="D124" s="2135"/>
      <c r="E124" s="2135"/>
      <c r="F124" s="825">
        <f>SUM(F65:F123)</f>
        <v>0</v>
      </c>
    </row>
    <row r="125" spans="1:6" ht="13" x14ac:dyDescent="0.25">
      <c r="A125" s="449"/>
      <c r="B125" s="452" t="s">
        <v>140</v>
      </c>
      <c r="C125" s="453"/>
      <c r="D125" s="453"/>
      <c r="E125" s="546"/>
      <c r="F125" s="543"/>
    </row>
    <row r="126" spans="1:6" x14ac:dyDescent="0.25">
      <c r="A126" s="449"/>
      <c r="B126" s="449"/>
      <c r="C126" s="453"/>
      <c r="D126" s="453"/>
      <c r="E126" s="546"/>
      <c r="F126" s="543"/>
    </row>
    <row r="127" spans="1:6" ht="13" x14ac:dyDescent="0.25">
      <c r="A127" s="449"/>
      <c r="B127" s="452" t="s">
        <v>141</v>
      </c>
      <c r="C127" s="453"/>
      <c r="D127" s="453"/>
      <c r="E127" s="546"/>
      <c r="F127" s="543"/>
    </row>
    <row r="128" spans="1:6" x14ac:dyDescent="0.25">
      <c r="A128" s="449"/>
      <c r="B128" s="449"/>
      <c r="C128" s="453"/>
      <c r="D128" s="453"/>
      <c r="E128" s="546"/>
      <c r="F128" s="543"/>
    </row>
    <row r="129" spans="1:6" ht="13" x14ac:dyDescent="0.25">
      <c r="A129" s="449"/>
      <c r="B129" s="457" t="s">
        <v>181</v>
      </c>
      <c r="C129" s="453"/>
      <c r="D129" s="453"/>
      <c r="E129" s="546"/>
      <c r="F129" s="546"/>
    </row>
    <row r="130" spans="1:6" x14ac:dyDescent="0.25">
      <c r="A130" s="449"/>
      <c r="B130" s="449"/>
      <c r="C130" s="453"/>
      <c r="D130" s="453"/>
      <c r="E130" s="546"/>
      <c r="F130" s="546"/>
    </row>
    <row r="131" spans="1:6" ht="25" x14ac:dyDescent="0.25">
      <c r="A131" s="449"/>
      <c r="B131" s="458" t="s">
        <v>262</v>
      </c>
      <c r="C131" s="453"/>
      <c r="D131" s="453"/>
      <c r="E131" s="546"/>
      <c r="F131" s="546"/>
    </row>
    <row r="132" spans="1:6" x14ac:dyDescent="0.25">
      <c r="A132" s="449"/>
      <c r="B132" s="449"/>
      <c r="C132" s="453"/>
      <c r="D132" s="453"/>
      <c r="E132" s="546"/>
      <c r="F132" s="561"/>
    </row>
    <row r="133" spans="1:6" x14ac:dyDescent="0.25">
      <c r="A133" s="449" t="s">
        <v>263</v>
      </c>
      <c r="B133" s="449" t="s">
        <v>361</v>
      </c>
      <c r="C133" s="453" t="s">
        <v>19</v>
      </c>
      <c r="D133" s="453">
        <v>2</v>
      </c>
      <c r="E133" s="546"/>
      <c r="F133" s="543">
        <f>D133*E133</f>
        <v>0</v>
      </c>
    </row>
    <row r="134" spans="1:6" x14ac:dyDescent="0.25">
      <c r="A134" s="449"/>
      <c r="B134" s="449"/>
      <c r="C134" s="453"/>
      <c r="D134" s="496"/>
      <c r="E134" s="546"/>
      <c r="F134" s="561"/>
    </row>
    <row r="135" spans="1:6" ht="13" x14ac:dyDescent="0.25">
      <c r="A135" s="449"/>
      <c r="B135" s="452" t="s">
        <v>145</v>
      </c>
      <c r="C135" s="453"/>
      <c r="D135" s="453"/>
      <c r="E135" s="546"/>
      <c r="F135" s="546"/>
    </row>
    <row r="136" spans="1:6" ht="13" x14ac:dyDescent="0.25">
      <c r="A136" s="449"/>
      <c r="B136" s="452"/>
      <c r="C136" s="453"/>
      <c r="D136" s="453"/>
      <c r="E136" s="546"/>
      <c r="F136" s="546"/>
    </row>
    <row r="137" spans="1:6" ht="37.5" x14ac:dyDescent="0.25">
      <c r="A137" s="449"/>
      <c r="B137" s="498" t="s">
        <v>309</v>
      </c>
      <c r="C137" s="453"/>
      <c r="D137" s="453"/>
      <c r="E137" s="546"/>
      <c r="F137" s="546"/>
    </row>
    <row r="138" spans="1:6" ht="13" x14ac:dyDescent="0.25">
      <c r="A138" s="457"/>
      <c r="B138" s="457"/>
      <c r="C138" s="457"/>
      <c r="D138" s="457"/>
      <c r="E138" s="560"/>
      <c r="F138" s="560"/>
    </row>
    <row r="139" spans="1:6" x14ac:dyDescent="0.25">
      <c r="A139" s="449" t="s">
        <v>147</v>
      </c>
      <c r="B139" s="460" t="s">
        <v>362</v>
      </c>
      <c r="C139" s="453" t="s">
        <v>19</v>
      </c>
      <c r="D139" s="453">
        <v>2</v>
      </c>
      <c r="E139" s="459"/>
      <c r="F139" s="515">
        <f>D139*E139</f>
        <v>0</v>
      </c>
    </row>
    <row r="140" spans="1:6" x14ac:dyDescent="0.25">
      <c r="A140" s="449"/>
      <c r="B140" s="460"/>
      <c r="C140" s="453"/>
      <c r="D140" s="453"/>
      <c r="E140" s="459"/>
      <c r="F140" s="515"/>
    </row>
    <row r="141" spans="1:6" ht="38.5" x14ac:dyDescent="0.3">
      <c r="A141" s="449"/>
      <c r="B141" s="498" t="s">
        <v>1230</v>
      </c>
      <c r="C141" s="453"/>
      <c r="D141" s="453"/>
      <c r="E141" s="459"/>
      <c r="F141" s="515"/>
    </row>
    <row r="142" spans="1:6" x14ac:dyDescent="0.25">
      <c r="A142" s="449"/>
      <c r="B142" s="460"/>
      <c r="C142" s="453"/>
      <c r="D142" s="453"/>
      <c r="E142" s="459"/>
      <c r="F142" s="515"/>
    </row>
    <row r="143" spans="1:6" ht="18.75" customHeight="1" x14ac:dyDescent="0.25">
      <c r="A143" s="449" t="s">
        <v>311</v>
      </c>
      <c r="B143" s="460" t="s">
        <v>364</v>
      </c>
      <c r="C143" s="453" t="s">
        <v>19</v>
      </c>
      <c r="D143" s="453">
        <v>2</v>
      </c>
      <c r="E143" s="459"/>
      <c r="F143" s="515">
        <f>D143*E143</f>
        <v>0</v>
      </c>
    </row>
    <row r="144" spans="1:6" ht="18.75" customHeight="1" x14ac:dyDescent="0.25">
      <c r="A144" s="449" t="s">
        <v>343</v>
      </c>
      <c r="B144" s="460" t="s">
        <v>365</v>
      </c>
      <c r="C144" s="453" t="s">
        <v>19</v>
      </c>
      <c r="D144" s="453">
        <v>1</v>
      </c>
      <c r="E144" s="459"/>
      <c r="F144" s="515">
        <f>D144*E144</f>
        <v>0</v>
      </c>
    </row>
    <row r="145" spans="1:6" ht="18.75" customHeight="1" x14ac:dyDescent="0.25">
      <c r="A145" s="449" t="s">
        <v>345</v>
      </c>
      <c r="B145" s="460" t="s">
        <v>366</v>
      </c>
      <c r="C145" s="453" t="s">
        <v>19</v>
      </c>
      <c r="D145" s="453">
        <v>1</v>
      </c>
      <c r="E145" s="459"/>
      <c r="F145" s="515">
        <f>D145*E145</f>
        <v>0</v>
      </c>
    </row>
    <row r="146" spans="1:6" ht="13" x14ac:dyDescent="0.3">
      <c r="A146" s="840"/>
      <c r="B146" s="477"/>
      <c r="C146" s="477"/>
      <c r="D146" s="477"/>
      <c r="E146" s="548"/>
      <c r="F146" s="548"/>
    </row>
    <row r="147" spans="1:6" ht="13" x14ac:dyDescent="0.3">
      <c r="A147" s="449"/>
      <c r="B147" s="457" t="s">
        <v>148</v>
      </c>
      <c r="C147" s="453"/>
      <c r="D147" s="453"/>
      <c r="E147" s="548"/>
      <c r="F147" s="548"/>
    </row>
    <row r="148" spans="1:6" ht="13" x14ac:dyDescent="0.3">
      <c r="A148" s="449"/>
      <c r="B148" s="458"/>
      <c r="C148" s="453"/>
      <c r="D148" s="453"/>
      <c r="E148" s="548"/>
      <c r="F148" s="548"/>
    </row>
    <row r="149" spans="1:6" ht="25" x14ac:dyDescent="0.3">
      <c r="A149" s="449"/>
      <c r="B149" s="458" t="s">
        <v>320</v>
      </c>
      <c r="C149" s="453"/>
      <c r="D149" s="453"/>
      <c r="E149" s="548"/>
      <c r="F149" s="548"/>
    </row>
    <row r="150" spans="1:6" ht="13" x14ac:dyDescent="0.3">
      <c r="A150" s="449"/>
      <c r="B150" s="449"/>
      <c r="C150" s="453"/>
      <c r="D150" s="453"/>
      <c r="E150" s="548"/>
      <c r="F150" s="548"/>
    </row>
    <row r="151" spans="1:6" x14ac:dyDescent="0.25">
      <c r="A151" s="449" t="s">
        <v>321</v>
      </c>
      <c r="B151" s="449" t="s">
        <v>251</v>
      </c>
      <c r="C151" s="453" t="s">
        <v>19</v>
      </c>
      <c r="D151" s="453">
        <v>2</v>
      </c>
      <c r="E151" s="546"/>
      <c r="F151" s="543">
        <f>D151*E151</f>
        <v>0</v>
      </c>
    </row>
    <row r="152" spans="1:6" ht="13" x14ac:dyDescent="0.3">
      <c r="A152" s="449"/>
      <c r="B152" s="449"/>
      <c r="C152" s="453"/>
      <c r="D152" s="453"/>
      <c r="E152" s="548"/>
      <c r="F152" s="548"/>
    </row>
    <row r="153" spans="1:6" ht="25" x14ac:dyDescent="0.3">
      <c r="A153" s="449"/>
      <c r="B153" s="458" t="s">
        <v>1598</v>
      </c>
      <c r="C153" s="453"/>
      <c r="D153" s="463"/>
      <c r="E153" s="548"/>
      <c r="F153" s="548"/>
    </row>
    <row r="154" spans="1:6" ht="13" x14ac:dyDescent="0.3">
      <c r="A154" s="449"/>
      <c r="B154" s="477"/>
      <c r="C154" s="453"/>
      <c r="D154" s="463"/>
      <c r="E154" s="548"/>
      <c r="F154" s="548"/>
    </row>
    <row r="155" spans="1:6" x14ac:dyDescent="0.25">
      <c r="A155" s="449" t="s">
        <v>324</v>
      </c>
      <c r="B155" s="449" t="s">
        <v>400</v>
      </c>
      <c r="C155" s="453" t="s">
        <v>19</v>
      </c>
      <c r="D155" s="463">
        <v>2</v>
      </c>
      <c r="E155" s="546"/>
      <c r="F155" s="543">
        <f>D155*E155</f>
        <v>0</v>
      </c>
    </row>
    <row r="156" spans="1:6" ht="13" x14ac:dyDescent="0.3">
      <c r="A156" s="840"/>
      <c r="B156" s="477"/>
      <c r="C156" s="477"/>
      <c r="D156" s="477"/>
      <c r="E156" s="548"/>
      <c r="F156" s="548"/>
    </row>
    <row r="157" spans="1:6" ht="13" x14ac:dyDescent="0.25">
      <c r="A157" s="449"/>
      <c r="B157" s="452" t="s">
        <v>270</v>
      </c>
      <c r="C157" s="453"/>
      <c r="D157" s="463"/>
      <c r="E157" s="546"/>
      <c r="F157" s="546"/>
    </row>
    <row r="158" spans="1:6" x14ac:dyDescent="0.25">
      <c r="A158" s="449"/>
      <c r="B158" s="449"/>
      <c r="C158" s="453"/>
      <c r="D158" s="463"/>
      <c r="E158" s="546"/>
      <c r="F158" s="546"/>
    </row>
    <row r="159" spans="1:6" ht="25" x14ac:dyDescent="0.25">
      <c r="A159" s="449"/>
      <c r="B159" s="458" t="s">
        <v>1616</v>
      </c>
      <c r="C159" s="453"/>
      <c r="D159" s="463"/>
      <c r="E159" s="546"/>
      <c r="F159" s="546"/>
    </row>
    <row r="160" spans="1:6" x14ac:dyDescent="0.25">
      <c r="A160" s="449"/>
      <c r="B160" s="449"/>
      <c r="C160" s="453"/>
      <c r="D160" s="463"/>
      <c r="E160" s="546"/>
      <c r="F160" s="561"/>
    </row>
    <row r="161" spans="1:6" x14ac:dyDescent="0.25">
      <c r="A161" s="449" t="s">
        <v>195</v>
      </c>
      <c r="B161" s="449" t="s">
        <v>400</v>
      </c>
      <c r="C161" s="453" t="s">
        <v>19</v>
      </c>
      <c r="D161" s="463">
        <v>2</v>
      </c>
      <c r="E161" s="561"/>
      <c r="F161" s="543">
        <f>D161*E161</f>
        <v>0</v>
      </c>
    </row>
    <row r="162" spans="1:6" x14ac:dyDescent="0.25">
      <c r="A162" s="449"/>
      <c r="B162" s="449"/>
      <c r="C162" s="453"/>
      <c r="D162" s="463"/>
      <c r="E162" s="546"/>
      <c r="F162" s="543"/>
    </row>
    <row r="163" spans="1:6" ht="13" x14ac:dyDescent="0.25">
      <c r="A163" s="449"/>
      <c r="B163" s="457" t="s">
        <v>274</v>
      </c>
      <c r="C163" s="453"/>
      <c r="D163" s="463"/>
      <c r="E163" s="546"/>
      <c r="F163" s="561"/>
    </row>
    <row r="164" spans="1:6" x14ac:dyDescent="0.25">
      <c r="A164" s="449"/>
      <c r="B164" s="449"/>
      <c r="C164" s="453"/>
      <c r="D164" s="463"/>
      <c r="E164" s="546"/>
      <c r="F164" s="561"/>
    </row>
    <row r="165" spans="1:6" x14ac:dyDescent="0.25">
      <c r="A165" s="449"/>
      <c r="B165" s="458" t="s">
        <v>275</v>
      </c>
      <c r="C165" s="453"/>
      <c r="D165" s="463"/>
      <c r="E165" s="546"/>
      <c r="F165" s="561"/>
    </row>
    <row r="166" spans="1:6" x14ac:dyDescent="0.25">
      <c r="A166" s="449"/>
      <c r="B166" s="449"/>
      <c r="C166" s="453"/>
      <c r="D166" s="453"/>
      <c r="E166" s="546"/>
      <c r="F166" s="561"/>
    </row>
    <row r="167" spans="1:6" x14ac:dyDescent="0.25">
      <c r="A167" s="449" t="s">
        <v>276</v>
      </c>
      <c r="B167" s="449" t="s">
        <v>401</v>
      </c>
      <c r="C167" s="453" t="s">
        <v>19</v>
      </c>
      <c r="D167" s="463">
        <v>1</v>
      </c>
      <c r="E167" s="546"/>
      <c r="F167" s="543">
        <f>D167*E167</f>
        <v>0</v>
      </c>
    </row>
    <row r="168" spans="1:6" ht="13" x14ac:dyDescent="0.25">
      <c r="A168" s="457"/>
      <c r="B168" s="457"/>
      <c r="C168" s="457"/>
      <c r="D168" s="457"/>
      <c r="E168" s="560"/>
      <c r="F168" s="560"/>
    </row>
    <row r="169" spans="1:6" ht="26" x14ac:dyDescent="0.25">
      <c r="A169" s="457"/>
      <c r="B169" s="452" t="s">
        <v>201</v>
      </c>
      <c r="C169" s="457"/>
      <c r="D169" s="457"/>
      <c r="E169" s="560"/>
      <c r="F169" s="561"/>
    </row>
    <row r="170" spans="1:6" ht="13" x14ac:dyDescent="0.25">
      <c r="A170" s="457"/>
      <c r="B170" s="452"/>
      <c r="C170" s="457"/>
      <c r="D170" s="457"/>
      <c r="E170" s="546"/>
      <c r="F170" s="561"/>
    </row>
    <row r="171" spans="1:6" ht="13" x14ac:dyDescent="0.3">
      <c r="A171" s="472"/>
      <c r="B171" s="562" t="s">
        <v>202</v>
      </c>
      <c r="C171" s="473"/>
      <c r="D171" s="473"/>
      <c r="E171" s="546"/>
      <c r="F171" s="561"/>
    </row>
    <row r="172" spans="1:6" ht="13" x14ac:dyDescent="0.3">
      <c r="A172" s="472"/>
      <c r="B172" s="562"/>
      <c r="C172" s="473"/>
      <c r="D172" s="473"/>
      <c r="E172" s="546"/>
      <c r="F172" s="561"/>
    </row>
    <row r="173" spans="1:6" x14ac:dyDescent="0.25">
      <c r="A173" s="472" t="s">
        <v>203</v>
      </c>
      <c r="B173" s="472" t="s">
        <v>204</v>
      </c>
      <c r="C173" s="473" t="s">
        <v>42</v>
      </c>
      <c r="D173" s="496">
        <v>12</v>
      </c>
      <c r="E173" s="546"/>
      <c r="F173" s="543">
        <f>D173*E173</f>
        <v>0</v>
      </c>
    </row>
    <row r="174" spans="1:6" x14ac:dyDescent="0.25">
      <c r="A174" s="472"/>
      <c r="B174" s="472"/>
      <c r="C174" s="473"/>
      <c r="D174" s="496"/>
      <c r="E174" s="546"/>
      <c r="F174" s="543"/>
    </row>
    <row r="175" spans="1:6" x14ac:dyDescent="0.25">
      <c r="A175" s="472"/>
      <c r="B175" s="472"/>
      <c r="C175" s="473"/>
      <c r="D175" s="496"/>
      <c r="E175" s="546"/>
      <c r="F175" s="543"/>
    </row>
    <row r="176" spans="1:6" x14ac:dyDescent="0.25">
      <c r="A176" s="472"/>
      <c r="B176" s="472"/>
      <c r="C176" s="473"/>
      <c r="D176" s="496"/>
      <c r="E176" s="546"/>
      <c r="F176" s="543"/>
    </row>
    <row r="177" spans="1:6" x14ac:dyDescent="0.25">
      <c r="A177" s="472"/>
      <c r="B177" s="472"/>
      <c r="C177" s="473"/>
      <c r="D177" s="496"/>
      <c r="E177" s="546"/>
      <c r="F177" s="543"/>
    </row>
    <row r="178" spans="1:6" ht="13" x14ac:dyDescent="0.25">
      <c r="A178" s="457"/>
      <c r="B178" s="452"/>
      <c r="C178" s="457"/>
      <c r="D178" s="457"/>
      <c r="E178" s="546"/>
      <c r="F178" s="561"/>
    </row>
    <row r="179" spans="1:6" ht="13" x14ac:dyDescent="0.25">
      <c r="A179" s="457"/>
      <c r="B179" s="452"/>
      <c r="C179" s="457"/>
      <c r="D179" s="457"/>
      <c r="E179" s="546"/>
      <c r="F179" s="561"/>
    </row>
    <row r="180" spans="1:6" ht="17.25" customHeight="1" thickBot="1" x14ac:dyDescent="0.3">
      <c r="A180" s="2135" t="s">
        <v>103</v>
      </c>
      <c r="B180" s="2135"/>
      <c r="C180" s="2135"/>
      <c r="D180" s="2135"/>
      <c r="E180" s="2135"/>
      <c r="F180" s="825">
        <f>SUM(F126:F179)</f>
        <v>0</v>
      </c>
    </row>
    <row r="181" spans="1:6" x14ac:dyDescent="0.25">
      <c r="A181" s="472"/>
      <c r="B181" s="498" t="s">
        <v>205</v>
      </c>
      <c r="C181" s="473"/>
      <c r="D181" s="473"/>
      <c r="E181" s="546"/>
      <c r="F181" s="561"/>
    </row>
    <row r="182" spans="1:6" x14ac:dyDescent="0.25">
      <c r="A182" s="472"/>
      <c r="B182" s="472"/>
      <c r="C182" s="473"/>
      <c r="D182" s="473"/>
      <c r="E182" s="546"/>
      <c r="F182" s="561"/>
    </row>
    <row r="183" spans="1:6" x14ac:dyDescent="0.25">
      <c r="A183" s="472" t="s">
        <v>206</v>
      </c>
      <c r="B183" s="472" t="s">
        <v>207</v>
      </c>
      <c r="C183" s="473" t="s">
        <v>126</v>
      </c>
      <c r="D183" s="473">
        <v>6</v>
      </c>
      <c r="E183" s="546"/>
      <c r="F183" s="543">
        <f>D183*E183</f>
        <v>0</v>
      </c>
    </row>
    <row r="184" spans="1:6" ht="13" x14ac:dyDescent="0.25">
      <c r="A184" s="457"/>
      <c r="B184" s="452"/>
      <c r="C184" s="457"/>
      <c r="D184" s="457"/>
      <c r="E184" s="546"/>
      <c r="F184" s="561"/>
    </row>
    <row r="185" spans="1:6" ht="25" x14ac:dyDescent="0.25">
      <c r="A185" s="472"/>
      <c r="B185" s="498" t="s">
        <v>208</v>
      </c>
      <c r="C185" s="473"/>
      <c r="D185" s="473"/>
      <c r="E185" s="546"/>
      <c r="F185" s="561"/>
    </row>
    <row r="186" spans="1:6" x14ac:dyDescent="0.25">
      <c r="A186" s="472"/>
      <c r="B186" s="472"/>
      <c r="C186" s="473"/>
      <c r="D186" s="473"/>
      <c r="E186" s="546"/>
      <c r="F186" s="561"/>
    </row>
    <row r="187" spans="1:6" x14ac:dyDescent="0.25">
      <c r="A187" s="472" t="s">
        <v>209</v>
      </c>
      <c r="B187" s="472" t="s">
        <v>207</v>
      </c>
      <c r="C187" s="473" t="s">
        <v>126</v>
      </c>
      <c r="D187" s="473">
        <v>24</v>
      </c>
      <c r="E187" s="546"/>
      <c r="F187" s="543">
        <f>D187*E187</f>
        <v>0</v>
      </c>
    </row>
    <row r="188" spans="1:6" ht="13" x14ac:dyDescent="0.25">
      <c r="A188" s="457"/>
      <c r="B188" s="452"/>
      <c r="C188" s="457"/>
      <c r="D188" s="457"/>
      <c r="E188" s="546"/>
      <c r="F188" s="561"/>
    </row>
    <row r="189" spans="1:6" x14ac:dyDescent="0.25">
      <c r="A189" s="472"/>
      <c r="B189" s="498" t="s">
        <v>210</v>
      </c>
      <c r="C189" s="473"/>
      <c r="D189" s="473"/>
      <c r="E189" s="546"/>
      <c r="F189" s="561"/>
    </row>
    <row r="190" spans="1:6" x14ac:dyDescent="0.25">
      <c r="A190" s="472"/>
      <c r="B190" s="472"/>
      <c r="C190" s="473"/>
      <c r="D190" s="473"/>
      <c r="E190" s="546"/>
      <c r="F190" s="561"/>
    </row>
    <row r="191" spans="1:6" x14ac:dyDescent="0.25">
      <c r="A191" s="472" t="s">
        <v>211</v>
      </c>
      <c r="B191" s="472" t="s">
        <v>207</v>
      </c>
      <c r="C191" s="473" t="s">
        <v>126</v>
      </c>
      <c r="D191" s="473">
        <v>2</v>
      </c>
      <c r="E191" s="546"/>
      <c r="F191" s="543">
        <f>D191*E191</f>
        <v>0</v>
      </c>
    </row>
    <row r="192" spans="1:6" x14ac:dyDescent="0.25">
      <c r="A192" s="449"/>
      <c r="B192" s="449"/>
      <c r="C192" s="453"/>
      <c r="D192" s="453"/>
      <c r="E192" s="546"/>
      <c r="F192" s="561"/>
    </row>
    <row r="193" spans="1:6" ht="13" x14ac:dyDescent="0.25">
      <c r="A193" s="449"/>
      <c r="B193" s="457" t="s">
        <v>151</v>
      </c>
      <c r="C193" s="453"/>
      <c r="D193" s="453"/>
      <c r="E193" s="546"/>
      <c r="F193" s="543"/>
    </row>
    <row r="194" spans="1:6" x14ac:dyDescent="0.25">
      <c r="A194" s="449"/>
      <c r="B194" s="460"/>
      <c r="C194" s="453"/>
      <c r="D194" s="453"/>
      <c r="E194" s="546"/>
      <c r="F194" s="543"/>
    </row>
    <row r="195" spans="1:6" ht="25" x14ac:dyDescent="0.25">
      <c r="A195" s="449" t="s">
        <v>1600</v>
      </c>
      <c r="B195" s="449" t="s">
        <v>369</v>
      </c>
      <c r="C195" s="453" t="s">
        <v>19</v>
      </c>
      <c r="D195" s="453">
        <v>2</v>
      </c>
      <c r="E195" s="546"/>
      <c r="F195" s="543">
        <f>D195*E195</f>
        <v>0</v>
      </c>
    </row>
    <row r="196" spans="1:6" x14ac:dyDescent="0.25">
      <c r="A196" s="449"/>
      <c r="B196" s="458"/>
      <c r="C196" s="453"/>
      <c r="D196" s="453"/>
      <c r="E196" s="544"/>
      <c r="F196" s="543"/>
    </row>
    <row r="197" spans="1:6" ht="14.5" x14ac:dyDescent="0.25">
      <c r="A197" s="449" t="s">
        <v>1601</v>
      </c>
      <c r="B197" s="449" t="s">
        <v>370</v>
      </c>
      <c r="C197" s="453" t="s">
        <v>840</v>
      </c>
      <c r="D197" s="453">
        <v>4.7</v>
      </c>
      <c r="E197" s="546"/>
      <c r="F197" s="543">
        <f>D197*E197</f>
        <v>0</v>
      </c>
    </row>
    <row r="198" spans="1:6" x14ac:dyDescent="0.25">
      <c r="A198" s="449"/>
      <c r="B198" s="458"/>
      <c r="C198" s="453"/>
      <c r="D198" s="453"/>
      <c r="E198" s="544"/>
      <c r="F198" s="543"/>
    </row>
    <row r="199" spans="1:6" ht="14.5" x14ac:dyDescent="0.25">
      <c r="A199" s="449" t="s">
        <v>1602</v>
      </c>
      <c r="B199" s="449" t="s">
        <v>372</v>
      </c>
      <c r="C199" s="453" t="s">
        <v>840</v>
      </c>
      <c r="D199" s="453">
        <v>5.23</v>
      </c>
      <c r="E199" s="546"/>
      <c r="F199" s="543">
        <f>D199*E199</f>
        <v>0</v>
      </c>
    </row>
    <row r="200" spans="1:6" ht="13" x14ac:dyDescent="0.3">
      <c r="A200" s="840"/>
      <c r="B200" s="457"/>
      <c r="C200" s="453"/>
      <c r="D200" s="453"/>
      <c r="E200" s="544"/>
      <c r="F200" s="543"/>
    </row>
    <row r="201" spans="1:6" ht="14.5" x14ac:dyDescent="0.25">
      <c r="A201" s="449" t="s">
        <v>1603</v>
      </c>
      <c r="B201" s="449" t="s">
        <v>373</v>
      </c>
      <c r="C201" s="453" t="s">
        <v>840</v>
      </c>
      <c r="D201" s="453">
        <v>5.23</v>
      </c>
      <c r="E201" s="546"/>
      <c r="F201" s="543">
        <f>D201*E201</f>
        <v>0</v>
      </c>
    </row>
    <row r="202" spans="1:6" ht="13" x14ac:dyDescent="0.25">
      <c r="A202" s="449"/>
      <c r="B202" s="457"/>
      <c r="C202" s="453"/>
      <c r="D202" s="453"/>
      <c r="E202" s="544"/>
      <c r="F202" s="543"/>
    </row>
    <row r="203" spans="1:6" x14ac:dyDescent="0.25">
      <c r="A203" s="449" t="s">
        <v>1605</v>
      </c>
      <c r="B203" s="449" t="s">
        <v>402</v>
      </c>
      <c r="C203" s="453" t="s">
        <v>8</v>
      </c>
      <c r="D203" s="453">
        <v>1</v>
      </c>
      <c r="E203" s="546"/>
      <c r="F203" s="543">
        <f>D203*E203</f>
        <v>0</v>
      </c>
    </row>
    <row r="204" spans="1:6" x14ac:dyDescent="0.25">
      <c r="A204" s="449"/>
      <c r="B204" s="460"/>
      <c r="C204" s="453"/>
      <c r="D204" s="453"/>
      <c r="E204" s="546"/>
      <c r="F204" s="543"/>
    </row>
    <row r="205" spans="1:6" x14ac:dyDescent="0.25">
      <c r="A205" s="449"/>
      <c r="B205" s="449"/>
      <c r="C205" s="453"/>
      <c r="D205" s="453"/>
      <c r="E205" s="546"/>
      <c r="F205" s="543"/>
    </row>
    <row r="206" spans="1:6" ht="13" x14ac:dyDescent="0.3">
      <c r="A206" s="449"/>
      <c r="B206" s="477"/>
      <c r="C206" s="477"/>
      <c r="D206" s="477"/>
      <c r="E206" s="548"/>
      <c r="F206" s="548"/>
    </row>
    <row r="207" spans="1:6" x14ac:dyDescent="0.25">
      <c r="A207" s="449"/>
      <c r="B207" s="449"/>
      <c r="C207" s="453"/>
      <c r="D207" s="453"/>
      <c r="E207" s="546"/>
      <c r="F207" s="543"/>
    </row>
    <row r="208" spans="1:6" x14ac:dyDescent="0.25">
      <c r="A208" s="449"/>
      <c r="B208" s="449"/>
      <c r="C208" s="453"/>
      <c r="D208" s="453"/>
      <c r="E208" s="546"/>
      <c r="F208" s="543"/>
    </row>
    <row r="209" spans="1:6" x14ac:dyDescent="0.25">
      <c r="A209" s="449"/>
      <c r="B209" s="449"/>
      <c r="C209" s="453"/>
      <c r="D209" s="453"/>
      <c r="E209" s="546"/>
      <c r="F209" s="543"/>
    </row>
    <row r="210" spans="1:6" x14ac:dyDescent="0.25">
      <c r="A210" s="449"/>
      <c r="B210" s="449"/>
      <c r="C210" s="453"/>
      <c r="D210" s="453"/>
      <c r="E210" s="546"/>
      <c r="F210" s="543"/>
    </row>
    <row r="211" spans="1:6" x14ac:dyDescent="0.25">
      <c r="A211" s="449"/>
      <c r="B211" s="449"/>
      <c r="C211" s="453"/>
      <c r="D211" s="453"/>
      <c r="E211" s="546"/>
      <c r="F211" s="543"/>
    </row>
    <row r="212" spans="1:6" x14ac:dyDescent="0.25">
      <c r="A212" s="449"/>
      <c r="B212" s="449"/>
      <c r="C212" s="453"/>
      <c r="D212" s="453"/>
      <c r="E212" s="546"/>
      <c r="F212" s="543"/>
    </row>
    <row r="213" spans="1:6" x14ac:dyDescent="0.25">
      <c r="A213" s="449"/>
      <c r="B213" s="449"/>
      <c r="C213" s="453"/>
      <c r="D213" s="453"/>
      <c r="E213" s="546"/>
      <c r="F213" s="543"/>
    </row>
    <row r="214" spans="1:6" x14ac:dyDescent="0.25">
      <c r="A214" s="449"/>
      <c r="B214" s="449"/>
      <c r="C214" s="453"/>
      <c r="D214" s="453"/>
      <c r="E214" s="546"/>
      <c r="F214" s="543"/>
    </row>
    <row r="215" spans="1:6" x14ac:dyDescent="0.25">
      <c r="A215" s="449"/>
      <c r="B215" s="449"/>
      <c r="C215" s="453"/>
      <c r="D215" s="453"/>
      <c r="E215" s="546"/>
      <c r="F215" s="543"/>
    </row>
    <row r="216" spans="1:6" x14ac:dyDescent="0.25">
      <c r="A216" s="449"/>
      <c r="B216" s="449"/>
      <c r="C216" s="453"/>
      <c r="D216" s="453"/>
      <c r="E216" s="546"/>
      <c r="F216" s="543"/>
    </row>
    <row r="217" spans="1:6" x14ac:dyDescent="0.25">
      <c r="A217" s="449"/>
      <c r="B217" s="449"/>
      <c r="C217" s="453"/>
      <c r="D217" s="453"/>
      <c r="E217" s="546"/>
      <c r="F217" s="543"/>
    </row>
    <row r="218" spans="1:6" x14ac:dyDescent="0.25">
      <c r="A218" s="449"/>
      <c r="B218" s="449"/>
      <c r="C218" s="453"/>
      <c r="D218" s="453"/>
      <c r="E218" s="546"/>
      <c r="F218" s="543"/>
    </row>
    <row r="219" spans="1:6" x14ac:dyDescent="0.25">
      <c r="A219" s="449"/>
      <c r="B219" s="449"/>
      <c r="C219" s="453"/>
      <c r="D219" s="453"/>
      <c r="E219" s="546"/>
      <c r="F219" s="543"/>
    </row>
    <row r="220" spans="1:6" x14ac:dyDescent="0.25">
      <c r="A220" s="449"/>
      <c r="B220" s="449"/>
      <c r="C220" s="453"/>
      <c r="D220" s="453"/>
      <c r="E220" s="546"/>
      <c r="F220" s="543"/>
    </row>
    <row r="221" spans="1:6" x14ac:dyDescent="0.25">
      <c r="A221" s="449"/>
      <c r="B221" s="449"/>
      <c r="C221" s="453"/>
      <c r="D221" s="453"/>
      <c r="E221" s="546"/>
      <c r="F221" s="543"/>
    </row>
    <row r="222" spans="1:6" ht="13" x14ac:dyDescent="0.3">
      <c r="A222" s="840"/>
      <c r="B222" s="449"/>
      <c r="C222" s="453"/>
      <c r="D222" s="453"/>
      <c r="E222" s="546"/>
      <c r="F222" s="543"/>
    </row>
    <row r="223" spans="1:6" x14ac:dyDescent="0.25">
      <c r="A223" s="449"/>
      <c r="B223" s="449"/>
      <c r="C223" s="453"/>
      <c r="D223" s="453"/>
      <c r="E223" s="546"/>
      <c r="F223" s="543"/>
    </row>
    <row r="224" spans="1:6" ht="13" x14ac:dyDescent="0.25">
      <c r="A224" s="449"/>
      <c r="B224" s="457"/>
      <c r="C224" s="457"/>
      <c r="D224" s="457"/>
      <c r="E224" s="560"/>
      <c r="F224" s="560"/>
    </row>
    <row r="225" spans="1:6" ht="13" x14ac:dyDescent="0.25">
      <c r="A225" s="449"/>
      <c r="B225" s="457"/>
      <c r="C225" s="457"/>
      <c r="D225" s="457"/>
      <c r="E225" s="560"/>
      <c r="F225" s="560"/>
    </row>
    <row r="226" spans="1:6" ht="13" x14ac:dyDescent="0.25">
      <c r="A226" s="457"/>
      <c r="B226" s="457"/>
      <c r="C226" s="457"/>
      <c r="D226" s="457"/>
      <c r="E226" s="560"/>
      <c r="F226" s="560"/>
    </row>
    <row r="227" spans="1:6" ht="13" x14ac:dyDescent="0.25">
      <c r="A227" s="457"/>
      <c r="B227" s="457"/>
      <c r="C227" s="457"/>
      <c r="D227" s="457"/>
      <c r="E227" s="560"/>
      <c r="F227" s="560"/>
    </row>
    <row r="228" spans="1:6" ht="13" x14ac:dyDescent="0.25">
      <c r="A228" s="457"/>
      <c r="B228" s="457"/>
      <c r="C228" s="457"/>
      <c r="D228" s="457"/>
      <c r="E228" s="560"/>
      <c r="F228" s="560"/>
    </row>
    <row r="229" spans="1:6" ht="13" x14ac:dyDescent="0.25">
      <c r="A229" s="457"/>
      <c r="B229" s="457"/>
      <c r="C229" s="457"/>
      <c r="D229" s="457"/>
      <c r="E229" s="560"/>
      <c r="F229" s="560"/>
    </row>
    <row r="230" spans="1:6" ht="13" x14ac:dyDescent="0.25">
      <c r="A230" s="457"/>
      <c r="B230" s="457"/>
      <c r="C230" s="457"/>
      <c r="D230" s="457"/>
      <c r="E230" s="560"/>
      <c r="F230" s="560"/>
    </row>
    <row r="231" spans="1:6" ht="13" x14ac:dyDescent="0.25">
      <c r="A231" s="457"/>
      <c r="B231" s="457"/>
      <c r="C231" s="457"/>
      <c r="D231" s="457"/>
      <c r="E231" s="560"/>
      <c r="F231" s="560"/>
    </row>
    <row r="232" spans="1:6" ht="13" x14ac:dyDescent="0.25">
      <c r="A232" s="457"/>
      <c r="B232" s="457"/>
      <c r="C232" s="457"/>
      <c r="D232" s="457"/>
      <c r="E232" s="560"/>
      <c r="F232" s="560"/>
    </row>
    <row r="233" spans="1:6" ht="13" x14ac:dyDescent="0.25">
      <c r="A233" s="457"/>
      <c r="B233" s="457"/>
      <c r="C233" s="457"/>
      <c r="D233" s="457"/>
      <c r="E233" s="560"/>
      <c r="F233" s="560"/>
    </row>
    <row r="234" spans="1:6" ht="13" x14ac:dyDescent="0.25">
      <c r="A234" s="457"/>
      <c r="B234" s="457"/>
      <c r="C234" s="457"/>
      <c r="D234" s="457"/>
      <c r="E234" s="560"/>
      <c r="F234" s="560"/>
    </row>
    <row r="235" spans="1:6" ht="13" x14ac:dyDescent="0.25">
      <c r="A235" s="457"/>
      <c r="B235" s="457"/>
      <c r="C235" s="457"/>
      <c r="D235" s="457"/>
      <c r="E235" s="560"/>
      <c r="F235" s="560"/>
    </row>
    <row r="236" spans="1:6" ht="13" x14ac:dyDescent="0.25">
      <c r="A236" s="457"/>
      <c r="B236" s="457"/>
      <c r="C236" s="457"/>
      <c r="D236" s="457"/>
      <c r="E236" s="560"/>
      <c r="F236" s="560"/>
    </row>
    <row r="237" spans="1:6" ht="13" x14ac:dyDescent="0.25">
      <c r="A237" s="457"/>
      <c r="B237" s="457"/>
      <c r="C237" s="457"/>
      <c r="D237" s="457"/>
      <c r="E237" s="560"/>
      <c r="F237" s="560"/>
    </row>
    <row r="238" spans="1:6" ht="13" x14ac:dyDescent="0.25">
      <c r="A238" s="457"/>
      <c r="B238" s="457"/>
      <c r="C238" s="457"/>
      <c r="D238" s="457"/>
      <c r="E238" s="560"/>
      <c r="F238" s="560"/>
    </row>
    <row r="239" spans="1:6" ht="13" x14ac:dyDescent="0.25">
      <c r="A239" s="457"/>
      <c r="B239" s="457"/>
      <c r="C239" s="457"/>
      <c r="D239" s="457"/>
      <c r="E239" s="560"/>
      <c r="F239" s="560"/>
    </row>
    <row r="240" spans="1:6" x14ac:dyDescent="0.25">
      <c r="A240" s="449"/>
      <c r="B240" s="460"/>
      <c r="C240" s="453"/>
      <c r="D240" s="453"/>
      <c r="E240" s="546"/>
      <c r="F240" s="543"/>
    </row>
    <row r="241" spans="1:6" ht="18" customHeight="1" thickBot="1" x14ac:dyDescent="0.3">
      <c r="A241" s="2135" t="s">
        <v>103</v>
      </c>
      <c r="B241" s="2135"/>
      <c r="C241" s="2135"/>
      <c r="D241" s="2135"/>
      <c r="E241" s="2135"/>
      <c r="F241" s="825">
        <f>SUM(F182:F240)</f>
        <v>0</v>
      </c>
    </row>
    <row r="242" spans="1:6" x14ac:dyDescent="0.25">
      <c r="A242" s="449"/>
      <c r="B242" s="460"/>
      <c r="C242" s="453"/>
      <c r="D242" s="453"/>
      <c r="E242" s="546"/>
      <c r="F242" s="543"/>
    </row>
    <row r="243" spans="1:6" x14ac:dyDescent="0.25">
      <c r="A243" s="472"/>
      <c r="B243" s="472"/>
      <c r="C243" s="473"/>
      <c r="D243" s="473"/>
      <c r="E243" s="546"/>
      <c r="F243" s="561"/>
    </row>
    <row r="244" spans="1:6" x14ac:dyDescent="0.25">
      <c r="A244" s="472"/>
      <c r="B244" s="472"/>
      <c r="C244" s="473"/>
      <c r="D244" s="473"/>
      <c r="E244" s="546"/>
      <c r="F244" s="561"/>
    </row>
    <row r="245" spans="1:6" x14ac:dyDescent="0.25">
      <c r="A245" s="449"/>
      <c r="B245" s="481"/>
      <c r="C245" s="449"/>
      <c r="D245" s="449"/>
      <c r="E245" s="543"/>
      <c r="F245" s="543"/>
    </row>
    <row r="246" spans="1:6" ht="13" x14ac:dyDescent="0.25">
      <c r="A246" s="449"/>
      <c r="B246" s="452" t="s">
        <v>28</v>
      </c>
      <c r="C246" s="449"/>
      <c r="D246" s="449"/>
      <c r="E246" s="543"/>
      <c r="F246" s="543"/>
    </row>
    <row r="247" spans="1:6" x14ac:dyDescent="0.25">
      <c r="A247" s="449"/>
      <c r="B247" s="460"/>
      <c r="C247" s="449"/>
      <c r="D247" s="449"/>
      <c r="E247" s="543"/>
      <c r="F247" s="543"/>
    </row>
    <row r="248" spans="1:6" x14ac:dyDescent="0.25">
      <c r="A248" s="449"/>
      <c r="B248" s="460" t="s">
        <v>152</v>
      </c>
      <c r="C248" s="449"/>
      <c r="D248" s="449"/>
      <c r="E248" s="543"/>
      <c r="F248" s="543">
        <f>+F64</f>
        <v>0</v>
      </c>
    </row>
    <row r="249" spans="1:6" x14ac:dyDescent="0.25">
      <c r="A249" s="449"/>
      <c r="B249" s="449"/>
      <c r="C249" s="449"/>
      <c r="D249" s="449"/>
      <c r="E249" s="543"/>
      <c r="F249" s="543"/>
    </row>
    <row r="250" spans="1:6" x14ac:dyDescent="0.25">
      <c r="A250" s="449"/>
      <c r="B250" s="460" t="s">
        <v>153</v>
      </c>
      <c r="C250" s="449"/>
      <c r="D250" s="449"/>
      <c r="E250" s="543"/>
      <c r="F250" s="543">
        <f>+F124</f>
        <v>0</v>
      </c>
    </row>
    <row r="251" spans="1:6" x14ac:dyDescent="0.25">
      <c r="A251" s="449"/>
      <c r="B251" s="449"/>
      <c r="C251" s="449"/>
      <c r="D251" s="449"/>
      <c r="E251" s="543"/>
      <c r="F251" s="543"/>
    </row>
    <row r="252" spans="1:6" x14ac:dyDescent="0.25">
      <c r="A252" s="449"/>
      <c r="B252" s="460" t="s">
        <v>154</v>
      </c>
      <c r="C252" s="449"/>
      <c r="D252" s="449"/>
      <c r="E252" s="543"/>
      <c r="F252" s="543">
        <f>+F180</f>
        <v>0</v>
      </c>
    </row>
    <row r="253" spans="1:6" x14ac:dyDescent="0.25">
      <c r="A253" s="449"/>
      <c r="B253" s="449"/>
      <c r="C253" s="449"/>
      <c r="D253" s="449"/>
      <c r="E253" s="543"/>
      <c r="F253" s="543"/>
    </row>
    <row r="254" spans="1:6" x14ac:dyDescent="0.25">
      <c r="A254" s="449"/>
      <c r="B254" s="460" t="s">
        <v>155</v>
      </c>
      <c r="C254" s="449"/>
      <c r="D254" s="449"/>
      <c r="E254" s="543"/>
      <c r="F254" s="543">
        <f>+F241</f>
        <v>0</v>
      </c>
    </row>
    <row r="255" spans="1:6" x14ac:dyDescent="0.25">
      <c r="A255" s="449"/>
      <c r="B255" s="449"/>
      <c r="C255" s="449"/>
      <c r="D255" s="449"/>
      <c r="E255" s="543"/>
      <c r="F255" s="543"/>
    </row>
    <row r="256" spans="1:6" x14ac:dyDescent="0.25">
      <c r="A256" s="449"/>
      <c r="B256" s="460"/>
      <c r="C256" s="449"/>
      <c r="D256" s="449"/>
      <c r="E256" s="543"/>
      <c r="F256" s="543"/>
    </row>
    <row r="257" spans="1:6" x14ac:dyDescent="0.25">
      <c r="A257" s="449"/>
      <c r="B257" s="449"/>
      <c r="C257" s="449"/>
      <c r="D257" s="449"/>
      <c r="E257" s="543"/>
      <c r="F257" s="543"/>
    </row>
    <row r="258" spans="1:6" x14ac:dyDescent="0.25">
      <c r="A258" s="449"/>
      <c r="B258" s="460"/>
      <c r="C258" s="449"/>
      <c r="D258" s="449"/>
      <c r="E258" s="543"/>
      <c r="F258" s="543"/>
    </row>
    <row r="259" spans="1:6" x14ac:dyDescent="0.25">
      <c r="A259" s="449"/>
      <c r="B259" s="449"/>
      <c r="C259" s="449"/>
      <c r="D259" s="449"/>
      <c r="E259" s="543"/>
      <c r="F259" s="543"/>
    </row>
    <row r="260" spans="1:6" x14ac:dyDescent="0.25">
      <c r="A260" s="449"/>
      <c r="B260" s="460"/>
      <c r="C260" s="449"/>
      <c r="D260" s="449"/>
      <c r="E260" s="543"/>
      <c r="F260" s="543"/>
    </row>
    <row r="261" spans="1:6" x14ac:dyDescent="0.25">
      <c r="A261" s="449"/>
      <c r="B261" s="460"/>
      <c r="C261" s="449"/>
      <c r="D261" s="449"/>
      <c r="E261" s="543"/>
      <c r="F261" s="543"/>
    </row>
    <row r="262" spans="1:6" x14ac:dyDescent="0.25">
      <c r="A262" s="449"/>
      <c r="B262" s="460"/>
      <c r="C262" s="449"/>
      <c r="D262" s="449"/>
      <c r="E262" s="543"/>
      <c r="F262" s="543"/>
    </row>
    <row r="263" spans="1:6" x14ac:dyDescent="0.25">
      <c r="A263" s="449"/>
      <c r="B263" s="449"/>
      <c r="C263" s="449"/>
      <c r="D263" s="449"/>
      <c r="E263" s="543"/>
      <c r="F263" s="543"/>
    </row>
    <row r="264" spans="1:6" x14ac:dyDescent="0.25">
      <c r="A264" s="449"/>
      <c r="B264" s="449"/>
      <c r="C264" s="449"/>
      <c r="D264" s="449"/>
      <c r="E264" s="543"/>
      <c r="F264" s="543"/>
    </row>
    <row r="265" spans="1:6" x14ac:dyDescent="0.25">
      <c r="A265" s="449"/>
      <c r="B265" s="449"/>
      <c r="C265" s="449"/>
      <c r="D265" s="449"/>
      <c r="E265" s="543"/>
      <c r="F265" s="543"/>
    </row>
    <row r="266" spans="1:6" x14ac:dyDescent="0.25">
      <c r="A266" s="449"/>
      <c r="B266" s="481"/>
      <c r="C266" s="449"/>
      <c r="D266" s="449"/>
      <c r="E266" s="543"/>
      <c r="F266" s="543"/>
    </row>
    <row r="267" spans="1:6" x14ac:dyDescent="0.25">
      <c r="A267" s="449"/>
      <c r="B267" s="481"/>
      <c r="C267" s="449"/>
      <c r="D267" s="449"/>
      <c r="E267" s="543"/>
      <c r="F267" s="543"/>
    </row>
    <row r="268" spans="1:6" x14ac:dyDescent="0.25">
      <c r="A268" s="449"/>
      <c r="B268" s="449"/>
      <c r="C268" s="449"/>
      <c r="D268" s="449"/>
      <c r="E268" s="543"/>
      <c r="F268" s="543"/>
    </row>
    <row r="269" spans="1:6" x14ac:dyDescent="0.25">
      <c r="A269" s="449"/>
      <c r="B269" s="460"/>
      <c r="C269" s="449"/>
      <c r="D269" s="449"/>
      <c r="E269" s="543"/>
      <c r="F269" s="543"/>
    </row>
    <row r="270" spans="1:6" x14ac:dyDescent="0.25">
      <c r="A270" s="449"/>
      <c r="B270" s="449"/>
      <c r="C270" s="449"/>
      <c r="D270" s="449"/>
      <c r="E270" s="543"/>
      <c r="F270" s="543"/>
    </row>
    <row r="271" spans="1:6" x14ac:dyDescent="0.25">
      <c r="A271" s="449"/>
      <c r="B271" s="449"/>
      <c r="C271" s="449"/>
      <c r="D271" s="449"/>
      <c r="E271" s="543"/>
      <c r="F271" s="543"/>
    </row>
    <row r="272" spans="1:6" x14ac:dyDescent="0.25">
      <c r="A272" s="449"/>
      <c r="B272" s="449"/>
      <c r="C272" s="449"/>
      <c r="D272" s="449"/>
      <c r="E272" s="543"/>
      <c r="F272" s="543"/>
    </row>
    <row r="273" spans="1:6" x14ac:dyDescent="0.25">
      <c r="A273" s="449"/>
      <c r="B273" s="449"/>
      <c r="C273" s="449"/>
      <c r="D273" s="449"/>
      <c r="E273" s="543"/>
      <c r="F273" s="543"/>
    </row>
    <row r="274" spans="1:6" x14ac:dyDescent="0.25">
      <c r="A274" s="449"/>
      <c r="B274" s="449"/>
      <c r="C274" s="449"/>
      <c r="D274" s="449"/>
      <c r="E274" s="543"/>
      <c r="F274" s="543"/>
    </row>
    <row r="275" spans="1:6" x14ac:dyDescent="0.25">
      <c r="A275" s="449"/>
      <c r="B275" s="449"/>
      <c r="C275" s="449"/>
      <c r="D275" s="449"/>
      <c r="E275" s="543"/>
      <c r="F275" s="543"/>
    </row>
    <row r="276" spans="1:6" x14ac:dyDescent="0.25">
      <c r="A276" s="449"/>
      <c r="B276" s="449"/>
      <c r="C276" s="449"/>
      <c r="D276" s="449"/>
      <c r="E276" s="543"/>
      <c r="F276" s="543"/>
    </row>
    <row r="277" spans="1:6" x14ac:dyDescent="0.25">
      <c r="A277" s="449"/>
      <c r="B277" s="449"/>
      <c r="C277" s="449"/>
      <c r="D277" s="449"/>
      <c r="E277" s="543"/>
      <c r="F277" s="543"/>
    </row>
    <row r="278" spans="1:6" x14ac:dyDescent="0.25">
      <c r="A278" s="449"/>
      <c r="B278" s="449"/>
      <c r="C278" s="449"/>
      <c r="D278" s="449"/>
      <c r="E278" s="543"/>
      <c r="F278" s="543"/>
    </row>
    <row r="279" spans="1:6" x14ac:dyDescent="0.25">
      <c r="A279" s="449"/>
      <c r="B279" s="449"/>
      <c r="C279" s="449"/>
      <c r="D279" s="449"/>
      <c r="E279" s="543"/>
      <c r="F279" s="543"/>
    </row>
    <row r="280" spans="1:6" x14ac:dyDescent="0.25">
      <c r="A280" s="449"/>
      <c r="B280" s="449"/>
      <c r="C280" s="449"/>
      <c r="D280" s="449"/>
      <c r="E280" s="543"/>
      <c r="F280" s="543"/>
    </row>
    <row r="281" spans="1:6" x14ac:dyDescent="0.25">
      <c r="A281" s="449"/>
      <c r="B281" s="449"/>
      <c r="C281" s="449"/>
      <c r="D281" s="449"/>
      <c r="E281" s="543"/>
      <c r="F281" s="543"/>
    </row>
    <row r="282" spans="1:6" x14ac:dyDescent="0.25">
      <c r="A282" s="449"/>
      <c r="B282" s="449"/>
      <c r="C282" s="449"/>
      <c r="D282" s="449"/>
      <c r="E282" s="543"/>
      <c r="F282" s="543"/>
    </row>
    <row r="283" spans="1:6" x14ac:dyDescent="0.25">
      <c r="A283" s="449"/>
      <c r="B283" s="449"/>
      <c r="C283" s="449"/>
      <c r="D283" s="449"/>
      <c r="E283" s="543"/>
      <c r="F283" s="543"/>
    </row>
    <row r="284" spans="1:6" x14ac:dyDescent="0.25">
      <c r="A284" s="449"/>
      <c r="B284" s="449"/>
      <c r="C284" s="449"/>
      <c r="D284" s="449"/>
      <c r="E284" s="543"/>
      <c r="F284" s="543"/>
    </row>
    <row r="285" spans="1:6" x14ac:dyDescent="0.25">
      <c r="A285" s="449"/>
      <c r="B285" s="449"/>
      <c r="C285" s="449"/>
      <c r="D285" s="449"/>
      <c r="E285" s="543"/>
      <c r="F285" s="543"/>
    </row>
    <row r="286" spans="1:6" x14ac:dyDescent="0.25">
      <c r="A286" s="449"/>
      <c r="B286" s="449"/>
      <c r="C286" s="449"/>
      <c r="D286" s="449"/>
      <c r="E286" s="543"/>
      <c r="F286" s="543"/>
    </row>
    <row r="287" spans="1:6" x14ac:dyDescent="0.25">
      <c r="A287" s="449"/>
      <c r="B287" s="449"/>
      <c r="C287" s="449"/>
      <c r="D287" s="449"/>
      <c r="E287" s="543"/>
      <c r="F287" s="543"/>
    </row>
    <row r="288" spans="1:6" x14ac:dyDescent="0.25">
      <c r="A288" s="449"/>
      <c r="B288" s="449"/>
      <c r="C288" s="449"/>
      <c r="D288" s="449"/>
      <c r="E288" s="543"/>
      <c r="F288" s="543"/>
    </row>
    <row r="289" spans="1:6" x14ac:dyDescent="0.25">
      <c r="A289" s="449"/>
      <c r="B289" s="449"/>
      <c r="C289" s="449"/>
      <c r="D289" s="449"/>
      <c r="E289" s="543"/>
      <c r="F289" s="543"/>
    </row>
    <row r="290" spans="1:6" x14ac:dyDescent="0.25">
      <c r="A290" s="449"/>
      <c r="B290" s="449"/>
      <c r="C290" s="449"/>
      <c r="D290" s="449"/>
      <c r="E290" s="543"/>
      <c r="F290" s="543"/>
    </row>
    <row r="291" spans="1:6" ht="21.75" customHeight="1" x14ac:dyDescent="0.25">
      <c r="A291" s="2134" t="s">
        <v>487</v>
      </c>
      <c r="B291" s="2134"/>
      <c r="C291" s="2134"/>
      <c r="D291" s="2134"/>
      <c r="E291" s="2134"/>
      <c r="F291" s="1313">
        <f>SUM(F246:F290)</f>
        <v>0</v>
      </c>
    </row>
    <row r="292" spans="1:6" x14ac:dyDescent="0.25">
      <c r="A292" s="563"/>
      <c r="C292" s="441"/>
      <c r="D292" s="441"/>
      <c r="E292" s="564"/>
      <c r="F292" s="564"/>
    </row>
    <row r="293" spans="1:6" x14ac:dyDescent="0.25">
      <c r="A293" s="563"/>
      <c r="C293" s="441"/>
      <c r="D293" s="441"/>
      <c r="E293" s="564"/>
      <c r="F293" s="564"/>
    </row>
    <row r="294" spans="1:6" x14ac:dyDescent="0.25">
      <c r="A294" s="563"/>
      <c r="C294" s="441"/>
      <c r="D294" s="441"/>
      <c r="E294" s="564"/>
      <c r="F294" s="564"/>
    </row>
    <row r="295" spans="1:6" x14ac:dyDescent="0.25">
      <c r="A295" s="563"/>
      <c r="C295" s="441"/>
      <c r="D295" s="441"/>
      <c r="E295" s="564"/>
      <c r="F295" s="564"/>
    </row>
    <row r="296" spans="1:6" x14ac:dyDescent="0.25">
      <c r="A296" s="563"/>
      <c r="C296" s="441"/>
      <c r="D296" s="441"/>
      <c r="E296" s="564"/>
      <c r="F296" s="564"/>
    </row>
    <row r="297" spans="1:6" x14ac:dyDescent="0.25">
      <c r="A297" s="563"/>
      <c r="C297" s="441"/>
      <c r="D297" s="441"/>
      <c r="E297" s="564"/>
      <c r="F297" s="564"/>
    </row>
    <row r="298" spans="1:6" x14ac:dyDescent="0.25">
      <c r="A298" s="563"/>
      <c r="C298" s="441"/>
      <c r="D298" s="441"/>
      <c r="E298" s="564"/>
      <c r="F298" s="564"/>
    </row>
    <row r="299" spans="1:6" x14ac:dyDescent="0.25">
      <c r="A299" s="563"/>
      <c r="C299" s="441"/>
      <c r="D299" s="441"/>
      <c r="E299" s="564"/>
      <c r="F299" s="564"/>
    </row>
    <row r="300" spans="1:6" x14ac:dyDescent="0.25">
      <c r="A300" s="563"/>
      <c r="C300" s="441"/>
      <c r="D300" s="441"/>
      <c r="E300" s="564"/>
      <c r="F300" s="564"/>
    </row>
    <row r="301" spans="1:6" x14ac:dyDescent="0.25">
      <c r="A301" s="563"/>
      <c r="C301" s="441"/>
      <c r="D301" s="441"/>
      <c r="E301" s="564"/>
      <c r="F301" s="564"/>
    </row>
    <row r="302" spans="1:6" x14ac:dyDescent="0.25">
      <c r="A302" s="563"/>
      <c r="C302" s="441"/>
      <c r="D302" s="441"/>
      <c r="E302" s="564"/>
      <c r="F302" s="564"/>
    </row>
    <row r="303" spans="1:6" x14ac:dyDescent="0.25">
      <c r="A303" s="563"/>
      <c r="C303" s="441"/>
      <c r="D303" s="441"/>
      <c r="E303" s="564"/>
      <c r="F303" s="564"/>
    </row>
    <row r="304" spans="1:6" x14ac:dyDescent="0.25">
      <c r="A304" s="563"/>
      <c r="C304" s="441"/>
      <c r="D304" s="441"/>
      <c r="E304" s="564"/>
      <c r="F304" s="564"/>
    </row>
    <row r="305" spans="1:6" x14ac:dyDescent="0.25">
      <c r="A305" s="563"/>
      <c r="C305" s="441"/>
      <c r="D305" s="441"/>
      <c r="E305" s="564"/>
      <c r="F305" s="564"/>
    </row>
    <row r="306" spans="1:6" x14ac:dyDescent="0.25">
      <c r="A306" s="563"/>
      <c r="C306" s="441"/>
      <c r="D306" s="441"/>
      <c r="E306" s="564"/>
      <c r="F306" s="564"/>
    </row>
    <row r="307" spans="1:6" x14ac:dyDescent="0.25">
      <c r="A307" s="563"/>
      <c r="C307" s="441"/>
      <c r="D307" s="441"/>
      <c r="E307" s="564"/>
      <c r="F307" s="564"/>
    </row>
    <row r="308" spans="1:6" x14ac:dyDescent="0.25">
      <c r="A308" s="563"/>
      <c r="C308" s="441"/>
      <c r="D308" s="441"/>
      <c r="E308" s="564"/>
      <c r="F308" s="564"/>
    </row>
    <row r="309" spans="1:6" x14ac:dyDescent="0.25">
      <c r="A309" s="563"/>
      <c r="C309" s="441"/>
      <c r="D309" s="441"/>
      <c r="E309" s="564"/>
      <c r="F309" s="564"/>
    </row>
    <row r="310" spans="1:6" x14ac:dyDescent="0.25">
      <c r="A310" s="563"/>
      <c r="C310" s="441"/>
      <c r="D310" s="441"/>
      <c r="E310" s="564"/>
      <c r="F310" s="564"/>
    </row>
    <row r="311" spans="1:6" x14ac:dyDescent="0.25">
      <c r="A311" s="563"/>
      <c r="C311" s="441"/>
      <c r="D311" s="441"/>
      <c r="E311" s="564"/>
      <c r="F311" s="564"/>
    </row>
    <row r="312" spans="1:6" x14ac:dyDescent="0.25">
      <c r="A312" s="563"/>
      <c r="C312" s="441"/>
      <c r="D312" s="441"/>
      <c r="E312" s="564"/>
      <c r="F312" s="564"/>
    </row>
    <row r="313" spans="1:6" x14ac:dyDescent="0.25">
      <c r="A313" s="563"/>
      <c r="C313" s="441"/>
      <c r="D313" s="441"/>
      <c r="E313" s="564"/>
      <c r="F313" s="564"/>
    </row>
    <row r="314" spans="1:6" x14ac:dyDescent="0.25">
      <c r="A314" s="563"/>
      <c r="C314" s="441"/>
      <c r="D314" s="441"/>
      <c r="E314" s="564"/>
      <c r="F314" s="564"/>
    </row>
    <row r="315" spans="1:6" x14ac:dyDescent="0.25">
      <c r="A315" s="563"/>
      <c r="C315" s="441"/>
      <c r="D315" s="441"/>
      <c r="E315" s="564"/>
      <c r="F315" s="564"/>
    </row>
    <row r="316" spans="1:6" x14ac:dyDescent="0.25">
      <c r="A316" s="563"/>
      <c r="C316" s="441"/>
      <c r="D316" s="441"/>
      <c r="E316" s="564"/>
      <c r="F316" s="564"/>
    </row>
    <row r="317" spans="1:6" x14ac:dyDescent="0.25">
      <c r="A317" s="563"/>
      <c r="C317" s="441"/>
      <c r="D317" s="441"/>
      <c r="E317" s="564"/>
      <c r="F317" s="564"/>
    </row>
    <row r="318" spans="1:6" x14ac:dyDescent="0.25">
      <c r="A318" s="563"/>
      <c r="C318" s="441"/>
      <c r="D318" s="441"/>
      <c r="E318" s="564"/>
      <c r="F318" s="564"/>
    </row>
    <row r="319" spans="1:6" x14ac:dyDescent="0.25">
      <c r="A319" s="563"/>
      <c r="C319" s="441"/>
      <c r="D319" s="441"/>
      <c r="E319" s="564"/>
      <c r="F319" s="564"/>
    </row>
    <row r="320" spans="1:6" x14ac:dyDescent="0.25">
      <c r="A320" s="563"/>
      <c r="C320" s="441"/>
      <c r="D320" s="441"/>
      <c r="E320" s="564"/>
      <c r="F320" s="564"/>
    </row>
    <row r="321" spans="1:6" x14ac:dyDescent="0.25">
      <c r="A321" s="563"/>
      <c r="C321" s="441"/>
      <c r="D321" s="441"/>
      <c r="E321" s="564"/>
      <c r="F321" s="564"/>
    </row>
    <row r="322" spans="1:6" x14ac:dyDescent="0.25">
      <c r="A322" s="563"/>
      <c r="C322" s="441"/>
      <c r="D322" s="441"/>
      <c r="E322" s="564"/>
      <c r="F322" s="564"/>
    </row>
    <row r="323" spans="1:6" x14ac:dyDescent="0.25">
      <c r="A323" s="563"/>
      <c r="C323" s="441"/>
      <c r="D323" s="441"/>
      <c r="E323" s="564"/>
      <c r="F323" s="564"/>
    </row>
    <row r="324" spans="1:6" x14ac:dyDescent="0.25">
      <c r="A324" s="563"/>
      <c r="C324" s="441"/>
      <c r="D324" s="441"/>
      <c r="E324" s="564"/>
      <c r="F324" s="564"/>
    </row>
    <row r="325" spans="1:6" x14ac:dyDescent="0.25">
      <c r="A325" s="563"/>
      <c r="C325" s="441"/>
      <c r="D325" s="441"/>
      <c r="E325" s="564"/>
      <c r="F325" s="564"/>
    </row>
    <row r="326" spans="1:6" x14ac:dyDescent="0.25">
      <c r="A326" s="563"/>
      <c r="C326" s="441"/>
      <c r="D326" s="441"/>
      <c r="E326" s="564"/>
      <c r="F326" s="564"/>
    </row>
    <row r="327" spans="1:6" x14ac:dyDescent="0.25">
      <c r="A327" s="563"/>
      <c r="C327" s="441"/>
      <c r="D327" s="441"/>
      <c r="E327" s="564"/>
      <c r="F327" s="564"/>
    </row>
    <row r="328" spans="1:6" x14ac:dyDescent="0.25">
      <c r="A328" s="563"/>
      <c r="C328" s="441"/>
      <c r="D328" s="441"/>
      <c r="E328" s="564"/>
      <c r="F328" s="564"/>
    </row>
    <row r="329" spans="1:6" x14ac:dyDescent="0.25">
      <c r="A329" s="563"/>
      <c r="C329" s="441"/>
      <c r="D329" s="441"/>
      <c r="E329" s="564"/>
      <c r="F329" s="564"/>
    </row>
    <row r="330" spans="1:6" x14ac:dyDescent="0.25">
      <c r="A330" s="563"/>
      <c r="C330" s="441"/>
      <c r="D330" s="441"/>
      <c r="E330" s="564"/>
      <c r="F330" s="564"/>
    </row>
    <row r="331" spans="1:6" x14ac:dyDescent="0.25">
      <c r="A331" s="563"/>
      <c r="C331" s="441"/>
      <c r="D331" s="441"/>
      <c r="E331" s="564"/>
      <c r="F331" s="564"/>
    </row>
    <row r="332" spans="1:6" x14ac:dyDescent="0.25">
      <c r="A332" s="563"/>
      <c r="C332" s="441"/>
      <c r="D332" s="441"/>
      <c r="E332" s="564"/>
      <c r="F332" s="564"/>
    </row>
    <row r="333" spans="1:6" x14ac:dyDescent="0.25">
      <c r="A333" s="563"/>
      <c r="C333" s="441"/>
      <c r="D333" s="441"/>
      <c r="E333" s="564"/>
      <c r="F333" s="564"/>
    </row>
    <row r="334" spans="1:6" x14ac:dyDescent="0.25">
      <c r="A334" s="563"/>
      <c r="C334" s="441"/>
      <c r="D334" s="441"/>
      <c r="E334" s="564"/>
      <c r="F334" s="564"/>
    </row>
    <row r="335" spans="1:6" x14ac:dyDescent="0.25">
      <c r="A335" s="563"/>
      <c r="C335" s="441"/>
      <c r="D335" s="441"/>
      <c r="E335" s="564"/>
      <c r="F335" s="564"/>
    </row>
    <row r="336" spans="1:6" x14ac:dyDescent="0.25">
      <c r="A336" s="563"/>
      <c r="C336" s="441"/>
      <c r="D336" s="441"/>
      <c r="E336" s="564"/>
      <c r="F336" s="564"/>
    </row>
    <row r="337" spans="1:6" x14ac:dyDescent="0.25">
      <c r="A337" s="563"/>
      <c r="C337" s="441"/>
      <c r="D337" s="441"/>
      <c r="E337" s="564"/>
      <c r="F337" s="564"/>
    </row>
    <row r="338" spans="1:6" x14ac:dyDescent="0.25">
      <c r="A338" s="563"/>
      <c r="C338" s="441"/>
      <c r="D338" s="441"/>
      <c r="E338" s="564"/>
      <c r="F338" s="564"/>
    </row>
    <row r="339" spans="1:6" x14ac:dyDescent="0.25">
      <c r="A339" s="563"/>
      <c r="C339" s="441"/>
      <c r="D339" s="441"/>
      <c r="E339" s="564"/>
      <c r="F339" s="564"/>
    </row>
    <row r="340" spans="1:6" x14ac:dyDescent="0.25">
      <c r="A340" s="563"/>
      <c r="C340" s="441"/>
      <c r="D340" s="441"/>
      <c r="E340" s="564"/>
      <c r="F340" s="564"/>
    </row>
    <row r="341" spans="1:6" x14ac:dyDescent="0.25">
      <c r="A341" s="563"/>
      <c r="C341" s="441"/>
      <c r="D341" s="441"/>
      <c r="E341" s="564"/>
      <c r="F341" s="564"/>
    </row>
    <row r="342" spans="1:6" x14ac:dyDescent="0.25">
      <c r="A342" s="563"/>
      <c r="C342" s="441"/>
      <c r="D342" s="441"/>
      <c r="E342" s="564"/>
      <c r="F342" s="564"/>
    </row>
    <row r="343" spans="1:6" x14ac:dyDescent="0.25">
      <c r="A343" s="563"/>
      <c r="C343" s="441"/>
      <c r="D343" s="441"/>
      <c r="E343" s="564"/>
      <c r="F343" s="564"/>
    </row>
    <row r="344" spans="1:6" x14ac:dyDescent="0.25">
      <c r="A344" s="563"/>
      <c r="C344" s="441"/>
      <c r="D344" s="441"/>
      <c r="E344" s="564"/>
      <c r="F344" s="564"/>
    </row>
    <row r="345" spans="1:6" x14ac:dyDescent="0.25">
      <c r="A345" s="563"/>
      <c r="C345" s="441"/>
      <c r="D345" s="441"/>
      <c r="E345" s="564"/>
      <c r="F345" s="564"/>
    </row>
    <row r="346" spans="1:6" x14ac:dyDescent="0.25">
      <c r="A346" s="563"/>
      <c r="C346" s="441"/>
      <c r="D346" s="441"/>
      <c r="E346" s="564"/>
      <c r="F346" s="564"/>
    </row>
    <row r="347" spans="1:6" x14ac:dyDescent="0.25">
      <c r="A347" s="563"/>
      <c r="C347" s="441"/>
      <c r="D347" s="441"/>
      <c r="E347" s="564"/>
      <c r="F347" s="564"/>
    </row>
    <row r="348" spans="1:6" x14ac:dyDescent="0.25">
      <c r="A348" s="563"/>
      <c r="C348" s="441"/>
      <c r="D348" s="441"/>
      <c r="E348" s="564"/>
      <c r="F348" s="564"/>
    </row>
    <row r="349" spans="1:6" x14ac:dyDescent="0.25">
      <c r="A349" s="563"/>
      <c r="C349" s="441"/>
      <c r="D349" s="441"/>
      <c r="E349" s="564"/>
      <c r="F349" s="564"/>
    </row>
    <row r="350" spans="1:6" x14ac:dyDescent="0.25">
      <c r="A350" s="563"/>
      <c r="C350" s="441"/>
      <c r="D350" s="441"/>
      <c r="E350" s="564"/>
      <c r="F350" s="564"/>
    </row>
    <row r="351" spans="1:6" x14ac:dyDescent="0.25">
      <c r="A351" s="563"/>
      <c r="C351" s="441"/>
      <c r="D351" s="441"/>
      <c r="E351" s="564"/>
      <c r="F351" s="564"/>
    </row>
    <row r="352" spans="1:6" x14ac:dyDescent="0.25">
      <c r="A352" s="563"/>
      <c r="C352" s="441"/>
      <c r="D352" s="441"/>
      <c r="E352" s="564"/>
      <c r="F352" s="564"/>
    </row>
    <row r="353" spans="1:6" x14ac:dyDescent="0.25">
      <c r="A353" s="563"/>
      <c r="C353" s="441"/>
      <c r="D353" s="441"/>
      <c r="E353" s="564"/>
      <c r="F353" s="564"/>
    </row>
    <row r="354" spans="1:6" x14ac:dyDescent="0.25">
      <c r="A354" s="563"/>
      <c r="C354" s="441"/>
      <c r="D354" s="441"/>
      <c r="E354" s="564"/>
      <c r="F354" s="564"/>
    </row>
    <row r="355" spans="1:6" x14ac:dyDescent="0.25">
      <c r="A355" s="563"/>
      <c r="C355" s="441"/>
      <c r="D355" s="441"/>
      <c r="E355" s="564"/>
      <c r="F355" s="564"/>
    </row>
    <row r="356" spans="1:6" x14ac:dyDescent="0.25">
      <c r="A356" s="563"/>
      <c r="C356" s="441"/>
      <c r="D356" s="441"/>
      <c r="E356" s="564"/>
      <c r="F356" s="564"/>
    </row>
    <row r="357" spans="1:6" x14ac:dyDescent="0.25">
      <c r="A357" s="563"/>
      <c r="C357" s="441"/>
      <c r="D357" s="441"/>
      <c r="E357" s="564"/>
      <c r="F357" s="564"/>
    </row>
    <row r="358" spans="1:6" x14ac:dyDescent="0.25">
      <c r="A358" s="563"/>
      <c r="C358" s="441"/>
      <c r="D358" s="441"/>
      <c r="E358" s="564"/>
      <c r="F358" s="564"/>
    </row>
    <row r="359" spans="1:6" x14ac:dyDescent="0.25">
      <c r="A359" s="563"/>
      <c r="C359" s="441"/>
      <c r="D359" s="441"/>
      <c r="E359" s="564"/>
      <c r="F359" s="564"/>
    </row>
    <row r="360" spans="1:6" x14ac:dyDescent="0.25">
      <c r="A360" s="563"/>
      <c r="C360" s="441"/>
      <c r="D360" s="441"/>
      <c r="E360" s="564"/>
      <c r="F360" s="564"/>
    </row>
    <row r="361" spans="1:6" x14ac:dyDescent="0.25">
      <c r="A361" s="563"/>
      <c r="C361" s="441"/>
      <c r="D361" s="441"/>
      <c r="E361" s="564"/>
      <c r="F361" s="564"/>
    </row>
    <row r="362" spans="1:6" x14ac:dyDescent="0.25">
      <c r="A362" s="563"/>
      <c r="C362" s="441"/>
      <c r="D362" s="441"/>
      <c r="E362" s="564"/>
      <c r="F362" s="564"/>
    </row>
    <row r="363" spans="1:6" x14ac:dyDescent="0.25">
      <c r="A363" s="563"/>
      <c r="C363" s="441"/>
      <c r="D363" s="441"/>
      <c r="E363" s="564"/>
      <c r="F363" s="564"/>
    </row>
    <row r="364" spans="1:6" x14ac:dyDescent="0.25">
      <c r="A364" s="563"/>
      <c r="C364" s="441"/>
      <c r="D364" s="441"/>
      <c r="E364" s="564"/>
      <c r="F364" s="564"/>
    </row>
    <row r="365" spans="1:6" x14ac:dyDescent="0.25">
      <c r="A365" s="563"/>
      <c r="C365" s="441"/>
      <c r="D365" s="441"/>
      <c r="E365" s="564"/>
      <c r="F365" s="564"/>
    </row>
    <row r="366" spans="1:6" x14ac:dyDescent="0.25">
      <c r="A366" s="563"/>
      <c r="C366" s="441"/>
      <c r="D366" s="441"/>
      <c r="E366" s="564"/>
      <c r="F366" s="564"/>
    </row>
    <row r="367" spans="1:6" x14ac:dyDescent="0.25">
      <c r="A367" s="563"/>
      <c r="C367" s="441"/>
      <c r="D367" s="441"/>
      <c r="E367" s="564"/>
      <c r="F367" s="564"/>
    </row>
    <row r="368" spans="1:6" x14ac:dyDescent="0.25">
      <c r="A368" s="563"/>
      <c r="C368" s="441"/>
      <c r="D368" s="441"/>
      <c r="E368" s="564"/>
      <c r="F368" s="564"/>
    </row>
    <row r="369" spans="1:6" x14ac:dyDescent="0.25">
      <c r="A369" s="563"/>
      <c r="C369" s="441"/>
      <c r="D369" s="441"/>
      <c r="E369" s="564"/>
      <c r="F369" s="564"/>
    </row>
    <row r="370" spans="1:6" x14ac:dyDescent="0.25">
      <c r="A370" s="563"/>
      <c r="C370" s="441"/>
      <c r="D370" s="441"/>
      <c r="E370" s="564"/>
      <c r="F370" s="564"/>
    </row>
    <row r="371" spans="1:6" x14ac:dyDescent="0.25">
      <c r="A371" s="563"/>
      <c r="C371" s="441"/>
      <c r="D371" s="441"/>
      <c r="E371" s="564"/>
      <c r="F371" s="564"/>
    </row>
    <row r="372" spans="1:6" x14ac:dyDescent="0.25">
      <c r="A372" s="563"/>
      <c r="C372" s="441"/>
      <c r="D372" s="441"/>
      <c r="E372" s="564"/>
      <c r="F372" s="564"/>
    </row>
    <row r="373" spans="1:6" x14ac:dyDescent="0.25">
      <c r="A373" s="563"/>
      <c r="C373" s="441"/>
      <c r="D373" s="441"/>
      <c r="E373" s="564"/>
      <c r="F373" s="564"/>
    </row>
    <row r="374" spans="1:6" x14ac:dyDescent="0.25">
      <c r="A374" s="563"/>
      <c r="C374" s="441"/>
      <c r="D374" s="441"/>
      <c r="E374" s="564"/>
      <c r="F374" s="564"/>
    </row>
    <row r="375" spans="1:6" x14ac:dyDescent="0.25">
      <c r="A375" s="563"/>
      <c r="C375" s="441"/>
      <c r="D375" s="441"/>
      <c r="E375" s="564"/>
      <c r="F375" s="564"/>
    </row>
    <row r="376" spans="1:6" x14ac:dyDescent="0.25">
      <c r="A376" s="563"/>
      <c r="C376" s="441"/>
      <c r="D376" s="441"/>
      <c r="E376" s="564"/>
      <c r="F376" s="564"/>
    </row>
  </sheetData>
  <mergeCells count="8">
    <mergeCell ref="A1:F1"/>
    <mergeCell ref="A2:F2"/>
    <mergeCell ref="A291:E291"/>
    <mergeCell ref="A64:E64"/>
    <mergeCell ref="A124:E124"/>
    <mergeCell ref="A180:E180"/>
    <mergeCell ref="A241:E241"/>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3" manualBreakCount="3">
    <brk id="64" max="5" man="1"/>
    <brk id="124" max="5" man="1"/>
    <brk id="180"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9"/>
  <sheetViews>
    <sheetView view="pageBreakPreview" zoomScale="90" zoomScaleNormal="100" zoomScaleSheetLayoutView="90" workbookViewId="0">
      <pane ySplit="5" topLeftCell="A6" activePane="bottomLeft" state="frozen"/>
      <selection activeCell="A3" sqref="A3:E3"/>
      <selection pane="bottomLeft" activeCell="G22" sqref="G22"/>
    </sheetView>
  </sheetViews>
  <sheetFormatPr defaultColWidth="9.1796875" defaultRowHeight="12.5" x14ac:dyDescent="0.25"/>
  <cols>
    <col min="1" max="1" width="9.26953125" style="509" customWidth="1"/>
    <col min="2" max="2" width="61.7265625" style="439" customWidth="1"/>
    <col min="3" max="3" width="7.7265625" style="439" customWidth="1"/>
    <col min="4" max="4" width="10.81640625" style="439" customWidth="1"/>
    <col min="5" max="5" width="14.453125" style="536" customWidth="1"/>
    <col min="6" max="6" width="14.26953125" style="443" customWidth="1"/>
    <col min="7" max="7" width="16.7265625" style="1799" customWidth="1"/>
    <col min="8" max="8" width="7" style="439" customWidth="1"/>
    <col min="9" max="9" width="5.453125" style="439" customWidth="1"/>
    <col min="10" max="16384" width="9.1796875" style="439"/>
  </cols>
  <sheetData>
    <row r="1" spans="1:7" ht="13" x14ac:dyDescent="0.25">
      <c r="A1" s="2095" t="s">
        <v>0</v>
      </c>
      <c r="B1" s="2095"/>
      <c r="C1" s="2095"/>
      <c r="D1" s="2095"/>
      <c r="E1" s="2095"/>
      <c r="F1" s="2095"/>
    </row>
    <row r="2" spans="1:7" ht="13" x14ac:dyDescent="0.25">
      <c r="A2" s="2095" t="s">
        <v>2491</v>
      </c>
      <c r="B2" s="2095"/>
      <c r="C2" s="2095"/>
      <c r="D2" s="2095"/>
      <c r="E2" s="2095"/>
      <c r="F2" s="2095"/>
    </row>
    <row r="3" spans="1:7" ht="13" x14ac:dyDescent="0.25">
      <c r="A3" s="2136" t="s">
        <v>2222</v>
      </c>
      <c r="B3" s="2136"/>
      <c r="C3" s="2136"/>
      <c r="D3" s="2136"/>
      <c r="E3" s="2136"/>
      <c r="F3" s="2136"/>
    </row>
    <row r="4" spans="1:7" ht="13.5" customHeight="1" x14ac:dyDescent="0.3">
      <c r="A4" s="440" t="s">
        <v>2223</v>
      </c>
      <c r="C4" s="441"/>
      <c r="D4" s="441"/>
    </row>
    <row r="5" spans="1:7" ht="13" x14ac:dyDescent="0.3">
      <c r="A5" s="1800" t="s">
        <v>1</v>
      </c>
      <c r="B5" s="1801" t="s">
        <v>2</v>
      </c>
      <c r="C5" s="1801" t="s">
        <v>3</v>
      </c>
      <c r="D5" s="1801" t="s">
        <v>4</v>
      </c>
      <c r="E5" s="1802" t="s">
        <v>5</v>
      </c>
      <c r="F5" s="1803" t="s">
        <v>6</v>
      </c>
      <c r="G5" s="2137"/>
    </row>
    <row r="6" spans="1:7" x14ac:dyDescent="0.25">
      <c r="A6" s="449"/>
      <c r="B6" s="449"/>
      <c r="C6" s="449"/>
      <c r="D6" s="449"/>
      <c r="E6" s="539"/>
      <c r="F6" s="1263"/>
      <c r="G6" s="2137"/>
    </row>
    <row r="7" spans="1:7" ht="13" x14ac:dyDescent="0.25">
      <c r="A7" s="449"/>
      <c r="B7" s="457" t="s">
        <v>85</v>
      </c>
      <c r="C7" s="453"/>
      <c r="D7" s="453"/>
      <c r="E7" s="543"/>
      <c r="F7" s="558"/>
      <c r="G7" s="2137"/>
    </row>
    <row r="8" spans="1:7" ht="25" x14ac:dyDescent="0.25">
      <c r="A8" s="449"/>
      <c r="B8" s="456" t="s">
        <v>2227</v>
      </c>
      <c r="C8" s="453"/>
      <c r="D8" s="453"/>
      <c r="E8" s="546"/>
      <c r="F8" s="558"/>
      <c r="G8" s="2137"/>
    </row>
    <row r="9" spans="1:7" x14ac:dyDescent="0.25">
      <c r="A9" s="449"/>
      <c r="B9" s="567"/>
      <c r="C9" s="453"/>
      <c r="D9" s="453"/>
      <c r="E9" s="546"/>
      <c r="F9" s="558"/>
    </row>
    <row r="10" spans="1:7" ht="13" x14ac:dyDescent="0.25">
      <c r="A10" s="449"/>
      <c r="B10" s="457" t="s">
        <v>86</v>
      </c>
      <c r="C10" s="453"/>
      <c r="D10" s="453"/>
      <c r="E10" s="546"/>
      <c r="F10" s="558"/>
    </row>
    <row r="11" spans="1:7" x14ac:dyDescent="0.25">
      <c r="A11" s="449"/>
      <c r="B11" s="449"/>
      <c r="C11" s="453"/>
      <c r="D11" s="453"/>
      <c r="E11" s="546"/>
      <c r="F11" s="558"/>
    </row>
    <row r="12" spans="1:7" ht="25" x14ac:dyDescent="0.25">
      <c r="A12" s="449"/>
      <c r="B12" s="458" t="s">
        <v>87</v>
      </c>
      <c r="C12" s="453"/>
      <c r="D12" s="453"/>
      <c r="E12" s="546"/>
      <c r="F12" s="558"/>
    </row>
    <row r="13" spans="1:7" x14ac:dyDescent="0.25">
      <c r="A13" s="449"/>
      <c r="B13" s="449"/>
      <c r="C13" s="453"/>
      <c r="D13" s="453"/>
      <c r="E13" s="546"/>
      <c r="F13" s="558"/>
    </row>
    <row r="14" spans="1:7" x14ac:dyDescent="0.25">
      <c r="A14" s="449" t="s">
        <v>88</v>
      </c>
      <c r="B14" s="449" t="s">
        <v>403</v>
      </c>
      <c r="C14" s="453" t="s">
        <v>42</v>
      </c>
      <c r="D14" s="453">
        <f>20.6+17.1</f>
        <v>37.700000000000003</v>
      </c>
      <c r="E14" s="546"/>
      <c r="F14" s="1804">
        <f>D14*E14</f>
        <v>0</v>
      </c>
      <c r="G14" s="1805"/>
    </row>
    <row r="15" spans="1:7" x14ac:dyDescent="0.25">
      <c r="A15" s="449"/>
      <c r="B15" s="449"/>
      <c r="C15" s="453"/>
      <c r="D15" s="453"/>
      <c r="E15" s="546"/>
      <c r="F15" s="558"/>
      <c r="G15" s="1805"/>
    </row>
    <row r="16" spans="1:7" ht="25" x14ac:dyDescent="0.25">
      <c r="A16" s="449"/>
      <c r="B16" s="458" t="s">
        <v>230</v>
      </c>
      <c r="C16" s="453"/>
      <c r="D16" s="453"/>
      <c r="E16" s="546"/>
      <c r="F16" s="558"/>
      <c r="G16" s="1805"/>
    </row>
    <row r="17" spans="1:7" x14ac:dyDescent="0.25">
      <c r="A17" s="449"/>
      <c r="B17" s="449"/>
      <c r="C17" s="453"/>
      <c r="D17" s="453"/>
      <c r="E17" s="546"/>
      <c r="F17" s="558"/>
      <c r="G17" s="1805"/>
    </row>
    <row r="18" spans="1:7" x14ac:dyDescent="0.25">
      <c r="A18" s="449" t="s">
        <v>404</v>
      </c>
      <c r="B18" s="449" t="s">
        <v>405</v>
      </c>
      <c r="C18" s="453" t="s">
        <v>42</v>
      </c>
      <c r="D18" s="453">
        <f>10.3+10</f>
        <v>20.3</v>
      </c>
      <c r="E18" s="546"/>
      <c r="F18" s="1804">
        <f>D18*E18</f>
        <v>0</v>
      </c>
      <c r="G18" s="1805"/>
    </row>
    <row r="19" spans="1:7" x14ac:dyDescent="0.25">
      <c r="A19" s="449"/>
      <c r="B19" s="449"/>
      <c r="C19" s="453"/>
      <c r="D19" s="453"/>
      <c r="E19" s="546"/>
      <c r="F19" s="558"/>
      <c r="G19" s="1805"/>
    </row>
    <row r="20" spans="1:7" ht="13" x14ac:dyDescent="0.25">
      <c r="A20" s="449"/>
      <c r="B20" s="457" t="s">
        <v>91</v>
      </c>
      <c r="C20" s="453"/>
      <c r="D20" s="453"/>
      <c r="E20" s="546"/>
      <c r="F20" s="558"/>
      <c r="G20" s="1805"/>
    </row>
    <row r="21" spans="1:7" ht="13" x14ac:dyDescent="0.25">
      <c r="A21" s="449"/>
      <c r="B21" s="457"/>
      <c r="C21" s="453"/>
      <c r="D21" s="453"/>
      <c r="E21" s="546"/>
      <c r="F21" s="558"/>
      <c r="G21" s="1805"/>
    </row>
    <row r="22" spans="1:7" ht="25" x14ac:dyDescent="0.25">
      <c r="A22" s="449"/>
      <c r="B22" s="458" t="s">
        <v>92</v>
      </c>
      <c r="C22" s="453"/>
      <c r="D22" s="453"/>
      <c r="E22" s="546"/>
      <c r="F22" s="558"/>
      <c r="G22" s="1805"/>
    </row>
    <row r="23" spans="1:7" x14ac:dyDescent="0.25">
      <c r="A23" s="449"/>
      <c r="B23" s="449"/>
      <c r="C23" s="453"/>
      <c r="D23" s="453"/>
      <c r="E23" s="546"/>
      <c r="F23" s="558"/>
      <c r="G23" s="1805"/>
    </row>
    <row r="24" spans="1:7" x14ac:dyDescent="0.25">
      <c r="A24" s="449" t="s">
        <v>406</v>
      </c>
      <c r="B24" s="1266" t="s">
        <v>1216</v>
      </c>
      <c r="C24" s="453" t="s">
        <v>42</v>
      </c>
      <c r="D24" s="453">
        <f>0.3*(D14+D18)</f>
        <v>17.399999999999999</v>
      </c>
      <c r="E24" s="546"/>
      <c r="F24" s="1804">
        <f>D24*E24</f>
        <v>0</v>
      </c>
      <c r="G24" s="1805"/>
    </row>
    <row r="25" spans="1:7" x14ac:dyDescent="0.25">
      <c r="A25" s="449"/>
      <c r="B25" s="449"/>
      <c r="C25" s="453"/>
      <c r="D25" s="453"/>
      <c r="E25" s="546"/>
      <c r="F25" s="558"/>
      <c r="G25" s="1805"/>
    </row>
    <row r="26" spans="1:7" ht="13" x14ac:dyDescent="0.3">
      <c r="A26" s="840"/>
      <c r="B26" s="457" t="s">
        <v>94</v>
      </c>
      <c r="C26" s="477"/>
      <c r="D26" s="477"/>
      <c r="E26" s="546"/>
      <c r="F26" s="1806"/>
      <c r="G26" s="1805"/>
    </row>
    <row r="27" spans="1:7" ht="13" x14ac:dyDescent="0.3">
      <c r="A27" s="840"/>
      <c r="B27" s="458"/>
      <c r="C27" s="477"/>
      <c r="D27" s="477"/>
      <c r="E27" s="546"/>
      <c r="F27" s="1806"/>
      <c r="G27" s="1805"/>
    </row>
    <row r="28" spans="1:7" ht="25" x14ac:dyDescent="0.25">
      <c r="A28" s="449" t="s">
        <v>407</v>
      </c>
      <c r="B28" s="575" t="s">
        <v>408</v>
      </c>
      <c r="C28" s="453" t="s">
        <v>42</v>
      </c>
      <c r="D28" s="480">
        <f>0.5*(D14+D18)</f>
        <v>29</v>
      </c>
      <c r="E28" s="546"/>
      <c r="F28" s="1804">
        <f>D28*E28</f>
        <v>0</v>
      </c>
      <c r="G28" s="1805"/>
    </row>
    <row r="29" spans="1:7" x14ac:dyDescent="0.25">
      <c r="A29" s="449"/>
      <c r="B29" s="449"/>
      <c r="C29" s="453"/>
      <c r="D29" s="453"/>
      <c r="E29" s="546"/>
      <c r="F29" s="558"/>
      <c r="G29" s="1805"/>
    </row>
    <row r="30" spans="1:7" x14ac:dyDescent="0.25">
      <c r="A30" s="449" t="s">
        <v>95</v>
      </c>
      <c r="B30" s="508" t="s">
        <v>409</v>
      </c>
      <c r="C30" s="453" t="s">
        <v>42</v>
      </c>
      <c r="D30" s="453">
        <f>0.2*(D14+D18)</f>
        <v>11.600000000000001</v>
      </c>
      <c r="E30" s="546"/>
      <c r="F30" s="1804">
        <f>D30*E30</f>
        <v>0</v>
      </c>
      <c r="G30" s="1805"/>
    </row>
    <row r="31" spans="1:7" ht="13" x14ac:dyDescent="0.25">
      <c r="A31" s="449"/>
      <c r="B31" s="452"/>
      <c r="C31" s="453"/>
      <c r="D31" s="453"/>
      <c r="E31" s="546"/>
      <c r="F31" s="558"/>
      <c r="G31" s="1805"/>
    </row>
    <row r="32" spans="1:7" ht="37.5" x14ac:dyDescent="0.25">
      <c r="A32" s="449" t="s">
        <v>410</v>
      </c>
      <c r="B32" s="460" t="s">
        <v>411</v>
      </c>
      <c r="C32" s="453" t="s">
        <v>42</v>
      </c>
      <c r="D32" s="453">
        <f>12.8+7.7</f>
        <v>20.5</v>
      </c>
      <c r="E32" s="546"/>
      <c r="F32" s="1804">
        <f>D32*E32</f>
        <v>0</v>
      </c>
      <c r="G32" s="1805"/>
    </row>
    <row r="33" spans="1:7" x14ac:dyDescent="0.25">
      <c r="A33" s="449"/>
      <c r="B33" s="449"/>
      <c r="C33" s="453"/>
      <c r="D33" s="453"/>
      <c r="E33" s="546"/>
      <c r="F33" s="558"/>
      <c r="G33" s="1805"/>
    </row>
    <row r="34" spans="1:7" ht="14.5" x14ac:dyDescent="0.25">
      <c r="A34" s="449" t="s">
        <v>412</v>
      </c>
      <c r="B34" s="460" t="s">
        <v>413</v>
      </c>
      <c r="C34" s="453" t="s">
        <v>528</v>
      </c>
      <c r="D34" s="470">
        <f>D32/0.3*0.075</f>
        <v>5.1250000000000009</v>
      </c>
      <c r="E34" s="546"/>
      <c r="F34" s="1804">
        <f>D34*E34</f>
        <v>0</v>
      </c>
      <c r="G34" s="1805"/>
    </row>
    <row r="35" spans="1:7" x14ac:dyDescent="0.25">
      <c r="A35" s="449"/>
      <c r="B35" s="449"/>
      <c r="C35" s="453"/>
      <c r="D35" s="453"/>
      <c r="E35" s="546"/>
      <c r="F35" s="558"/>
      <c r="G35" s="1805"/>
    </row>
    <row r="36" spans="1:7" ht="13" x14ac:dyDescent="0.25">
      <c r="A36" s="449"/>
      <c r="B36" s="457" t="s">
        <v>96</v>
      </c>
      <c r="C36" s="453"/>
      <c r="D36" s="453"/>
      <c r="E36" s="543"/>
      <c r="F36" s="558"/>
      <c r="G36" s="1805"/>
    </row>
    <row r="37" spans="1:7" x14ac:dyDescent="0.25">
      <c r="A37" s="449"/>
      <c r="B37" s="449"/>
      <c r="C37" s="453"/>
      <c r="D37" s="453"/>
      <c r="E37" s="543"/>
      <c r="F37" s="558"/>
      <c r="G37" s="1805"/>
    </row>
    <row r="38" spans="1:7" ht="13" x14ac:dyDescent="0.25">
      <c r="A38" s="449"/>
      <c r="B38" s="457" t="s">
        <v>97</v>
      </c>
      <c r="C38" s="453"/>
      <c r="D38" s="453"/>
      <c r="E38" s="543"/>
      <c r="F38" s="558"/>
      <c r="G38" s="1805"/>
    </row>
    <row r="39" spans="1:7" x14ac:dyDescent="0.25">
      <c r="A39" s="449"/>
      <c r="B39" s="449"/>
      <c r="C39" s="453"/>
      <c r="D39" s="453"/>
      <c r="E39" s="543"/>
      <c r="F39" s="558"/>
      <c r="G39" s="1805"/>
    </row>
    <row r="40" spans="1:7" ht="13" x14ac:dyDescent="0.25">
      <c r="A40" s="449"/>
      <c r="B40" s="457" t="s">
        <v>98</v>
      </c>
      <c r="C40" s="453"/>
      <c r="D40" s="453"/>
      <c r="E40" s="543"/>
      <c r="F40" s="558"/>
      <c r="G40" s="1805"/>
    </row>
    <row r="41" spans="1:7" x14ac:dyDescent="0.25">
      <c r="A41" s="449"/>
      <c r="B41" s="449"/>
      <c r="C41" s="453"/>
      <c r="D41" s="453"/>
      <c r="E41" s="543"/>
      <c r="F41" s="558"/>
      <c r="G41" s="1805"/>
    </row>
    <row r="42" spans="1:7" ht="13" x14ac:dyDescent="0.25">
      <c r="A42" s="449"/>
      <c r="B42" s="457" t="s">
        <v>99</v>
      </c>
      <c r="C42" s="453"/>
      <c r="D42" s="453"/>
      <c r="E42" s="546"/>
      <c r="F42" s="558"/>
      <c r="G42" s="1805"/>
    </row>
    <row r="43" spans="1:7" ht="13" x14ac:dyDescent="0.25">
      <c r="A43" s="449"/>
      <c r="B43" s="457"/>
      <c r="C43" s="453"/>
      <c r="D43" s="453"/>
      <c r="E43" s="546"/>
      <c r="F43" s="558"/>
      <c r="G43" s="1805"/>
    </row>
    <row r="44" spans="1:7" ht="25" x14ac:dyDescent="0.25">
      <c r="A44" s="449"/>
      <c r="B44" s="458" t="s">
        <v>100</v>
      </c>
      <c r="C44" s="453"/>
      <c r="D44" s="453"/>
      <c r="E44" s="546"/>
      <c r="F44" s="558"/>
      <c r="G44" s="1805"/>
    </row>
    <row r="45" spans="1:7" x14ac:dyDescent="0.25">
      <c r="A45" s="449"/>
      <c r="B45" s="458"/>
      <c r="C45" s="453"/>
      <c r="D45" s="453"/>
      <c r="E45" s="546"/>
      <c r="F45" s="558"/>
      <c r="G45" s="1805"/>
    </row>
    <row r="46" spans="1:7" ht="14.5" x14ac:dyDescent="0.25">
      <c r="A46" s="449" t="s">
        <v>414</v>
      </c>
      <c r="B46" s="449" t="s">
        <v>107</v>
      </c>
      <c r="C46" s="453" t="s">
        <v>840</v>
      </c>
      <c r="D46" s="480">
        <v>8</v>
      </c>
      <c r="E46" s="546"/>
      <c r="F46" s="1804">
        <f>D46*E46</f>
        <v>0</v>
      </c>
      <c r="G46" s="1805"/>
    </row>
    <row r="47" spans="1:7" x14ac:dyDescent="0.25">
      <c r="A47" s="449"/>
      <c r="B47" s="449"/>
      <c r="C47" s="453"/>
      <c r="D47" s="480"/>
      <c r="E47" s="546"/>
      <c r="F47" s="1804"/>
      <c r="G47" s="1805"/>
    </row>
    <row r="48" spans="1:7" ht="13" x14ac:dyDescent="0.25">
      <c r="A48" s="449"/>
      <c r="B48" s="457" t="s">
        <v>104</v>
      </c>
      <c r="C48" s="453"/>
      <c r="D48" s="453"/>
      <c r="E48" s="546"/>
      <c r="F48" s="558"/>
      <c r="G48" s="1805"/>
    </row>
    <row r="49" spans="1:7" x14ac:dyDescent="0.25">
      <c r="A49" s="449"/>
      <c r="B49" s="449"/>
      <c r="C49" s="453"/>
      <c r="D49" s="453"/>
      <c r="E49" s="546"/>
      <c r="F49" s="558"/>
      <c r="G49" s="1805"/>
    </row>
    <row r="50" spans="1:7" ht="25" x14ac:dyDescent="0.25">
      <c r="A50" s="449"/>
      <c r="B50" s="458" t="s">
        <v>105</v>
      </c>
      <c r="C50" s="453"/>
      <c r="D50" s="470"/>
      <c r="E50" s="546"/>
      <c r="F50" s="558"/>
      <c r="G50" s="1805"/>
    </row>
    <row r="51" spans="1:7" x14ac:dyDescent="0.25">
      <c r="A51" s="449"/>
      <c r="B51" s="460"/>
      <c r="C51" s="453"/>
      <c r="D51" s="470"/>
      <c r="E51" s="546"/>
      <c r="F51" s="558"/>
      <c r="G51" s="1805"/>
    </row>
    <row r="52" spans="1:7" ht="14.5" x14ac:dyDescent="0.25">
      <c r="A52" s="449" t="s">
        <v>106</v>
      </c>
      <c r="B52" s="460" t="s">
        <v>107</v>
      </c>
      <c r="C52" s="453" t="s">
        <v>840</v>
      </c>
      <c r="D52" s="470">
        <v>13.9</v>
      </c>
      <c r="E52" s="546"/>
      <c r="F52" s="1804">
        <f>D52*E52</f>
        <v>0</v>
      </c>
      <c r="G52" s="1805"/>
    </row>
    <row r="53" spans="1:7" x14ac:dyDescent="0.25">
      <c r="A53" s="449"/>
      <c r="B53" s="458"/>
      <c r="C53" s="453"/>
      <c r="D53" s="453"/>
      <c r="E53" s="546"/>
      <c r="F53" s="558"/>
      <c r="G53" s="1805"/>
    </row>
    <row r="54" spans="1:7" ht="13" x14ac:dyDescent="0.25">
      <c r="A54" s="449"/>
      <c r="B54" s="452" t="s">
        <v>108</v>
      </c>
      <c r="C54" s="453"/>
      <c r="D54" s="453"/>
      <c r="E54" s="546"/>
      <c r="F54" s="558"/>
      <c r="G54" s="1805"/>
    </row>
    <row r="55" spans="1:7" x14ac:dyDescent="0.25">
      <c r="A55" s="449"/>
      <c r="B55" s="449"/>
      <c r="C55" s="453"/>
      <c r="D55" s="453"/>
      <c r="E55" s="546"/>
      <c r="F55" s="558"/>
    </row>
    <row r="56" spans="1:7" ht="25" x14ac:dyDescent="0.25">
      <c r="A56" s="449"/>
      <c r="B56" s="458" t="s">
        <v>109</v>
      </c>
      <c r="C56" s="453"/>
      <c r="D56" s="453"/>
      <c r="E56" s="546"/>
      <c r="F56" s="558"/>
    </row>
    <row r="57" spans="1:7" x14ac:dyDescent="0.25">
      <c r="A57" s="449"/>
      <c r="B57" s="449"/>
      <c r="C57" s="453"/>
      <c r="D57" s="453"/>
      <c r="E57" s="544"/>
      <c r="F57" s="558"/>
    </row>
    <row r="58" spans="1:7" ht="14.5" x14ac:dyDescent="0.25">
      <c r="A58" s="449" t="s">
        <v>110</v>
      </c>
      <c r="B58" s="449" t="s">
        <v>107</v>
      </c>
      <c r="C58" s="453" t="s">
        <v>840</v>
      </c>
      <c r="D58" s="470">
        <f>7.2+4.8</f>
        <v>12</v>
      </c>
      <c r="E58" s="544"/>
      <c r="F58" s="1804">
        <f>D58*E58</f>
        <v>0</v>
      </c>
      <c r="G58" s="1805"/>
    </row>
    <row r="59" spans="1:7" x14ac:dyDescent="0.25">
      <c r="A59" s="449"/>
      <c r="B59" s="449"/>
      <c r="C59" s="453"/>
      <c r="D59" s="470"/>
      <c r="E59" s="544"/>
      <c r="F59" s="1804"/>
    </row>
    <row r="60" spans="1:7" x14ac:dyDescent="0.25">
      <c r="A60" s="449"/>
      <c r="B60" s="449"/>
      <c r="C60" s="453"/>
      <c r="D60" s="470"/>
      <c r="E60" s="544"/>
      <c r="F60" s="558"/>
    </row>
    <row r="61" spans="1:7" x14ac:dyDescent="0.25">
      <c r="A61" s="449"/>
      <c r="B61" s="449"/>
      <c r="C61" s="453"/>
      <c r="D61" s="470"/>
      <c r="E61" s="544"/>
      <c r="F61" s="1804"/>
    </row>
    <row r="62" spans="1:7" ht="13" thickBot="1" x14ac:dyDescent="0.3">
      <c r="A62" s="449"/>
      <c r="B62" s="449"/>
      <c r="C62" s="453"/>
      <c r="D62" s="470"/>
      <c r="E62" s="544"/>
      <c r="F62" s="558"/>
    </row>
    <row r="63" spans="1:7" ht="18" customHeight="1" thickTop="1" x14ac:dyDescent="0.25">
      <c r="A63" s="2104" t="s">
        <v>103</v>
      </c>
      <c r="B63" s="2104"/>
      <c r="C63" s="2104"/>
      <c r="D63" s="2104"/>
      <c r="E63" s="2104"/>
      <c r="F63" s="1807">
        <f>SUM(F7:F62)</f>
        <v>0</v>
      </c>
    </row>
    <row r="64" spans="1:7" ht="13" x14ac:dyDescent="0.25">
      <c r="A64" s="449"/>
      <c r="B64" s="452" t="s">
        <v>116</v>
      </c>
      <c r="C64" s="453"/>
      <c r="D64" s="470"/>
      <c r="E64" s="546"/>
      <c r="F64" s="558"/>
    </row>
    <row r="65" spans="1:6" ht="13" x14ac:dyDescent="0.25">
      <c r="A65" s="449"/>
      <c r="B65" s="457"/>
      <c r="C65" s="453"/>
      <c r="D65" s="470"/>
      <c r="E65" s="546"/>
      <c r="F65" s="558"/>
    </row>
    <row r="66" spans="1:6" ht="25" x14ac:dyDescent="0.25">
      <c r="A66" s="449"/>
      <c r="B66" s="458" t="s">
        <v>415</v>
      </c>
      <c r="C66" s="453"/>
      <c r="D66" s="470"/>
      <c r="E66" s="546"/>
      <c r="F66" s="558"/>
    </row>
    <row r="67" spans="1:6" x14ac:dyDescent="0.25">
      <c r="A67" s="449"/>
      <c r="B67" s="449"/>
      <c r="C67" s="453"/>
      <c r="D67" s="470"/>
      <c r="E67" s="546"/>
      <c r="F67" s="558"/>
    </row>
    <row r="68" spans="1:6" ht="14.5" x14ac:dyDescent="0.25">
      <c r="A68" s="449" t="s">
        <v>118</v>
      </c>
      <c r="B68" s="449" t="s">
        <v>293</v>
      </c>
      <c r="C68" s="453" t="s">
        <v>840</v>
      </c>
      <c r="D68" s="470">
        <f>D52</f>
        <v>13.9</v>
      </c>
      <c r="E68" s="546"/>
      <c r="F68" s="1804">
        <f>D68*E68</f>
        <v>0</v>
      </c>
    </row>
    <row r="69" spans="1:6" ht="13" x14ac:dyDescent="0.25">
      <c r="A69" s="469"/>
      <c r="B69" s="469"/>
      <c r="C69" s="453"/>
      <c r="D69" s="453"/>
      <c r="E69" s="546"/>
      <c r="F69" s="558"/>
    </row>
    <row r="70" spans="1:6" ht="25" x14ac:dyDescent="0.25">
      <c r="A70" s="469"/>
      <c r="B70" s="458" t="s">
        <v>294</v>
      </c>
      <c r="C70" s="453"/>
      <c r="D70" s="453"/>
      <c r="E70" s="546"/>
      <c r="F70" s="558"/>
    </row>
    <row r="71" spans="1:6" x14ac:dyDescent="0.25">
      <c r="A71" s="508"/>
      <c r="B71" s="575"/>
      <c r="C71" s="453"/>
      <c r="D71" s="453"/>
      <c r="E71" s="546"/>
      <c r="F71" s="558"/>
    </row>
    <row r="72" spans="1:6" ht="14.5" x14ac:dyDescent="0.25">
      <c r="A72" s="508" t="s">
        <v>295</v>
      </c>
      <c r="B72" s="449" t="s">
        <v>293</v>
      </c>
      <c r="C72" s="453" t="s">
        <v>840</v>
      </c>
      <c r="D72" s="453">
        <v>0</v>
      </c>
      <c r="E72" s="546"/>
      <c r="F72" s="1804">
        <f>D72*E72</f>
        <v>0</v>
      </c>
    </row>
    <row r="73" spans="1:6" x14ac:dyDescent="0.25">
      <c r="A73" s="508"/>
      <c r="B73" s="449"/>
      <c r="C73" s="453"/>
      <c r="D73" s="453"/>
      <c r="E73" s="546"/>
      <c r="F73" s="558"/>
    </row>
    <row r="74" spans="1:6" ht="13" x14ac:dyDescent="0.25">
      <c r="A74" s="469"/>
      <c r="B74" s="458" t="s">
        <v>297</v>
      </c>
      <c r="C74" s="453"/>
      <c r="D74" s="453"/>
      <c r="E74" s="546"/>
      <c r="F74" s="558"/>
    </row>
    <row r="75" spans="1:6" x14ac:dyDescent="0.25">
      <c r="A75" s="508"/>
      <c r="B75" s="575"/>
      <c r="C75" s="453"/>
      <c r="D75" s="453"/>
      <c r="E75" s="546"/>
      <c r="F75" s="558"/>
    </row>
    <row r="76" spans="1:6" ht="14.5" x14ac:dyDescent="0.25">
      <c r="A76" s="508" t="s">
        <v>120</v>
      </c>
      <c r="B76" s="449" t="s">
        <v>293</v>
      </c>
      <c r="C76" s="453" t="s">
        <v>840</v>
      </c>
      <c r="D76" s="470">
        <f>D58-D80-D84</f>
        <v>7.7</v>
      </c>
      <c r="E76" s="546"/>
      <c r="F76" s="1804">
        <f>D76*E76</f>
        <v>0</v>
      </c>
    </row>
    <row r="77" spans="1:6" x14ac:dyDescent="0.25">
      <c r="A77" s="449"/>
      <c r="B77" s="449"/>
      <c r="C77" s="453"/>
      <c r="D77" s="453"/>
      <c r="E77" s="543"/>
      <c r="F77" s="558"/>
    </row>
    <row r="78" spans="1:6" ht="25" x14ac:dyDescent="0.25">
      <c r="A78" s="449"/>
      <c r="B78" s="458" t="s">
        <v>335</v>
      </c>
      <c r="C78" s="453"/>
      <c r="D78" s="470"/>
      <c r="E78" s="546"/>
      <c r="F78" s="558"/>
    </row>
    <row r="79" spans="1:6" x14ac:dyDescent="0.25">
      <c r="A79" s="449"/>
      <c r="B79" s="449"/>
      <c r="C79" s="453"/>
      <c r="D79" s="470"/>
      <c r="E79" s="546"/>
      <c r="F79" s="558"/>
    </row>
    <row r="80" spans="1:6" ht="14.5" x14ac:dyDescent="0.25">
      <c r="A80" s="449" t="s">
        <v>336</v>
      </c>
      <c r="B80" s="449" t="s">
        <v>1227</v>
      </c>
      <c r="C80" s="453" t="s">
        <v>840</v>
      </c>
      <c r="D80" s="470">
        <v>2</v>
      </c>
      <c r="E80" s="546"/>
      <c r="F80" s="1804">
        <f>D80*E80</f>
        <v>0</v>
      </c>
    </row>
    <row r="81" spans="1:6" x14ac:dyDescent="0.25">
      <c r="A81" s="449"/>
      <c r="B81" s="449"/>
      <c r="C81" s="453"/>
      <c r="D81" s="453"/>
      <c r="E81" s="543"/>
      <c r="F81" s="558"/>
    </row>
    <row r="82" spans="1:6" ht="25" x14ac:dyDescent="0.25">
      <c r="A82" s="449"/>
      <c r="B82" s="458" t="s">
        <v>416</v>
      </c>
      <c r="C82" s="453"/>
      <c r="D82" s="470"/>
      <c r="E82" s="546"/>
      <c r="F82" s="558"/>
    </row>
    <row r="83" spans="1:6" x14ac:dyDescent="0.25">
      <c r="A83" s="449"/>
      <c r="B83" s="449"/>
      <c r="C83" s="453"/>
      <c r="D83" s="470"/>
      <c r="E83" s="546"/>
      <c r="F83" s="558"/>
    </row>
    <row r="84" spans="1:6" ht="14.5" x14ac:dyDescent="0.25">
      <c r="A84" s="449" t="s">
        <v>417</v>
      </c>
      <c r="B84" s="449" t="s">
        <v>1227</v>
      </c>
      <c r="C84" s="453" t="s">
        <v>840</v>
      </c>
      <c r="D84" s="470">
        <v>2.2999999999999998</v>
      </c>
      <c r="E84" s="546"/>
      <c r="F84" s="1804">
        <f>D84*E84</f>
        <v>0</v>
      </c>
    </row>
    <row r="85" spans="1:6" x14ac:dyDescent="0.25">
      <c r="A85" s="449"/>
      <c r="B85" s="449"/>
      <c r="C85" s="453"/>
      <c r="D85" s="453"/>
      <c r="E85" s="543"/>
      <c r="F85" s="558"/>
    </row>
    <row r="86" spans="1:6" ht="13" x14ac:dyDescent="0.25">
      <c r="A86" s="449"/>
      <c r="B86" s="457" t="s">
        <v>121</v>
      </c>
      <c r="C86" s="453"/>
      <c r="D86" s="453"/>
      <c r="E86" s="543"/>
      <c r="F86" s="558"/>
    </row>
    <row r="87" spans="1:6" x14ac:dyDescent="0.25">
      <c r="A87" s="449"/>
      <c r="B87" s="449"/>
      <c r="C87" s="453"/>
      <c r="D87" s="453"/>
      <c r="E87" s="546"/>
      <c r="F87" s="558"/>
    </row>
    <row r="88" spans="1:6" ht="13" x14ac:dyDescent="0.25">
      <c r="A88" s="449"/>
      <c r="B88" s="457" t="s">
        <v>122</v>
      </c>
      <c r="C88" s="453"/>
      <c r="D88" s="453"/>
      <c r="E88" s="546"/>
      <c r="F88" s="558"/>
    </row>
    <row r="89" spans="1:6" ht="13" x14ac:dyDescent="0.25">
      <c r="A89" s="449"/>
      <c r="B89" s="457"/>
      <c r="C89" s="453"/>
      <c r="D89" s="453"/>
      <c r="E89" s="546"/>
      <c r="F89" s="558"/>
    </row>
    <row r="90" spans="1:6" x14ac:dyDescent="0.25">
      <c r="A90" s="449"/>
      <c r="B90" s="458" t="s">
        <v>298</v>
      </c>
      <c r="C90" s="453"/>
      <c r="D90" s="453"/>
      <c r="E90" s="546"/>
      <c r="F90" s="558"/>
    </row>
    <row r="91" spans="1:6" x14ac:dyDescent="0.25">
      <c r="A91" s="449"/>
      <c r="B91" s="449"/>
      <c r="C91" s="453"/>
      <c r="D91" s="453"/>
      <c r="E91" s="546"/>
      <c r="F91" s="558"/>
    </row>
    <row r="92" spans="1:6" ht="14.5" x14ac:dyDescent="0.25">
      <c r="A92" s="449" t="s">
        <v>299</v>
      </c>
      <c r="B92" s="449" t="s">
        <v>130</v>
      </c>
      <c r="C92" s="453" t="s">
        <v>528</v>
      </c>
      <c r="D92" s="470">
        <f>4.1+5.6</f>
        <v>9.6999999999999993</v>
      </c>
      <c r="E92" s="546"/>
      <c r="F92" s="1804">
        <f>D92*E92</f>
        <v>0</v>
      </c>
    </row>
    <row r="93" spans="1:6" ht="13" x14ac:dyDescent="0.25">
      <c r="A93" s="449"/>
      <c r="B93" s="457"/>
      <c r="C93" s="453"/>
      <c r="D93" s="453"/>
      <c r="E93" s="546"/>
      <c r="F93" s="558"/>
    </row>
    <row r="94" spans="1:6" x14ac:dyDescent="0.25">
      <c r="A94" s="449"/>
      <c r="B94" s="458" t="s">
        <v>123</v>
      </c>
      <c r="C94" s="453"/>
      <c r="D94" s="453"/>
      <c r="E94" s="546"/>
      <c r="F94" s="558"/>
    </row>
    <row r="95" spans="1:6" x14ac:dyDescent="0.25">
      <c r="A95" s="449"/>
      <c r="B95" s="449"/>
      <c r="C95" s="453"/>
      <c r="D95" s="453"/>
      <c r="E95" s="546"/>
      <c r="F95" s="558"/>
    </row>
    <row r="96" spans="1:6" x14ac:dyDescent="0.25">
      <c r="A96" s="449" t="s">
        <v>124</v>
      </c>
      <c r="B96" s="449" t="s">
        <v>125</v>
      </c>
      <c r="C96" s="453" t="s">
        <v>126</v>
      </c>
      <c r="D96" s="470">
        <f>36.8+29.2</f>
        <v>66</v>
      </c>
      <c r="E96" s="546"/>
      <c r="F96" s="1804">
        <f>D96*E96</f>
        <v>0</v>
      </c>
    </row>
    <row r="97" spans="1:6" ht="14.5" x14ac:dyDescent="0.25">
      <c r="A97" s="449" t="s">
        <v>418</v>
      </c>
      <c r="B97" s="449" t="s">
        <v>419</v>
      </c>
      <c r="C97" s="453" t="s">
        <v>528</v>
      </c>
      <c r="D97" s="470">
        <f>22.8+15.4</f>
        <v>38.200000000000003</v>
      </c>
      <c r="E97" s="546"/>
      <c r="F97" s="1804">
        <f>D97*E97</f>
        <v>0</v>
      </c>
    </row>
    <row r="98" spans="1:6" ht="14.5" x14ac:dyDescent="0.25">
      <c r="A98" s="449" t="s">
        <v>127</v>
      </c>
      <c r="B98" s="449" t="s">
        <v>128</v>
      </c>
      <c r="C98" s="453" t="s">
        <v>528</v>
      </c>
      <c r="D98" s="470">
        <v>0</v>
      </c>
      <c r="E98" s="546"/>
      <c r="F98" s="1804">
        <f>D98*E98</f>
        <v>0</v>
      </c>
    </row>
    <row r="99" spans="1:6" x14ac:dyDescent="0.25">
      <c r="A99" s="449" t="s">
        <v>129</v>
      </c>
      <c r="B99" s="460" t="s">
        <v>130</v>
      </c>
      <c r="C99" s="453" t="s">
        <v>48</v>
      </c>
      <c r="D99" s="470">
        <f>40.9+26.7</f>
        <v>67.599999999999994</v>
      </c>
      <c r="E99" s="546"/>
      <c r="F99" s="1804">
        <f>D99*E99</f>
        <v>0</v>
      </c>
    </row>
    <row r="100" spans="1:6" ht="13" x14ac:dyDescent="0.25">
      <c r="A100" s="449"/>
      <c r="B100" s="457"/>
      <c r="C100" s="453"/>
      <c r="D100" s="470"/>
      <c r="E100" s="543"/>
      <c r="F100" s="558"/>
    </row>
    <row r="101" spans="1:6" ht="13" x14ac:dyDescent="0.25">
      <c r="A101" s="449"/>
      <c r="B101" s="457" t="s">
        <v>131</v>
      </c>
      <c r="C101" s="453"/>
      <c r="D101" s="453"/>
      <c r="E101" s="543"/>
      <c r="F101" s="558"/>
    </row>
    <row r="102" spans="1:6" ht="13" x14ac:dyDescent="0.25">
      <c r="A102" s="449"/>
      <c r="B102" s="457"/>
      <c r="C102" s="453"/>
      <c r="D102" s="453"/>
      <c r="E102" s="546"/>
      <c r="F102" s="558"/>
    </row>
    <row r="103" spans="1:6" x14ac:dyDescent="0.25">
      <c r="A103" s="449"/>
      <c r="B103" s="458" t="s">
        <v>423</v>
      </c>
      <c r="C103" s="453"/>
      <c r="D103" s="453"/>
      <c r="E103" s="546"/>
      <c r="F103" s="558"/>
    </row>
    <row r="104" spans="1:6" x14ac:dyDescent="0.25">
      <c r="A104" s="449"/>
      <c r="B104" s="458"/>
      <c r="C104" s="453"/>
      <c r="D104" s="453"/>
      <c r="E104" s="546"/>
      <c r="F104" s="558"/>
    </row>
    <row r="105" spans="1:6" x14ac:dyDescent="0.25">
      <c r="A105" s="449" t="s">
        <v>1019</v>
      </c>
      <c r="B105" s="449" t="s">
        <v>135</v>
      </c>
      <c r="C105" s="453" t="s">
        <v>40</v>
      </c>
      <c r="D105" s="470">
        <f>(D58+D52)*0.05</f>
        <v>1.2949999999999999</v>
      </c>
      <c r="E105" s="546"/>
      <c r="F105" s="1804">
        <f>D105*E105</f>
        <v>0</v>
      </c>
    </row>
    <row r="106" spans="1:6" x14ac:dyDescent="0.25">
      <c r="A106" s="449"/>
      <c r="B106" s="449"/>
      <c r="C106" s="453"/>
      <c r="D106" s="453"/>
      <c r="E106" s="543"/>
      <c r="F106" s="558"/>
    </row>
    <row r="107" spans="1:6" ht="14.5" x14ac:dyDescent="0.25">
      <c r="A107" s="449" t="s">
        <v>425</v>
      </c>
      <c r="B107" s="460" t="s">
        <v>426</v>
      </c>
      <c r="C107" s="453" t="s">
        <v>528</v>
      </c>
      <c r="D107" s="453">
        <v>58</v>
      </c>
      <c r="E107" s="546"/>
      <c r="F107" s="1804">
        <f>D107*E107</f>
        <v>0</v>
      </c>
    </row>
    <row r="108" spans="1:6" x14ac:dyDescent="0.25">
      <c r="A108" s="449"/>
      <c r="B108" s="449"/>
      <c r="C108" s="449"/>
      <c r="D108" s="449"/>
      <c r="E108" s="546"/>
      <c r="F108" s="1263"/>
    </row>
    <row r="109" spans="1:6" ht="13" x14ac:dyDescent="0.25">
      <c r="A109" s="469"/>
      <c r="B109" s="457" t="s">
        <v>427</v>
      </c>
      <c r="C109" s="453"/>
      <c r="D109" s="453"/>
      <c r="E109" s="546"/>
      <c r="F109" s="558"/>
    </row>
    <row r="110" spans="1:6" x14ac:dyDescent="0.25">
      <c r="A110" s="449"/>
      <c r="B110" s="449"/>
      <c r="C110" s="453"/>
      <c r="D110" s="453"/>
      <c r="E110" s="546"/>
      <c r="F110" s="558"/>
    </row>
    <row r="111" spans="1:6" ht="14.5" x14ac:dyDescent="0.25">
      <c r="A111" s="508" t="s">
        <v>428</v>
      </c>
      <c r="B111" s="575" t="s">
        <v>429</v>
      </c>
      <c r="C111" s="453" t="s">
        <v>528</v>
      </c>
      <c r="D111" s="453">
        <f>D107</f>
        <v>58</v>
      </c>
      <c r="E111" s="546"/>
      <c r="F111" s="1804">
        <f>D111*E111</f>
        <v>0</v>
      </c>
    </row>
    <row r="112" spans="1:6" x14ac:dyDescent="0.25">
      <c r="A112" s="508"/>
      <c r="B112" s="575"/>
      <c r="C112" s="453"/>
      <c r="D112" s="453"/>
      <c r="E112" s="546"/>
      <c r="F112" s="1804"/>
    </row>
    <row r="113" spans="1:7" ht="13" x14ac:dyDescent="0.25">
      <c r="A113" s="508"/>
      <c r="B113" s="457" t="s">
        <v>375</v>
      </c>
      <c r="C113" s="453"/>
      <c r="D113" s="453"/>
      <c r="E113" s="546"/>
      <c r="F113" s="1804"/>
    </row>
    <row r="114" spans="1:7" ht="13" x14ac:dyDescent="0.25">
      <c r="A114" s="449"/>
      <c r="B114" s="452"/>
      <c r="C114" s="453"/>
      <c r="D114" s="453"/>
      <c r="E114" s="546"/>
      <c r="F114" s="1804"/>
    </row>
    <row r="115" spans="1:7" ht="25" x14ac:dyDescent="0.25">
      <c r="A115" s="508" t="s">
        <v>430</v>
      </c>
      <c r="B115" s="575" t="s">
        <v>431</v>
      </c>
      <c r="C115" s="453" t="s">
        <v>528</v>
      </c>
      <c r="D115" s="453">
        <f>13.6*2+ 7.6</f>
        <v>34.799999999999997</v>
      </c>
      <c r="E115" s="546"/>
      <c r="F115" s="1804">
        <f>D115*E115</f>
        <v>0</v>
      </c>
    </row>
    <row r="116" spans="1:7" x14ac:dyDescent="0.25">
      <c r="A116" s="508"/>
      <c r="B116" s="575"/>
      <c r="C116" s="453"/>
      <c r="D116" s="453"/>
      <c r="E116" s="546"/>
      <c r="F116" s="1804"/>
    </row>
    <row r="117" spans="1:7" ht="25" x14ac:dyDescent="0.25">
      <c r="A117" s="508" t="s">
        <v>432</v>
      </c>
      <c r="B117" s="575" t="s">
        <v>433</v>
      </c>
      <c r="C117" s="453" t="s">
        <v>528</v>
      </c>
      <c r="D117" s="453">
        <f>44+32.4</f>
        <v>76.400000000000006</v>
      </c>
      <c r="E117" s="546"/>
      <c r="F117" s="1804">
        <f>D117*E117</f>
        <v>0</v>
      </c>
    </row>
    <row r="118" spans="1:7" ht="13" x14ac:dyDescent="0.25">
      <c r="A118" s="449"/>
      <c r="B118" s="452"/>
      <c r="C118" s="453"/>
      <c r="D118" s="453"/>
      <c r="E118" s="546"/>
      <c r="F118" s="1804"/>
    </row>
    <row r="119" spans="1:7" ht="13" x14ac:dyDescent="0.25">
      <c r="A119" s="449"/>
      <c r="B119" s="457" t="s">
        <v>434</v>
      </c>
      <c r="C119" s="453"/>
      <c r="D119" s="453"/>
      <c r="E119" s="546"/>
      <c r="F119" s="1804"/>
    </row>
    <row r="120" spans="1:7" ht="13" x14ac:dyDescent="0.25">
      <c r="A120" s="449"/>
      <c r="B120" s="457"/>
      <c r="C120" s="453"/>
      <c r="D120" s="453"/>
      <c r="E120" s="546"/>
      <c r="F120" s="1804"/>
    </row>
    <row r="121" spans="1:7" ht="13" x14ac:dyDescent="0.25">
      <c r="A121" s="449"/>
      <c r="B121" s="457" t="s">
        <v>435</v>
      </c>
      <c r="C121" s="453"/>
      <c r="D121" s="453"/>
      <c r="E121" s="546"/>
      <c r="F121" s="1804"/>
    </row>
    <row r="122" spans="1:7" ht="13" x14ac:dyDescent="0.25">
      <c r="A122" s="449"/>
      <c r="B122" s="457"/>
      <c r="C122" s="453"/>
      <c r="D122" s="453"/>
      <c r="E122" s="546"/>
      <c r="F122" s="1804"/>
    </row>
    <row r="123" spans="1:7" ht="25.5" thickBot="1" x14ac:dyDescent="0.3">
      <c r="A123" s="449" t="s">
        <v>436</v>
      </c>
      <c r="B123" s="575" t="s">
        <v>1617</v>
      </c>
      <c r="C123" s="453" t="s">
        <v>2225</v>
      </c>
      <c r="D123" s="453">
        <v>48.4</v>
      </c>
      <c r="E123" s="546"/>
      <c r="F123" s="1804">
        <f>D123*E123</f>
        <v>0</v>
      </c>
      <c r="G123" s="439"/>
    </row>
    <row r="124" spans="1:7" ht="18" customHeight="1" thickTop="1" x14ac:dyDescent="0.25">
      <c r="A124" s="2104" t="s">
        <v>103</v>
      </c>
      <c r="B124" s="2104"/>
      <c r="C124" s="2104"/>
      <c r="D124" s="2104"/>
      <c r="E124" s="2104"/>
      <c r="F124" s="1807">
        <f>SUM(F65:F123)</f>
        <v>0</v>
      </c>
    </row>
    <row r="125" spans="1:7" ht="18" customHeight="1" x14ac:dyDescent="0.25">
      <c r="A125" s="1808"/>
      <c r="B125" s="457" t="s">
        <v>435</v>
      </c>
      <c r="C125" s="1808"/>
      <c r="D125" s="1808"/>
      <c r="E125" s="1808"/>
      <c r="F125" s="1809"/>
    </row>
    <row r="126" spans="1:7" ht="25" x14ac:dyDescent="0.25">
      <c r="A126" s="449" t="s">
        <v>437</v>
      </c>
      <c r="B126" s="575" t="s">
        <v>438</v>
      </c>
      <c r="C126" s="453" t="s">
        <v>48</v>
      </c>
      <c r="D126" s="453">
        <v>33.200000000000003</v>
      </c>
      <c r="E126" s="546"/>
      <c r="F126" s="1804">
        <f>D126*E126</f>
        <v>0</v>
      </c>
    </row>
    <row r="127" spans="1:7" ht="13" x14ac:dyDescent="0.3">
      <c r="A127" s="840"/>
      <c r="B127" s="477"/>
      <c r="C127" s="477"/>
      <c r="D127" s="477"/>
      <c r="E127" s="546"/>
      <c r="F127" s="1804"/>
    </row>
    <row r="128" spans="1:7" ht="13" x14ac:dyDescent="0.25">
      <c r="A128" s="449"/>
      <c r="B128" s="457" t="s">
        <v>439</v>
      </c>
      <c r="C128" s="453"/>
      <c r="D128" s="453"/>
      <c r="E128" s="546"/>
      <c r="F128" s="1804"/>
    </row>
    <row r="129" spans="1:6" ht="13" x14ac:dyDescent="0.25">
      <c r="A129" s="449"/>
      <c r="B129" s="457"/>
      <c r="C129" s="453"/>
      <c r="D129" s="453"/>
      <c r="E129" s="546"/>
      <c r="F129" s="1804"/>
    </row>
    <row r="130" spans="1:6" ht="37.5" x14ac:dyDescent="0.25">
      <c r="A130" s="449" t="s">
        <v>440</v>
      </c>
      <c r="B130" s="575" t="s">
        <v>441</v>
      </c>
      <c r="C130" s="453" t="s">
        <v>48</v>
      </c>
      <c r="D130" s="453"/>
      <c r="E130" s="546"/>
      <c r="F130" s="1804">
        <f>D130*E130</f>
        <v>0</v>
      </c>
    </row>
    <row r="131" spans="1:6" x14ac:dyDescent="0.25">
      <c r="A131" s="449"/>
      <c r="B131" s="575"/>
      <c r="C131" s="453"/>
      <c r="D131" s="453"/>
      <c r="E131" s="546"/>
      <c r="F131" s="1804"/>
    </row>
    <row r="132" spans="1:6" ht="37.5" x14ac:dyDescent="0.25">
      <c r="A132" s="449" t="s">
        <v>442</v>
      </c>
      <c r="B132" s="575" t="s">
        <v>443</v>
      </c>
      <c r="C132" s="453" t="s">
        <v>48</v>
      </c>
      <c r="D132" s="453">
        <f>D126</f>
        <v>33.200000000000003</v>
      </c>
      <c r="E132" s="546"/>
      <c r="F132" s="1804">
        <f>D132*E132</f>
        <v>0</v>
      </c>
    </row>
    <row r="133" spans="1:6" x14ac:dyDescent="0.25">
      <c r="A133" s="449"/>
      <c r="B133" s="575"/>
      <c r="C133" s="453"/>
      <c r="D133" s="453"/>
      <c r="E133" s="546"/>
      <c r="F133" s="1804"/>
    </row>
    <row r="134" spans="1:6" ht="13" x14ac:dyDescent="0.3">
      <c r="A134" s="840"/>
      <c r="B134" s="457" t="s">
        <v>444</v>
      </c>
      <c r="C134" s="477"/>
      <c r="D134" s="477"/>
      <c r="E134" s="546"/>
      <c r="F134" s="558"/>
    </row>
    <row r="135" spans="1:6" ht="13" x14ac:dyDescent="0.3">
      <c r="A135" s="840"/>
      <c r="B135" s="477"/>
      <c r="C135" s="477"/>
      <c r="D135" s="477"/>
      <c r="E135" s="546"/>
      <c r="F135" s="1804"/>
    </row>
    <row r="136" spans="1:6" ht="13" x14ac:dyDescent="0.25">
      <c r="A136" s="449"/>
      <c r="B136" s="457" t="s">
        <v>449</v>
      </c>
      <c r="C136" s="453"/>
      <c r="D136" s="453"/>
      <c r="E136" s="546"/>
      <c r="F136" s="1804"/>
    </row>
    <row r="137" spans="1:6" ht="13" x14ac:dyDescent="0.25">
      <c r="A137" s="449"/>
      <c r="B137" s="457"/>
      <c r="C137" s="453"/>
      <c r="D137" s="453"/>
      <c r="E137" s="546"/>
      <c r="F137" s="1804"/>
    </row>
    <row r="138" spans="1:6" ht="25" x14ac:dyDescent="0.25">
      <c r="A138" s="449" t="s">
        <v>450</v>
      </c>
      <c r="B138" s="449" t="s">
        <v>451</v>
      </c>
      <c r="C138" s="453" t="s">
        <v>48</v>
      </c>
      <c r="D138" s="453">
        <f>D132</f>
        <v>33.200000000000003</v>
      </c>
      <c r="E138" s="546"/>
      <c r="F138" s="1804">
        <f>D138*E138</f>
        <v>0</v>
      </c>
    </row>
    <row r="139" spans="1:6" x14ac:dyDescent="0.25">
      <c r="A139" s="449"/>
      <c r="B139" s="449"/>
      <c r="C139" s="453"/>
      <c r="D139" s="453"/>
      <c r="E139" s="546"/>
      <c r="F139" s="1804"/>
    </row>
    <row r="140" spans="1:6" ht="25" x14ac:dyDescent="0.25">
      <c r="A140" s="449" t="s">
        <v>452</v>
      </c>
      <c r="B140" s="575" t="s">
        <v>453</v>
      </c>
      <c r="C140" s="453" t="s">
        <v>48</v>
      </c>
      <c r="D140" s="453">
        <f>D130</f>
        <v>0</v>
      </c>
      <c r="E140" s="546"/>
      <c r="F140" s="1804">
        <f>D140*E140</f>
        <v>0</v>
      </c>
    </row>
    <row r="141" spans="1:6" x14ac:dyDescent="0.25">
      <c r="A141" s="449"/>
      <c r="B141" s="449"/>
      <c r="C141" s="453"/>
      <c r="D141" s="453"/>
      <c r="E141" s="546"/>
      <c r="F141" s="1804"/>
    </row>
    <row r="142" spans="1:6" ht="13" x14ac:dyDescent="0.3">
      <c r="A142" s="840"/>
      <c r="B142" s="457" t="s">
        <v>454</v>
      </c>
      <c r="C142" s="477"/>
      <c r="D142" s="477"/>
      <c r="E142" s="546"/>
      <c r="F142" s="1804"/>
    </row>
    <row r="143" spans="1:6" ht="13" x14ac:dyDescent="0.3">
      <c r="A143" s="840"/>
      <c r="B143" s="457"/>
      <c r="C143" s="477"/>
      <c r="D143" s="477"/>
      <c r="E143" s="546"/>
      <c r="F143" s="1804"/>
    </row>
    <row r="144" spans="1:6" ht="62.5" x14ac:dyDescent="0.25">
      <c r="A144" s="449" t="s">
        <v>455</v>
      </c>
      <c r="B144" s="449" t="s">
        <v>456</v>
      </c>
      <c r="C144" s="453" t="s">
        <v>48</v>
      </c>
      <c r="D144" s="453">
        <v>98.3</v>
      </c>
      <c r="E144" s="546"/>
      <c r="F144" s="1804">
        <f>D144*E144</f>
        <v>0</v>
      </c>
    </row>
    <row r="145" spans="1:6" x14ac:dyDescent="0.25">
      <c r="A145" s="449"/>
      <c r="B145" s="449"/>
      <c r="C145" s="453"/>
      <c r="D145" s="453"/>
      <c r="E145" s="546"/>
      <c r="F145" s="1804"/>
    </row>
    <row r="146" spans="1:6" ht="13" x14ac:dyDescent="0.3">
      <c r="A146" s="840"/>
      <c r="B146" s="457" t="s">
        <v>457</v>
      </c>
      <c r="C146" s="477"/>
      <c r="D146" s="477"/>
      <c r="E146" s="546"/>
      <c r="F146" s="558"/>
    </row>
    <row r="147" spans="1:6" ht="13" x14ac:dyDescent="0.3">
      <c r="A147" s="840"/>
      <c r="B147" s="457"/>
      <c r="C147" s="477"/>
      <c r="D147" s="477"/>
      <c r="E147" s="546"/>
      <c r="F147" s="558"/>
    </row>
    <row r="148" spans="1:6" ht="25" x14ac:dyDescent="0.25">
      <c r="A148" s="449" t="s">
        <v>458</v>
      </c>
      <c r="B148" s="449" t="s">
        <v>459</v>
      </c>
      <c r="C148" s="453" t="s">
        <v>48</v>
      </c>
      <c r="D148" s="453">
        <f>D144</f>
        <v>98.3</v>
      </c>
      <c r="E148" s="546"/>
      <c r="F148" s="1804">
        <f>D148*E148</f>
        <v>0</v>
      </c>
    </row>
    <row r="149" spans="1:6" x14ac:dyDescent="0.25">
      <c r="A149" s="449"/>
      <c r="B149" s="449"/>
      <c r="C149" s="453"/>
      <c r="D149" s="453"/>
      <c r="E149" s="546"/>
      <c r="F149" s="558"/>
    </row>
    <row r="150" spans="1:6" ht="25" x14ac:dyDescent="0.25">
      <c r="A150" s="449" t="s">
        <v>460</v>
      </c>
      <c r="B150" s="449" t="s">
        <v>461</v>
      </c>
      <c r="C150" s="453" t="s">
        <v>48</v>
      </c>
      <c r="D150" s="453">
        <f>D107</f>
        <v>58</v>
      </c>
      <c r="E150" s="546"/>
      <c r="F150" s="1804">
        <f>D150*E150</f>
        <v>0</v>
      </c>
    </row>
    <row r="151" spans="1:6" x14ac:dyDescent="0.25">
      <c r="A151" s="449"/>
      <c r="B151" s="449"/>
      <c r="C151" s="453"/>
      <c r="D151" s="453"/>
      <c r="E151" s="546"/>
      <c r="F151" s="558"/>
    </row>
    <row r="152" spans="1:6" ht="25" x14ac:dyDescent="0.25">
      <c r="A152" s="449" t="s">
        <v>462</v>
      </c>
      <c r="B152" s="449" t="s">
        <v>463</v>
      </c>
      <c r="C152" s="453" t="s">
        <v>48</v>
      </c>
      <c r="D152" s="453">
        <f>27+13.5</f>
        <v>40.5</v>
      </c>
      <c r="E152" s="546"/>
      <c r="F152" s="1804">
        <f>D152*E152</f>
        <v>0</v>
      </c>
    </row>
    <row r="153" spans="1:6" x14ac:dyDescent="0.25">
      <c r="A153" s="449"/>
      <c r="B153" s="449"/>
      <c r="C153" s="453"/>
      <c r="D153" s="453"/>
      <c r="E153" s="546"/>
      <c r="F153" s="558"/>
    </row>
    <row r="154" spans="1:6" ht="13" x14ac:dyDescent="0.25">
      <c r="A154" s="449"/>
      <c r="B154" s="457" t="s">
        <v>464</v>
      </c>
      <c r="C154" s="453"/>
      <c r="D154" s="453"/>
      <c r="E154" s="546"/>
      <c r="F154" s="558"/>
    </row>
    <row r="155" spans="1:6" x14ac:dyDescent="0.25">
      <c r="A155" s="449"/>
      <c r="B155" s="449"/>
      <c r="C155" s="453"/>
      <c r="D155" s="453"/>
      <c r="E155" s="546"/>
      <c r="F155" s="558"/>
    </row>
    <row r="156" spans="1:6" ht="13" x14ac:dyDescent="0.25">
      <c r="A156" s="449"/>
      <c r="B156" s="457" t="s">
        <v>465</v>
      </c>
      <c r="C156" s="453"/>
      <c r="D156" s="453"/>
      <c r="E156" s="543"/>
      <c r="F156" s="558"/>
    </row>
    <row r="157" spans="1:6" x14ac:dyDescent="0.25">
      <c r="A157" s="449"/>
      <c r="B157" s="449"/>
      <c r="C157" s="453"/>
      <c r="D157" s="453"/>
      <c r="E157" s="546"/>
      <c r="F157" s="558"/>
    </row>
    <row r="158" spans="1:6" ht="37.5" x14ac:dyDescent="0.25">
      <c r="A158" s="449" t="s">
        <v>466</v>
      </c>
      <c r="B158" s="449" t="s">
        <v>467</v>
      </c>
      <c r="C158" s="453" t="s">
        <v>19</v>
      </c>
      <c r="D158" s="453">
        <v>0</v>
      </c>
      <c r="E158" s="546"/>
      <c r="F158" s="1804">
        <f>D158*E158</f>
        <v>0</v>
      </c>
    </row>
    <row r="159" spans="1:6" x14ac:dyDescent="0.25">
      <c r="A159" s="449"/>
      <c r="B159" s="449"/>
      <c r="C159" s="453"/>
      <c r="D159" s="453"/>
      <c r="E159" s="546"/>
      <c r="F159" s="1804"/>
    </row>
    <row r="160" spans="1:6" ht="13" x14ac:dyDescent="0.25">
      <c r="A160" s="449"/>
      <c r="B160" s="457" t="s">
        <v>469</v>
      </c>
      <c r="C160" s="453"/>
      <c r="D160" s="453"/>
      <c r="E160" s="543"/>
      <c r="F160" s="558"/>
    </row>
    <row r="161" spans="1:6" x14ac:dyDescent="0.25">
      <c r="A161" s="449"/>
      <c r="B161" s="458"/>
      <c r="C161" s="453"/>
      <c r="D161" s="453"/>
      <c r="E161" s="543"/>
      <c r="F161" s="558"/>
    </row>
    <row r="162" spans="1:6" ht="37.5" x14ac:dyDescent="0.25">
      <c r="A162" s="449" t="s">
        <v>471</v>
      </c>
      <c r="B162" s="449" t="s">
        <v>472</v>
      </c>
      <c r="C162" s="453" t="s">
        <v>19</v>
      </c>
      <c r="D162" s="453">
        <v>0</v>
      </c>
      <c r="E162" s="546"/>
      <c r="F162" s="1804">
        <f>D162*E162</f>
        <v>0</v>
      </c>
    </row>
    <row r="163" spans="1:6" ht="13" x14ac:dyDescent="0.3">
      <c r="A163" s="840"/>
      <c r="B163" s="477"/>
      <c r="C163" s="477"/>
      <c r="D163" s="477"/>
      <c r="E163" s="548"/>
      <c r="F163" s="558"/>
    </row>
    <row r="164" spans="1:6" ht="13" x14ac:dyDescent="0.25">
      <c r="A164" s="449"/>
      <c r="B164" s="457" t="s">
        <v>151</v>
      </c>
      <c r="C164" s="453"/>
      <c r="D164" s="453"/>
      <c r="E164" s="546"/>
      <c r="F164" s="558"/>
    </row>
    <row r="165" spans="1:6" x14ac:dyDescent="0.25">
      <c r="A165" s="449"/>
      <c r="B165" s="458"/>
      <c r="C165" s="453"/>
      <c r="D165" s="453"/>
      <c r="E165" s="546"/>
      <c r="F165" s="558"/>
    </row>
    <row r="166" spans="1:6" ht="18.75" customHeight="1" x14ac:dyDescent="0.25">
      <c r="A166" s="449" t="s">
        <v>1600</v>
      </c>
      <c r="B166" s="449" t="s">
        <v>473</v>
      </c>
      <c r="C166" s="453" t="s">
        <v>19</v>
      </c>
      <c r="D166" s="453">
        <v>0</v>
      </c>
      <c r="E166" s="546"/>
      <c r="F166" s="1804">
        <f>D166*E166</f>
        <v>0</v>
      </c>
    </row>
    <row r="167" spans="1:6" x14ac:dyDescent="0.25">
      <c r="A167" s="449"/>
      <c r="B167" s="449"/>
      <c r="C167" s="453"/>
      <c r="D167" s="453"/>
      <c r="E167" s="546"/>
      <c r="F167" s="1804"/>
    </row>
    <row r="168" spans="1:6" ht="37.5" x14ac:dyDescent="0.25">
      <c r="A168" s="449" t="s">
        <v>1601</v>
      </c>
      <c r="B168" s="449" t="s">
        <v>2224</v>
      </c>
      <c r="C168" s="453" t="s">
        <v>2225</v>
      </c>
      <c r="D168" s="453">
        <f>50+25</f>
        <v>75</v>
      </c>
      <c r="E168" s="546"/>
      <c r="F168" s="1804">
        <f>D168*E168</f>
        <v>0</v>
      </c>
    </row>
    <row r="169" spans="1:6" x14ac:dyDescent="0.25">
      <c r="A169" s="449"/>
      <c r="B169" s="449"/>
      <c r="C169" s="453"/>
      <c r="D169" s="453"/>
      <c r="E169" s="546"/>
      <c r="F169" s="558"/>
    </row>
    <row r="170" spans="1:6" ht="38" thickBot="1" x14ac:dyDescent="0.3">
      <c r="A170" s="449" t="s">
        <v>1602</v>
      </c>
      <c r="B170" s="449" t="s">
        <v>475</v>
      </c>
      <c r="C170" s="453" t="s">
        <v>48</v>
      </c>
      <c r="D170" s="453">
        <f>32.8+20</f>
        <v>52.8</v>
      </c>
      <c r="E170" s="546"/>
      <c r="F170" s="1804">
        <f>D170*E170</f>
        <v>0</v>
      </c>
    </row>
    <row r="171" spans="1:6" ht="20.25" customHeight="1" thickTop="1" x14ac:dyDescent="0.25">
      <c r="A171" s="2104" t="s">
        <v>103</v>
      </c>
      <c r="B171" s="2104"/>
      <c r="C171" s="2104"/>
      <c r="D171" s="2104"/>
      <c r="E171" s="2104"/>
      <c r="F171" s="1807">
        <f>SUM(F125:F170)</f>
        <v>0</v>
      </c>
    </row>
    <row r="172" spans="1:6" ht="13" x14ac:dyDescent="0.25">
      <c r="A172" s="449"/>
      <c r="B172" s="457" t="s">
        <v>476</v>
      </c>
      <c r="C172" s="458"/>
      <c r="D172" s="453"/>
      <c r="E172" s="546"/>
      <c r="F172" s="558"/>
    </row>
    <row r="173" spans="1:6" x14ac:dyDescent="0.25">
      <c r="A173" s="449"/>
      <c r="B173" s="449"/>
      <c r="C173" s="458"/>
      <c r="D173" s="453"/>
      <c r="E173" s="546"/>
      <c r="F173" s="558"/>
    </row>
    <row r="174" spans="1:6" x14ac:dyDescent="0.25">
      <c r="A174" s="449" t="s">
        <v>1603</v>
      </c>
      <c r="B174" s="449" t="s">
        <v>477</v>
      </c>
      <c r="C174" s="453" t="s">
        <v>126</v>
      </c>
      <c r="D174" s="453">
        <v>250</v>
      </c>
      <c r="E174" s="546"/>
      <c r="F174" s="1804">
        <f>D174*E174</f>
        <v>0</v>
      </c>
    </row>
    <row r="175" spans="1:6" x14ac:dyDescent="0.25">
      <c r="A175" s="449"/>
      <c r="B175" s="449"/>
      <c r="C175" s="453"/>
      <c r="D175" s="453"/>
      <c r="E175" s="546"/>
      <c r="F175" s="558"/>
    </row>
    <row r="176" spans="1:6" ht="25" x14ac:dyDescent="0.25">
      <c r="A176" s="449" t="s">
        <v>1605</v>
      </c>
      <c r="B176" s="449" t="s">
        <v>478</v>
      </c>
      <c r="C176" s="453" t="s">
        <v>126</v>
      </c>
      <c r="D176" s="453">
        <v>320</v>
      </c>
      <c r="E176" s="546"/>
      <c r="F176" s="1804">
        <f>D176*E176</f>
        <v>0</v>
      </c>
    </row>
    <row r="177" spans="1:6" x14ac:dyDescent="0.25">
      <c r="A177" s="449"/>
      <c r="B177" s="449"/>
      <c r="C177" s="453"/>
      <c r="D177" s="453"/>
      <c r="E177" s="546"/>
      <c r="F177" s="558"/>
    </row>
    <row r="178" spans="1:6" ht="27" x14ac:dyDescent="0.25">
      <c r="A178" s="449" t="s">
        <v>1610</v>
      </c>
      <c r="B178" s="449" t="s">
        <v>1232</v>
      </c>
      <c r="C178" s="453" t="s">
        <v>19</v>
      </c>
      <c r="D178" s="453">
        <v>2</v>
      </c>
      <c r="E178" s="546"/>
      <c r="F178" s="1804">
        <f>D178*E178</f>
        <v>0</v>
      </c>
    </row>
    <row r="179" spans="1:6" ht="13" x14ac:dyDescent="0.3">
      <c r="A179" s="840"/>
      <c r="B179" s="477"/>
      <c r="C179" s="477"/>
      <c r="D179" s="477"/>
      <c r="E179" s="548"/>
      <c r="F179" s="1806"/>
    </row>
    <row r="180" spans="1:6" ht="27" x14ac:dyDescent="0.25">
      <c r="A180" s="449" t="s">
        <v>1611</v>
      </c>
      <c r="B180" s="449" t="s">
        <v>1233</v>
      </c>
      <c r="C180" s="453" t="s">
        <v>19</v>
      </c>
      <c r="D180" s="453">
        <v>2</v>
      </c>
      <c r="E180" s="546"/>
      <c r="F180" s="1804">
        <f>D180*E180</f>
        <v>0</v>
      </c>
    </row>
    <row r="181" spans="1:6" x14ac:dyDescent="0.25">
      <c r="A181" s="449"/>
      <c r="B181" s="449"/>
      <c r="C181" s="453"/>
      <c r="D181" s="453"/>
      <c r="E181" s="546"/>
      <c r="F181" s="558"/>
    </row>
    <row r="182" spans="1:6" x14ac:dyDescent="0.25">
      <c r="A182" s="449" t="s">
        <v>1612</v>
      </c>
      <c r="B182" s="449" t="s">
        <v>479</v>
      </c>
      <c r="C182" s="453" t="s">
        <v>8</v>
      </c>
      <c r="D182" s="453">
        <v>2</v>
      </c>
      <c r="E182" s="546"/>
      <c r="F182" s="1804">
        <f>D182*E182</f>
        <v>0</v>
      </c>
    </row>
    <row r="183" spans="1:6" x14ac:dyDescent="0.25">
      <c r="A183" s="449"/>
      <c r="B183" s="449"/>
      <c r="C183" s="453"/>
      <c r="D183" s="453"/>
      <c r="E183" s="546"/>
      <c r="F183" s="558"/>
    </row>
    <row r="184" spans="1:6" ht="13" x14ac:dyDescent="0.3">
      <c r="A184" s="840"/>
      <c r="B184" s="457" t="s">
        <v>480</v>
      </c>
      <c r="C184" s="477"/>
      <c r="D184" s="477"/>
      <c r="E184" s="546"/>
      <c r="F184" s="1806"/>
    </row>
    <row r="185" spans="1:6" ht="13" x14ac:dyDescent="0.3">
      <c r="A185" s="840"/>
      <c r="B185" s="477"/>
      <c r="C185" s="477"/>
      <c r="D185" s="477"/>
      <c r="E185" s="546"/>
      <c r="F185" s="1806"/>
    </row>
    <row r="186" spans="1:6" ht="37.5" x14ac:dyDescent="0.25">
      <c r="A186" s="449" t="s">
        <v>1613</v>
      </c>
      <c r="B186" s="449" t="s">
        <v>481</v>
      </c>
      <c r="C186" s="453" t="s">
        <v>19</v>
      </c>
      <c r="D186" s="453">
        <v>2</v>
      </c>
      <c r="E186" s="546"/>
      <c r="F186" s="1804">
        <f>D186*E186</f>
        <v>0</v>
      </c>
    </row>
    <row r="187" spans="1:6" x14ac:dyDescent="0.25">
      <c r="A187" s="449"/>
      <c r="B187" s="449"/>
      <c r="C187" s="453"/>
      <c r="D187" s="453"/>
      <c r="E187" s="546"/>
      <c r="F187" s="558"/>
    </row>
    <row r="188" spans="1:6" ht="13" x14ac:dyDescent="0.25">
      <c r="A188" s="449"/>
      <c r="B188" s="457" t="s">
        <v>482</v>
      </c>
      <c r="C188" s="453"/>
      <c r="D188" s="453"/>
      <c r="E188" s="546"/>
      <c r="F188" s="558"/>
    </row>
    <row r="189" spans="1:6" ht="13" x14ac:dyDescent="0.25">
      <c r="A189" s="449"/>
      <c r="B189" s="457"/>
      <c r="C189" s="453"/>
      <c r="D189" s="453"/>
      <c r="E189" s="546"/>
      <c r="F189" s="558"/>
    </row>
    <row r="190" spans="1:6" ht="50" x14ac:dyDescent="0.25">
      <c r="A190" s="449" t="s">
        <v>1619</v>
      </c>
      <c r="B190" s="449" t="s">
        <v>2226</v>
      </c>
      <c r="C190" s="453" t="s">
        <v>8</v>
      </c>
      <c r="D190" s="453"/>
      <c r="E190" s="546"/>
      <c r="F190" s="1804">
        <f>D190*E190</f>
        <v>0</v>
      </c>
    </row>
    <row r="191" spans="1:6" x14ac:dyDescent="0.25">
      <c r="A191" s="449"/>
      <c r="B191" s="449"/>
      <c r="C191" s="453"/>
      <c r="D191" s="453"/>
      <c r="E191" s="546"/>
      <c r="F191" s="893"/>
    </row>
    <row r="192" spans="1:6" ht="37.5" x14ac:dyDescent="0.25">
      <c r="A192" s="449" t="s">
        <v>1620</v>
      </c>
      <c r="B192" s="449" t="s">
        <v>483</v>
      </c>
      <c r="C192" s="453" t="s">
        <v>8</v>
      </c>
      <c r="D192" s="453">
        <v>2</v>
      </c>
      <c r="E192" s="546"/>
      <c r="F192" s="1804">
        <f>D192*E192</f>
        <v>0</v>
      </c>
    </row>
    <row r="193" spans="1:6" x14ac:dyDescent="0.25">
      <c r="A193" s="449"/>
      <c r="B193" s="449"/>
      <c r="C193" s="453"/>
      <c r="D193" s="453"/>
      <c r="E193" s="574"/>
      <c r="F193" s="893"/>
    </row>
    <row r="194" spans="1:6" ht="25" x14ac:dyDescent="0.25">
      <c r="A194" s="449" t="s">
        <v>1621</v>
      </c>
      <c r="B194" s="449" t="s">
        <v>484</v>
      </c>
      <c r="C194" s="453" t="s">
        <v>8</v>
      </c>
      <c r="D194" s="453">
        <v>2</v>
      </c>
      <c r="E194" s="546"/>
      <c r="F194" s="1804">
        <f>D194*E194</f>
        <v>0</v>
      </c>
    </row>
    <row r="195" spans="1:6" x14ac:dyDescent="0.25">
      <c r="A195" s="449"/>
      <c r="B195" s="449"/>
      <c r="C195" s="453"/>
      <c r="D195" s="453"/>
      <c r="E195" s="546"/>
      <c r="F195" s="893"/>
    </row>
    <row r="196" spans="1:6" ht="25" x14ac:dyDescent="0.25">
      <c r="A196" s="449" t="s">
        <v>1621</v>
      </c>
      <c r="B196" s="449" t="s">
        <v>485</v>
      </c>
      <c r="C196" s="453" t="s">
        <v>8</v>
      </c>
      <c r="D196" s="453">
        <v>2</v>
      </c>
      <c r="E196" s="546"/>
      <c r="F196" s="1804">
        <f>D196*E196</f>
        <v>0</v>
      </c>
    </row>
    <row r="197" spans="1:6" x14ac:dyDescent="0.25">
      <c r="A197" s="449"/>
      <c r="B197" s="449"/>
      <c r="C197" s="453"/>
      <c r="D197" s="453"/>
      <c r="E197" s="546"/>
      <c r="F197" s="893"/>
    </row>
    <row r="198" spans="1:6" ht="25" x14ac:dyDescent="0.25">
      <c r="A198" s="449" t="s">
        <v>1622</v>
      </c>
      <c r="B198" s="449" t="s">
        <v>486</v>
      </c>
      <c r="C198" s="453" t="s">
        <v>8</v>
      </c>
      <c r="D198" s="453">
        <v>2</v>
      </c>
      <c r="E198" s="546"/>
      <c r="F198" s="1804">
        <f>D198*E198</f>
        <v>0</v>
      </c>
    </row>
    <row r="199" spans="1:6" ht="13" x14ac:dyDescent="0.25">
      <c r="A199" s="449"/>
      <c r="B199" s="457"/>
      <c r="C199" s="453"/>
      <c r="D199" s="453"/>
      <c r="E199" s="546"/>
      <c r="F199" s="558"/>
    </row>
    <row r="200" spans="1:6" ht="13" x14ac:dyDescent="0.25">
      <c r="A200" s="449"/>
      <c r="B200" s="457" t="s">
        <v>2109</v>
      </c>
      <c r="C200" s="453"/>
      <c r="D200" s="453"/>
      <c r="E200" s="546"/>
      <c r="F200" s="558"/>
    </row>
    <row r="201" spans="1:6" ht="13" x14ac:dyDescent="0.25">
      <c r="A201" s="449"/>
      <c r="B201" s="457"/>
      <c r="C201" s="453"/>
      <c r="D201" s="453"/>
      <c r="E201" s="546"/>
      <c r="F201" s="558"/>
    </row>
    <row r="202" spans="1:6" ht="13" x14ac:dyDescent="0.25">
      <c r="A202" s="448"/>
      <c r="B202" s="1178" t="s">
        <v>1875</v>
      </c>
      <c r="C202" s="1179"/>
      <c r="D202" s="1180"/>
      <c r="E202" s="1181"/>
      <c r="F202" s="891"/>
    </row>
    <row r="203" spans="1:6" ht="25" x14ac:dyDescent="0.25">
      <c r="A203" s="448" t="s">
        <v>1623</v>
      </c>
      <c r="B203" s="460" t="s">
        <v>1876</v>
      </c>
      <c r="C203" s="453" t="s">
        <v>793</v>
      </c>
      <c r="D203" s="453">
        <v>4</v>
      </c>
      <c r="E203" s="459"/>
      <c r="F203" s="568">
        <f>D203*E203</f>
        <v>0</v>
      </c>
    </row>
    <row r="204" spans="1:6" x14ac:dyDescent="0.25">
      <c r="A204" s="449"/>
      <c r="B204" s="449"/>
      <c r="C204" s="453"/>
      <c r="D204" s="453"/>
      <c r="E204" s="546"/>
      <c r="F204" s="1804"/>
    </row>
    <row r="205" spans="1:6" ht="13" x14ac:dyDescent="0.25">
      <c r="A205" s="449"/>
      <c r="B205" s="1178"/>
      <c r="C205" s="453"/>
      <c r="D205" s="453"/>
      <c r="E205" s="546"/>
      <c r="F205" s="1804"/>
    </row>
    <row r="206" spans="1:6" x14ac:dyDescent="0.25">
      <c r="A206" s="449"/>
      <c r="B206" s="449"/>
      <c r="C206" s="453"/>
      <c r="D206" s="453"/>
      <c r="E206" s="546"/>
      <c r="F206" s="1804"/>
    </row>
    <row r="207" spans="1:6" x14ac:dyDescent="0.25">
      <c r="A207" s="449"/>
      <c r="B207" s="1851"/>
      <c r="C207" s="1850"/>
      <c r="D207" s="1850"/>
      <c r="E207" s="546"/>
      <c r="F207" s="1804"/>
    </row>
    <row r="208" spans="1:6" x14ac:dyDescent="0.25">
      <c r="A208" s="449"/>
      <c r="B208" s="1851"/>
      <c r="C208" s="1850"/>
      <c r="D208" s="1853"/>
      <c r="E208" s="546"/>
      <c r="F208" s="1804"/>
    </row>
    <row r="209" spans="1:6" x14ac:dyDescent="0.25">
      <c r="A209" s="449"/>
      <c r="B209" s="1851"/>
      <c r="C209" s="1850"/>
      <c r="D209" s="1850"/>
      <c r="E209" s="546"/>
      <c r="F209" s="1804"/>
    </row>
    <row r="210" spans="1:6" x14ac:dyDescent="0.25">
      <c r="A210" s="449"/>
      <c r="B210" s="1851"/>
      <c r="C210" s="1850"/>
      <c r="D210" s="1850"/>
      <c r="E210" s="546"/>
      <c r="F210" s="1804"/>
    </row>
    <row r="211" spans="1:6" x14ac:dyDescent="0.25">
      <c r="A211" s="449"/>
      <c r="B211" s="1851"/>
      <c r="C211" s="1850"/>
      <c r="D211" s="1850"/>
      <c r="E211" s="546"/>
      <c r="F211" s="1804"/>
    </row>
    <row r="212" spans="1:6" x14ac:dyDescent="0.25">
      <c r="A212" s="449"/>
      <c r="B212" s="1851"/>
      <c r="C212" s="1850"/>
      <c r="D212" s="1850"/>
      <c r="E212" s="546"/>
      <c r="F212" s="1804"/>
    </row>
    <row r="213" spans="1:6" x14ac:dyDescent="0.25">
      <c r="A213" s="449"/>
      <c r="B213" s="1851"/>
      <c r="C213" s="1850"/>
      <c r="D213" s="1850"/>
      <c r="E213" s="546"/>
      <c r="F213" s="1804"/>
    </row>
    <row r="214" spans="1:6" x14ac:dyDescent="0.25">
      <c r="A214" s="449"/>
      <c r="B214" s="1851"/>
      <c r="C214" s="1850"/>
      <c r="D214" s="1853"/>
      <c r="E214" s="546"/>
      <c r="F214" s="1804"/>
    </row>
    <row r="215" spans="1:6" ht="13" x14ac:dyDescent="0.25">
      <c r="A215" s="449"/>
      <c r="B215" s="1852"/>
      <c r="C215" s="1873"/>
      <c r="D215" s="1874"/>
      <c r="E215" s="546"/>
      <c r="F215" s="1804"/>
    </row>
    <row r="216" spans="1:6" x14ac:dyDescent="0.25">
      <c r="A216" s="449"/>
      <c r="B216" s="1851"/>
      <c r="C216" s="1850"/>
      <c r="D216" s="1850"/>
      <c r="E216" s="546"/>
      <c r="F216" s="1804"/>
    </row>
    <row r="217" spans="1:6" x14ac:dyDescent="0.25">
      <c r="A217" s="449"/>
      <c r="B217" s="1851"/>
      <c r="C217" s="1850"/>
      <c r="D217" s="1850"/>
      <c r="E217" s="546"/>
      <c r="F217" s="1804"/>
    </row>
    <row r="218" spans="1:6" x14ac:dyDescent="0.25">
      <c r="A218" s="449"/>
      <c r="B218" s="1851"/>
      <c r="C218" s="1850"/>
      <c r="D218" s="1850"/>
      <c r="E218" s="546"/>
      <c r="F218" s="1804"/>
    </row>
    <row r="219" spans="1:6" ht="13" x14ac:dyDescent="0.25">
      <c r="A219" s="449"/>
      <c r="B219" s="1851"/>
      <c r="C219" s="1873"/>
      <c r="D219" s="1874"/>
      <c r="E219" s="546"/>
      <c r="F219" s="1804"/>
    </row>
    <row r="220" spans="1:6" x14ac:dyDescent="0.25">
      <c r="A220" s="449"/>
      <c r="B220" s="1851"/>
      <c r="C220" s="1850"/>
      <c r="D220" s="1850"/>
      <c r="E220" s="546"/>
      <c r="F220" s="1804"/>
    </row>
    <row r="221" spans="1:6" x14ac:dyDescent="0.25">
      <c r="A221" s="449"/>
      <c r="B221" s="1851"/>
      <c r="C221" s="1850"/>
      <c r="D221" s="1850"/>
      <c r="E221" s="546"/>
      <c r="F221" s="1804"/>
    </row>
    <row r="222" spans="1:6" x14ac:dyDescent="0.25">
      <c r="A222" s="449"/>
      <c r="B222" s="1851"/>
      <c r="C222" s="1850"/>
      <c r="D222" s="1850"/>
      <c r="E222" s="546"/>
      <c r="F222" s="1804"/>
    </row>
    <row r="223" spans="1:6" ht="13" x14ac:dyDescent="0.25">
      <c r="A223" s="449"/>
      <c r="B223" s="1875"/>
      <c r="C223" s="1876"/>
      <c r="D223" s="1877"/>
      <c r="E223" s="546"/>
      <c r="F223" s="1804"/>
    </row>
    <row r="224" spans="1:6" x14ac:dyDescent="0.25">
      <c r="A224" s="449"/>
      <c r="B224" s="1851"/>
      <c r="C224" s="1850"/>
      <c r="D224" s="1850"/>
      <c r="E224" s="546"/>
      <c r="F224" s="1804"/>
    </row>
    <row r="225" spans="1:6" ht="13" thickBot="1" x14ac:dyDescent="0.3">
      <c r="A225" s="449"/>
      <c r="B225" s="449"/>
      <c r="C225" s="453"/>
      <c r="D225" s="453"/>
      <c r="E225" s="546"/>
      <c r="F225" s="1804"/>
    </row>
    <row r="226" spans="1:6" ht="20.25" customHeight="1" thickTop="1" x14ac:dyDescent="0.25">
      <c r="A226" s="2104" t="s">
        <v>103</v>
      </c>
      <c r="B226" s="2104"/>
      <c r="C226" s="2104"/>
      <c r="D226" s="2104"/>
      <c r="E226" s="2104"/>
      <c r="F226" s="1807">
        <f>SUM(F172:F225)</f>
        <v>0</v>
      </c>
    </row>
    <row r="227" spans="1:6" x14ac:dyDescent="0.25">
      <c r="A227" s="567"/>
      <c r="B227" s="567"/>
      <c r="C227" s="567"/>
      <c r="D227" s="567"/>
      <c r="E227" s="577"/>
      <c r="F227" s="567"/>
    </row>
    <row r="228" spans="1:6" ht="13" x14ac:dyDescent="0.25">
      <c r="A228" s="449"/>
      <c r="B228" s="1178" t="s">
        <v>2354</v>
      </c>
      <c r="C228" s="453"/>
      <c r="D228" s="453"/>
      <c r="E228" s="546"/>
      <c r="F228" s="1804"/>
    </row>
    <row r="229" spans="1:6" x14ac:dyDescent="0.25">
      <c r="A229" s="449"/>
      <c r="B229" s="449"/>
      <c r="C229" s="453"/>
      <c r="D229" s="453"/>
      <c r="E229" s="546"/>
      <c r="F229" s="1804"/>
    </row>
    <row r="230" spans="1:6" ht="50" x14ac:dyDescent="0.25">
      <c r="A230" s="453" t="s">
        <v>2374</v>
      </c>
      <c r="B230" s="1851" t="s">
        <v>2319</v>
      </c>
      <c r="C230" s="1850" t="s">
        <v>2279</v>
      </c>
      <c r="D230" s="1850">
        <v>2</v>
      </c>
      <c r="E230" s="546"/>
      <c r="F230" s="1804">
        <f t="shared" ref="F230:F249" si="0">D230*E230</f>
        <v>0</v>
      </c>
    </row>
    <row r="231" spans="1:6" x14ac:dyDescent="0.25">
      <c r="A231" s="453"/>
      <c r="B231" s="1851"/>
      <c r="C231" s="1850"/>
      <c r="D231" s="1853"/>
      <c r="E231" s="546"/>
      <c r="F231" s="1804"/>
    </row>
    <row r="232" spans="1:6" ht="25" x14ac:dyDescent="0.25">
      <c r="A232" s="453" t="s">
        <v>2375</v>
      </c>
      <c r="B232" s="1851" t="s">
        <v>2317</v>
      </c>
      <c r="C232" s="1850" t="s">
        <v>1970</v>
      </c>
      <c r="D232" s="1850">
        <v>2</v>
      </c>
      <c r="E232" s="546"/>
      <c r="F232" s="1804">
        <f t="shared" si="0"/>
        <v>0</v>
      </c>
    </row>
    <row r="233" spans="1:6" x14ac:dyDescent="0.25">
      <c r="A233" s="453"/>
      <c r="B233" s="1851"/>
      <c r="C233" s="1850"/>
      <c r="D233" s="1850"/>
      <c r="E233" s="546"/>
      <c r="F233" s="1804"/>
    </row>
    <row r="234" spans="1:6" ht="27" x14ac:dyDescent="0.25">
      <c r="A234" s="453" t="s">
        <v>2376</v>
      </c>
      <c r="B234" s="1851" t="s">
        <v>2323</v>
      </c>
      <c r="C234" s="1850" t="s">
        <v>1970</v>
      </c>
      <c r="D234" s="1850">
        <v>16</v>
      </c>
      <c r="E234" s="546"/>
      <c r="F234" s="1804">
        <f t="shared" si="0"/>
        <v>0</v>
      </c>
    </row>
    <row r="235" spans="1:6" x14ac:dyDescent="0.25">
      <c r="A235" s="453"/>
      <c r="B235" s="1851"/>
      <c r="C235" s="1850"/>
      <c r="D235" s="1850"/>
      <c r="E235" s="546"/>
      <c r="F235" s="1804"/>
    </row>
    <row r="236" spans="1:6" ht="27" x14ac:dyDescent="0.25">
      <c r="A236" s="453" t="s">
        <v>2377</v>
      </c>
      <c r="B236" s="1851" t="s">
        <v>2324</v>
      </c>
      <c r="C236" s="1850" t="s">
        <v>2281</v>
      </c>
      <c r="D236" s="1850">
        <v>26</v>
      </c>
      <c r="E236" s="546"/>
      <c r="F236" s="1804">
        <f t="shared" si="0"/>
        <v>0</v>
      </c>
    </row>
    <row r="237" spans="1:6" x14ac:dyDescent="0.25">
      <c r="A237" s="453"/>
      <c r="B237" s="1851"/>
      <c r="C237" s="1850"/>
      <c r="D237" s="1853"/>
      <c r="E237" s="546"/>
      <c r="F237" s="1804"/>
    </row>
    <row r="238" spans="1:6" ht="13" x14ac:dyDescent="0.25">
      <c r="A238" s="453"/>
      <c r="B238" s="1852" t="s">
        <v>2282</v>
      </c>
      <c r="C238" s="1873"/>
      <c r="D238" s="1874"/>
      <c r="E238" s="546"/>
      <c r="F238" s="1804"/>
    </row>
    <row r="239" spans="1:6" ht="25" x14ac:dyDescent="0.25">
      <c r="A239" s="453" t="s">
        <v>2378</v>
      </c>
      <c r="B239" s="1851" t="s">
        <v>2288</v>
      </c>
      <c r="C239" s="1850" t="s">
        <v>2281</v>
      </c>
      <c r="D239" s="1850">
        <v>16</v>
      </c>
      <c r="E239" s="546"/>
      <c r="F239" s="1804">
        <f t="shared" si="0"/>
        <v>0</v>
      </c>
    </row>
    <row r="240" spans="1:6" x14ac:dyDescent="0.25">
      <c r="A240" s="453"/>
      <c r="B240" s="1851"/>
      <c r="C240" s="1850"/>
      <c r="D240" s="1850"/>
      <c r="E240" s="546"/>
      <c r="F240" s="1804"/>
    </row>
    <row r="241" spans="1:6" x14ac:dyDescent="0.25">
      <c r="A241" s="1131" t="s">
        <v>2379</v>
      </c>
      <c r="B241" s="1911" t="s">
        <v>2392</v>
      </c>
      <c r="C241" s="1895" t="s">
        <v>2281</v>
      </c>
      <c r="D241" s="1895">
        <v>4</v>
      </c>
      <c r="E241" s="1912"/>
      <c r="F241" s="1912">
        <f>+D241*E241</f>
        <v>0</v>
      </c>
    </row>
    <row r="242" spans="1:6" x14ac:dyDescent="0.25">
      <c r="A242" s="453"/>
      <c r="B242" s="1851"/>
      <c r="C242" s="1850"/>
      <c r="D242" s="1850"/>
      <c r="E242" s="546"/>
      <c r="F242" s="1804"/>
    </row>
    <row r="243" spans="1:6" x14ac:dyDescent="0.25">
      <c r="A243" s="453" t="s">
        <v>2380</v>
      </c>
      <c r="B243" s="1851" t="s">
        <v>2290</v>
      </c>
      <c r="C243" s="1850" t="s">
        <v>2281</v>
      </c>
      <c r="D243" s="1850">
        <v>16</v>
      </c>
      <c r="E243" s="546"/>
      <c r="F243" s="1804">
        <f t="shared" si="0"/>
        <v>0</v>
      </c>
    </row>
    <row r="244" spans="1:6" ht="13" x14ac:dyDescent="0.25">
      <c r="A244" s="453"/>
      <c r="B244" s="1851"/>
      <c r="C244" s="1873"/>
      <c r="D244" s="1874"/>
      <c r="E244" s="546"/>
      <c r="F244" s="1804"/>
    </row>
    <row r="245" spans="1:6" x14ac:dyDescent="0.25">
      <c r="A245" s="453" t="s">
        <v>2381</v>
      </c>
      <c r="B245" s="1851" t="s">
        <v>2318</v>
      </c>
      <c r="C245" s="1850" t="s">
        <v>642</v>
      </c>
      <c r="D245" s="1850">
        <v>2</v>
      </c>
      <c r="E245" s="546"/>
      <c r="F245" s="1804">
        <f t="shared" si="0"/>
        <v>0</v>
      </c>
    </row>
    <row r="246" spans="1:6" x14ac:dyDescent="0.25">
      <c r="A246" s="453"/>
      <c r="B246" s="1851"/>
      <c r="C246" s="1850"/>
      <c r="D246" s="1850"/>
      <c r="E246" s="546"/>
      <c r="F246" s="1804"/>
    </row>
    <row r="247" spans="1:6" ht="37.5" x14ac:dyDescent="0.25">
      <c r="A247" s="453" t="s">
        <v>2382</v>
      </c>
      <c r="B247" s="1851" t="s">
        <v>2292</v>
      </c>
      <c r="C247" s="1850" t="s">
        <v>642</v>
      </c>
      <c r="D247" s="1850">
        <v>2</v>
      </c>
      <c r="E247" s="546"/>
      <c r="F247" s="1804">
        <f t="shared" si="0"/>
        <v>0</v>
      </c>
    </row>
    <row r="248" spans="1:6" ht="13" x14ac:dyDescent="0.25">
      <c r="A248" s="453"/>
      <c r="B248" s="1875"/>
      <c r="C248" s="1876"/>
      <c r="D248" s="1877"/>
      <c r="E248" s="546"/>
      <c r="F248" s="1804"/>
    </row>
    <row r="249" spans="1:6" x14ac:dyDescent="0.25">
      <c r="A249" s="453" t="s">
        <v>2383</v>
      </c>
      <c r="B249" s="1851" t="s">
        <v>2355</v>
      </c>
      <c r="C249" s="1850" t="s">
        <v>642</v>
      </c>
      <c r="D249" s="1850">
        <v>2</v>
      </c>
      <c r="E249" s="546"/>
      <c r="F249" s="1804">
        <f t="shared" si="0"/>
        <v>0</v>
      </c>
    </row>
    <row r="250" spans="1:6" x14ac:dyDescent="0.25">
      <c r="A250" s="567"/>
      <c r="B250" s="567"/>
      <c r="C250" s="567"/>
      <c r="D250" s="567"/>
      <c r="E250" s="577"/>
      <c r="F250" s="567"/>
    </row>
    <row r="251" spans="1:6" x14ac:dyDescent="0.25">
      <c r="A251" s="567"/>
      <c r="B251" s="567"/>
      <c r="C251" s="567"/>
      <c r="D251" s="567"/>
      <c r="E251" s="577"/>
      <c r="F251" s="567"/>
    </row>
    <row r="252" spans="1:6" x14ac:dyDescent="0.25">
      <c r="A252" s="567"/>
      <c r="B252" s="567"/>
      <c r="C252" s="567"/>
      <c r="D252" s="567"/>
      <c r="E252" s="577"/>
      <c r="F252" s="567"/>
    </row>
    <row r="253" spans="1:6" x14ac:dyDescent="0.25">
      <c r="A253" s="567"/>
      <c r="B253" s="567"/>
      <c r="C253" s="567"/>
      <c r="D253" s="567"/>
      <c r="E253" s="577"/>
      <c r="F253" s="567"/>
    </row>
    <row r="254" spans="1:6" x14ac:dyDescent="0.25">
      <c r="A254" s="567"/>
      <c r="B254" s="567"/>
      <c r="C254" s="567"/>
      <c r="D254" s="567"/>
      <c r="E254" s="577"/>
      <c r="F254" s="567"/>
    </row>
    <row r="255" spans="1:6" x14ac:dyDescent="0.25">
      <c r="A255" s="567"/>
      <c r="B255" s="567"/>
      <c r="C255" s="567"/>
      <c r="D255" s="567"/>
      <c r="E255" s="577"/>
      <c r="F255" s="567"/>
    </row>
    <row r="256" spans="1:6" x14ac:dyDescent="0.25">
      <c r="A256" s="567"/>
      <c r="B256" s="567"/>
      <c r="C256" s="567"/>
      <c r="D256" s="567"/>
      <c r="E256" s="577"/>
      <c r="F256" s="567"/>
    </row>
    <row r="257" spans="1:6" x14ac:dyDescent="0.25">
      <c r="A257" s="567"/>
      <c r="B257" s="567"/>
      <c r="C257" s="567"/>
      <c r="D257" s="567"/>
      <c r="E257" s="577"/>
      <c r="F257" s="567"/>
    </row>
    <row r="258" spans="1:6" x14ac:dyDescent="0.25">
      <c r="A258" s="567"/>
      <c r="B258" s="567"/>
      <c r="C258" s="567"/>
      <c r="D258" s="567"/>
      <c r="E258" s="577"/>
      <c r="F258" s="567"/>
    </row>
    <row r="259" spans="1:6" x14ac:dyDescent="0.25">
      <c r="A259" s="567"/>
      <c r="B259" s="567"/>
      <c r="C259" s="567"/>
      <c r="D259" s="567"/>
      <c r="E259" s="577"/>
      <c r="F259" s="567"/>
    </row>
    <row r="260" spans="1:6" x14ac:dyDescent="0.25">
      <c r="A260" s="567"/>
      <c r="B260" s="567"/>
      <c r="C260" s="567"/>
      <c r="D260" s="567"/>
      <c r="E260" s="577"/>
      <c r="F260" s="567"/>
    </row>
    <row r="261" spans="1:6" x14ac:dyDescent="0.25">
      <c r="A261" s="567"/>
      <c r="B261" s="567"/>
      <c r="C261" s="567"/>
      <c r="D261" s="567"/>
      <c r="E261" s="577"/>
      <c r="F261" s="567"/>
    </row>
    <row r="262" spans="1:6" x14ac:dyDescent="0.25">
      <c r="A262" s="567"/>
      <c r="B262" s="567"/>
      <c r="C262" s="567"/>
      <c r="D262" s="567"/>
      <c r="E262" s="577"/>
      <c r="F262" s="567"/>
    </row>
    <row r="263" spans="1:6" x14ac:dyDescent="0.25">
      <c r="A263" s="567"/>
      <c r="B263" s="567"/>
      <c r="C263" s="567"/>
      <c r="D263" s="567"/>
      <c r="E263" s="577"/>
      <c r="F263" s="567"/>
    </row>
    <row r="264" spans="1:6" x14ac:dyDescent="0.25">
      <c r="A264" s="567"/>
      <c r="B264" s="567"/>
      <c r="C264" s="567"/>
      <c r="D264" s="567"/>
      <c r="E264" s="577"/>
      <c r="F264" s="567"/>
    </row>
    <row r="265" spans="1:6" x14ac:dyDescent="0.25">
      <c r="A265" s="567"/>
      <c r="B265" s="567"/>
      <c r="C265" s="567"/>
      <c r="D265" s="567"/>
      <c r="E265" s="577"/>
      <c r="F265" s="567"/>
    </row>
    <row r="266" spans="1:6" x14ac:dyDescent="0.25">
      <c r="A266" s="567"/>
      <c r="B266" s="567"/>
      <c r="C266" s="567"/>
      <c r="D266" s="567"/>
      <c r="E266" s="577"/>
      <c r="F266" s="567"/>
    </row>
    <row r="267" spans="1:6" x14ac:dyDescent="0.25">
      <c r="A267" s="567"/>
      <c r="B267" s="567"/>
      <c r="C267" s="567"/>
      <c r="D267" s="567"/>
      <c r="E267" s="577"/>
      <c r="F267" s="567"/>
    </row>
    <row r="268" spans="1:6" x14ac:dyDescent="0.25">
      <c r="A268" s="567"/>
      <c r="B268" s="567"/>
      <c r="C268" s="567"/>
      <c r="D268" s="567"/>
      <c r="E268" s="577"/>
      <c r="F268" s="567"/>
    </row>
    <row r="269" spans="1:6" x14ac:dyDescent="0.25">
      <c r="A269" s="567"/>
      <c r="B269" s="567"/>
      <c r="C269" s="567"/>
      <c r="D269" s="567"/>
      <c r="E269" s="577"/>
      <c r="F269" s="567"/>
    </row>
    <row r="270" spans="1:6" x14ac:dyDescent="0.25">
      <c r="A270" s="567"/>
      <c r="B270" s="567"/>
      <c r="C270" s="567"/>
      <c r="D270" s="567"/>
      <c r="E270" s="577"/>
      <c r="F270" s="567"/>
    </row>
    <row r="271" spans="1:6" x14ac:dyDescent="0.25">
      <c r="A271" s="567"/>
      <c r="B271" s="567"/>
      <c r="C271" s="567"/>
      <c r="D271" s="567"/>
      <c r="E271" s="577"/>
      <c r="F271" s="567"/>
    </row>
    <row r="272" spans="1:6" x14ac:dyDescent="0.25">
      <c r="A272" s="567"/>
      <c r="B272" s="567"/>
      <c r="C272" s="567"/>
      <c r="D272" s="567"/>
      <c r="E272" s="577"/>
      <c r="F272" s="567"/>
    </row>
    <row r="273" spans="1:6" x14ac:dyDescent="0.25">
      <c r="A273" s="567"/>
      <c r="B273" s="567"/>
      <c r="C273" s="567"/>
      <c r="D273" s="567"/>
      <c r="E273" s="577"/>
      <c r="F273" s="567"/>
    </row>
    <row r="274" spans="1:6" x14ac:dyDescent="0.25">
      <c r="A274" s="567"/>
      <c r="B274" s="567"/>
      <c r="C274" s="567"/>
      <c r="D274" s="567"/>
      <c r="E274" s="577"/>
      <c r="F274" s="567"/>
    </row>
    <row r="275" spans="1:6" x14ac:dyDescent="0.25">
      <c r="A275" s="567"/>
      <c r="B275" s="567"/>
      <c r="C275" s="567"/>
      <c r="D275" s="567"/>
      <c r="E275" s="577"/>
      <c r="F275" s="567"/>
    </row>
    <row r="276" spans="1:6" x14ac:dyDescent="0.25">
      <c r="A276" s="567"/>
      <c r="B276" s="567"/>
      <c r="C276" s="567"/>
      <c r="D276" s="567"/>
      <c r="E276" s="577"/>
      <c r="F276" s="567"/>
    </row>
    <row r="277" spans="1:6" x14ac:dyDescent="0.25">
      <c r="A277" s="567"/>
      <c r="B277" s="567"/>
      <c r="C277" s="567"/>
      <c r="D277" s="567"/>
      <c r="E277" s="577"/>
      <c r="F277" s="567"/>
    </row>
    <row r="278" spans="1:6" x14ac:dyDescent="0.25">
      <c r="A278" s="567"/>
      <c r="B278" s="567"/>
      <c r="C278" s="567"/>
      <c r="D278" s="567"/>
      <c r="E278" s="577"/>
      <c r="F278" s="567"/>
    </row>
    <row r="279" spans="1:6" x14ac:dyDescent="0.25">
      <c r="A279" s="567"/>
      <c r="B279" s="567"/>
      <c r="C279" s="567"/>
      <c r="D279" s="567"/>
      <c r="E279" s="577"/>
      <c r="F279" s="567"/>
    </row>
    <row r="280" spans="1:6" x14ac:dyDescent="0.25">
      <c r="A280" s="567"/>
      <c r="B280" s="567"/>
      <c r="C280" s="567"/>
      <c r="D280" s="567"/>
      <c r="E280" s="577"/>
      <c r="F280" s="567"/>
    </row>
    <row r="281" spans="1:6" x14ac:dyDescent="0.25">
      <c r="A281" s="567"/>
      <c r="B281" s="567"/>
      <c r="C281" s="567"/>
      <c r="D281" s="567"/>
      <c r="E281" s="577"/>
      <c r="F281" s="567"/>
    </row>
    <row r="282" spans="1:6" x14ac:dyDescent="0.25">
      <c r="A282" s="567"/>
      <c r="B282" s="567"/>
      <c r="C282" s="567"/>
      <c r="D282" s="567"/>
      <c r="E282" s="577"/>
      <c r="F282" s="567"/>
    </row>
    <row r="283" spans="1:6" x14ac:dyDescent="0.25">
      <c r="A283" s="567"/>
      <c r="B283" s="567"/>
      <c r="C283" s="567"/>
      <c r="D283" s="567"/>
      <c r="E283" s="577"/>
      <c r="F283" s="567"/>
    </row>
    <row r="284" spans="1:6" x14ac:dyDescent="0.25">
      <c r="A284" s="567"/>
      <c r="B284" s="567"/>
      <c r="C284" s="567"/>
      <c r="D284" s="567"/>
      <c r="E284" s="577"/>
      <c r="F284" s="567"/>
    </row>
    <row r="285" spans="1:6" x14ac:dyDescent="0.25">
      <c r="A285" s="567"/>
      <c r="B285" s="567"/>
      <c r="C285" s="567"/>
      <c r="D285" s="567"/>
      <c r="E285" s="577"/>
      <c r="F285" s="567"/>
    </row>
    <row r="286" spans="1:6" x14ac:dyDescent="0.25">
      <c r="A286" s="567"/>
      <c r="B286" s="567"/>
      <c r="C286" s="567"/>
      <c r="D286" s="567"/>
      <c r="E286" s="577"/>
      <c r="F286" s="567"/>
    </row>
    <row r="287" spans="1:6" ht="13" thickBot="1" x14ac:dyDescent="0.3">
      <c r="A287" s="567"/>
      <c r="B287" s="567"/>
      <c r="C287" s="567"/>
      <c r="D287" s="567"/>
      <c r="E287" s="577"/>
      <c r="F287" s="567"/>
    </row>
    <row r="288" spans="1:6" ht="22.5" customHeight="1" thickTop="1" x14ac:dyDescent="0.25">
      <c r="A288" s="2104" t="s">
        <v>103</v>
      </c>
      <c r="B288" s="2104"/>
      <c r="C288" s="2104"/>
      <c r="D288" s="2104"/>
      <c r="E288" s="2104"/>
      <c r="F288" s="1807">
        <f>SUM(F227:F287)</f>
        <v>0</v>
      </c>
    </row>
    <row r="289" spans="1:6" x14ac:dyDescent="0.25">
      <c r="A289" s="567"/>
      <c r="B289" s="567"/>
      <c r="C289" s="567"/>
      <c r="D289" s="567"/>
      <c r="E289" s="577"/>
      <c r="F289" s="567"/>
    </row>
    <row r="290" spans="1:6" x14ac:dyDescent="0.25">
      <c r="A290" s="567"/>
      <c r="B290" s="567"/>
      <c r="C290" s="567"/>
      <c r="D290" s="567"/>
      <c r="E290" s="577"/>
      <c r="F290" s="567"/>
    </row>
    <row r="291" spans="1:6" ht="13" x14ac:dyDescent="0.25">
      <c r="A291" s="567"/>
      <c r="B291" s="579" t="s">
        <v>28</v>
      </c>
      <c r="C291" s="580"/>
      <c r="D291" s="580"/>
      <c r="E291" s="577"/>
      <c r="F291" s="567"/>
    </row>
    <row r="292" spans="1:6" ht="13" x14ac:dyDescent="0.25">
      <c r="A292" s="582"/>
      <c r="B292" s="582"/>
      <c r="C292" s="580"/>
      <c r="D292" s="580"/>
      <c r="E292" s="577"/>
      <c r="F292" s="567"/>
    </row>
    <row r="293" spans="1:6" x14ac:dyDescent="0.25">
      <c r="A293" s="567"/>
      <c r="B293" s="567" t="s">
        <v>216</v>
      </c>
      <c r="C293" s="580"/>
      <c r="D293" s="580"/>
      <c r="E293" s="577"/>
      <c r="F293" s="1810">
        <f>+F63</f>
        <v>0</v>
      </c>
    </row>
    <row r="294" spans="1:6" ht="13" x14ac:dyDescent="0.25">
      <c r="A294" s="582"/>
      <c r="B294" s="502"/>
      <c r="C294" s="502"/>
      <c r="D294" s="502"/>
      <c r="E294" s="584"/>
      <c r="F294" s="502"/>
    </row>
    <row r="295" spans="1:6" x14ac:dyDescent="0.25">
      <c r="A295" s="567"/>
      <c r="B295" s="567" t="s">
        <v>217</v>
      </c>
      <c r="C295" s="580"/>
      <c r="D295" s="580"/>
      <c r="E295" s="577"/>
      <c r="F295" s="1810">
        <f>+F124</f>
        <v>0</v>
      </c>
    </row>
    <row r="296" spans="1:6" x14ac:dyDescent="0.25">
      <c r="A296" s="567"/>
      <c r="B296" s="567"/>
      <c r="C296" s="580"/>
      <c r="D296" s="580"/>
      <c r="E296" s="577"/>
      <c r="F296" s="567"/>
    </row>
    <row r="297" spans="1:6" x14ac:dyDescent="0.25">
      <c r="A297" s="567"/>
      <c r="B297" s="567" t="s">
        <v>218</v>
      </c>
      <c r="C297" s="580"/>
      <c r="D297" s="580"/>
      <c r="E297" s="577"/>
      <c r="F297" s="1810">
        <f>+F171</f>
        <v>0</v>
      </c>
    </row>
    <row r="298" spans="1:6" x14ac:dyDescent="0.25">
      <c r="A298" s="567"/>
      <c r="B298" s="567"/>
      <c r="C298" s="580"/>
      <c r="D298" s="580"/>
      <c r="E298" s="577"/>
      <c r="F298" s="567"/>
    </row>
    <row r="299" spans="1:6" x14ac:dyDescent="0.25">
      <c r="A299" s="567"/>
      <c r="B299" s="567" t="s">
        <v>219</v>
      </c>
      <c r="C299" s="580"/>
      <c r="D299" s="580"/>
      <c r="E299" s="577"/>
      <c r="F299" s="1810">
        <f>+F226</f>
        <v>0</v>
      </c>
    </row>
    <row r="300" spans="1:6" ht="13" x14ac:dyDescent="0.25">
      <c r="A300" s="567"/>
      <c r="B300" s="582"/>
      <c r="C300" s="580"/>
      <c r="D300" s="580"/>
      <c r="E300" s="577"/>
      <c r="F300" s="567"/>
    </row>
    <row r="301" spans="1:6" x14ac:dyDescent="0.25">
      <c r="A301" s="567"/>
      <c r="B301" s="567" t="s">
        <v>220</v>
      </c>
      <c r="C301" s="580"/>
      <c r="D301" s="580"/>
      <c r="E301" s="577"/>
      <c r="F301" s="1810">
        <f>F288</f>
        <v>0</v>
      </c>
    </row>
    <row r="302" spans="1:6" x14ac:dyDescent="0.25">
      <c r="A302" s="567"/>
      <c r="B302" s="567"/>
      <c r="C302" s="580"/>
      <c r="D302" s="580"/>
      <c r="E302" s="577"/>
      <c r="F302" s="567"/>
    </row>
    <row r="303" spans="1:6" x14ac:dyDescent="0.25">
      <c r="A303" s="567"/>
      <c r="B303" s="567"/>
      <c r="C303" s="580"/>
      <c r="D303" s="580"/>
      <c r="E303" s="577"/>
      <c r="F303" s="1810"/>
    </row>
    <row r="304" spans="1:6" x14ac:dyDescent="0.25">
      <c r="A304" s="567"/>
      <c r="B304" s="567"/>
      <c r="C304" s="580"/>
      <c r="D304" s="580"/>
      <c r="E304" s="577"/>
      <c r="F304" s="567"/>
    </row>
    <row r="305" spans="1:6" x14ac:dyDescent="0.25">
      <c r="A305" s="567"/>
      <c r="B305" s="567"/>
      <c r="C305" s="580"/>
      <c r="D305" s="580"/>
      <c r="E305" s="577"/>
      <c r="F305" s="1810"/>
    </row>
    <row r="306" spans="1:6" x14ac:dyDescent="0.25">
      <c r="A306" s="567"/>
      <c r="B306" s="567"/>
      <c r="C306" s="580"/>
      <c r="D306" s="580"/>
      <c r="E306" s="577"/>
      <c r="F306" s="567"/>
    </row>
    <row r="307" spans="1:6" x14ac:dyDescent="0.25">
      <c r="A307" s="567"/>
      <c r="B307" s="567"/>
      <c r="C307" s="580"/>
      <c r="D307" s="580"/>
      <c r="E307" s="577"/>
      <c r="F307" s="1810"/>
    </row>
    <row r="308" spans="1:6" x14ac:dyDescent="0.25">
      <c r="A308" s="567"/>
      <c r="B308" s="567"/>
      <c r="C308" s="580"/>
      <c r="D308" s="580"/>
      <c r="E308" s="577"/>
      <c r="F308" s="567"/>
    </row>
    <row r="309" spans="1:6" x14ac:dyDescent="0.25">
      <c r="A309" s="567"/>
      <c r="B309" s="567"/>
      <c r="C309" s="580"/>
      <c r="D309" s="580"/>
      <c r="E309" s="577"/>
      <c r="F309" s="567"/>
    </row>
    <row r="310" spans="1:6" x14ac:dyDescent="0.25">
      <c r="A310" s="567"/>
      <c r="B310" s="567"/>
      <c r="C310" s="580"/>
      <c r="D310" s="580"/>
      <c r="E310" s="577"/>
      <c r="F310" s="567"/>
    </row>
    <row r="311" spans="1:6" x14ac:dyDescent="0.25">
      <c r="A311" s="567"/>
      <c r="B311" s="567"/>
      <c r="C311" s="580"/>
      <c r="D311" s="580"/>
      <c r="E311" s="577"/>
      <c r="F311" s="567"/>
    </row>
    <row r="312" spans="1:6" x14ac:dyDescent="0.25">
      <c r="A312" s="567"/>
      <c r="B312" s="567"/>
      <c r="C312" s="580"/>
      <c r="D312" s="580"/>
      <c r="E312" s="577"/>
      <c r="F312" s="567"/>
    </row>
    <row r="313" spans="1:6" x14ac:dyDescent="0.25">
      <c r="A313" s="567"/>
      <c r="B313" s="567"/>
      <c r="C313" s="580"/>
      <c r="D313" s="580"/>
      <c r="E313" s="577"/>
      <c r="F313" s="567"/>
    </row>
    <row r="314" spans="1:6" x14ac:dyDescent="0.25">
      <c r="A314" s="567"/>
      <c r="B314" s="567"/>
      <c r="C314" s="580"/>
      <c r="D314" s="580"/>
      <c r="E314" s="577"/>
      <c r="F314" s="567"/>
    </row>
    <row r="315" spans="1:6" x14ac:dyDescent="0.25">
      <c r="A315" s="567"/>
      <c r="B315" s="567"/>
      <c r="C315" s="580"/>
      <c r="D315" s="580"/>
      <c r="E315" s="577"/>
      <c r="F315" s="567"/>
    </row>
    <row r="316" spans="1:6" x14ac:dyDescent="0.25">
      <c r="A316" s="567"/>
      <c r="B316" s="567"/>
      <c r="C316" s="580"/>
      <c r="D316" s="580"/>
      <c r="E316" s="577"/>
      <c r="F316" s="567"/>
    </row>
    <row r="317" spans="1:6" x14ac:dyDescent="0.25">
      <c r="A317" s="567"/>
      <c r="B317" s="567"/>
      <c r="C317" s="580"/>
      <c r="D317" s="580"/>
      <c r="E317" s="577"/>
      <c r="F317" s="567"/>
    </row>
    <row r="318" spans="1:6" x14ac:dyDescent="0.25">
      <c r="A318" s="567"/>
      <c r="B318" s="567"/>
      <c r="C318" s="580"/>
      <c r="D318" s="580"/>
      <c r="E318" s="577"/>
      <c r="F318" s="567"/>
    </row>
    <row r="319" spans="1:6" x14ac:dyDescent="0.25">
      <c r="A319" s="567"/>
      <c r="B319" s="567"/>
      <c r="C319" s="580"/>
      <c r="D319" s="580"/>
      <c r="E319" s="577"/>
      <c r="F319" s="567"/>
    </row>
    <row r="320" spans="1:6" x14ac:dyDescent="0.25">
      <c r="A320" s="567"/>
      <c r="B320" s="567"/>
      <c r="C320" s="580"/>
      <c r="D320" s="580"/>
      <c r="E320" s="577"/>
      <c r="F320" s="567"/>
    </row>
    <row r="321" spans="1:6" x14ac:dyDescent="0.25">
      <c r="A321" s="567"/>
      <c r="B321" s="567"/>
      <c r="C321" s="580"/>
      <c r="D321" s="580"/>
      <c r="E321" s="577"/>
      <c r="F321" s="567"/>
    </row>
    <row r="322" spans="1:6" x14ac:dyDescent="0.25">
      <c r="A322" s="567"/>
      <c r="B322" s="567"/>
      <c r="C322" s="580"/>
      <c r="D322" s="580"/>
      <c r="E322" s="577"/>
      <c r="F322" s="567"/>
    </row>
    <row r="323" spans="1:6" x14ac:dyDescent="0.25">
      <c r="A323" s="567"/>
      <c r="B323" s="567"/>
      <c r="C323" s="580"/>
      <c r="D323" s="580"/>
      <c r="E323" s="577"/>
      <c r="F323" s="567"/>
    </row>
    <row r="324" spans="1:6" x14ac:dyDescent="0.25">
      <c r="A324" s="567"/>
      <c r="B324" s="567"/>
      <c r="C324" s="580"/>
      <c r="D324" s="580"/>
      <c r="E324" s="577"/>
      <c r="F324" s="567"/>
    </row>
    <row r="325" spans="1:6" x14ac:dyDescent="0.25">
      <c r="A325" s="567"/>
      <c r="B325" s="567"/>
      <c r="C325" s="580"/>
      <c r="D325" s="580"/>
      <c r="E325" s="577"/>
      <c r="F325" s="567"/>
    </row>
    <row r="326" spans="1:6" x14ac:dyDescent="0.25">
      <c r="A326" s="567"/>
      <c r="B326" s="567"/>
      <c r="C326" s="580"/>
      <c r="D326" s="580"/>
      <c r="E326" s="577"/>
      <c r="F326" s="567"/>
    </row>
    <row r="327" spans="1:6" x14ac:dyDescent="0.25">
      <c r="A327" s="567"/>
      <c r="B327" s="567"/>
      <c r="C327" s="580"/>
      <c r="D327" s="580"/>
      <c r="E327" s="577"/>
      <c r="F327" s="567"/>
    </row>
    <row r="328" spans="1:6" x14ac:dyDescent="0.25">
      <c r="A328" s="567"/>
      <c r="B328" s="567"/>
      <c r="C328" s="580"/>
      <c r="D328" s="580"/>
      <c r="E328" s="577"/>
      <c r="F328" s="567"/>
    </row>
    <row r="329" spans="1:6" x14ac:dyDescent="0.25">
      <c r="A329" s="567"/>
      <c r="B329" s="567"/>
      <c r="C329" s="580"/>
      <c r="D329" s="580"/>
      <c r="E329" s="577"/>
      <c r="F329" s="567"/>
    </row>
    <row r="330" spans="1:6" x14ac:dyDescent="0.25">
      <c r="A330" s="567"/>
      <c r="B330" s="567"/>
      <c r="C330" s="580"/>
      <c r="D330" s="580"/>
      <c r="E330" s="577"/>
      <c r="F330" s="567"/>
    </row>
    <row r="331" spans="1:6" x14ac:dyDescent="0.25">
      <c r="A331" s="567"/>
      <c r="B331" s="567"/>
      <c r="C331" s="580"/>
      <c r="D331" s="580"/>
      <c r="E331" s="577"/>
      <c r="F331" s="567"/>
    </row>
    <row r="332" spans="1:6" x14ac:dyDescent="0.25">
      <c r="A332" s="567"/>
      <c r="B332" s="567"/>
      <c r="C332" s="580"/>
      <c r="D332" s="580"/>
      <c r="E332" s="577"/>
      <c r="F332" s="567"/>
    </row>
    <row r="333" spans="1:6" x14ac:dyDescent="0.25">
      <c r="A333" s="567"/>
      <c r="B333" s="567"/>
      <c r="C333" s="580"/>
      <c r="D333" s="580"/>
      <c r="E333" s="577"/>
      <c r="F333" s="567"/>
    </row>
    <row r="334" spans="1:6" x14ac:dyDescent="0.25">
      <c r="A334" s="567"/>
      <c r="B334" s="567"/>
      <c r="C334" s="580"/>
      <c r="D334" s="580"/>
      <c r="E334" s="577"/>
      <c r="F334" s="567"/>
    </row>
    <row r="335" spans="1:6" x14ac:dyDescent="0.25">
      <c r="A335" s="567"/>
      <c r="B335" s="567"/>
      <c r="C335" s="580"/>
      <c r="D335" s="580"/>
      <c r="E335" s="577"/>
      <c r="F335" s="567"/>
    </row>
    <row r="336" spans="1:6" x14ac:dyDescent="0.25">
      <c r="A336" s="567"/>
      <c r="B336" s="567"/>
      <c r="C336" s="580"/>
      <c r="D336" s="580"/>
      <c r="E336" s="577"/>
      <c r="F336" s="567"/>
    </row>
    <row r="337" spans="1:6" x14ac:dyDescent="0.25">
      <c r="A337" s="567"/>
      <c r="B337" s="567"/>
      <c r="C337" s="580"/>
      <c r="D337" s="580"/>
      <c r="E337" s="577"/>
      <c r="F337" s="567"/>
    </row>
    <row r="338" spans="1:6" x14ac:dyDescent="0.25">
      <c r="A338" s="567"/>
      <c r="B338" s="567"/>
      <c r="C338" s="580"/>
      <c r="D338" s="580"/>
      <c r="E338" s="577"/>
      <c r="F338" s="567"/>
    </row>
    <row r="339" spans="1:6" x14ac:dyDescent="0.25">
      <c r="A339" s="567"/>
      <c r="B339" s="567"/>
      <c r="C339" s="580"/>
      <c r="D339" s="580"/>
      <c r="E339" s="577"/>
      <c r="F339" s="567"/>
    </row>
    <row r="340" spans="1:6" x14ac:dyDescent="0.25">
      <c r="A340" s="567"/>
      <c r="B340" s="567"/>
      <c r="C340" s="580"/>
      <c r="D340" s="580"/>
      <c r="E340" s="577"/>
      <c r="F340" s="567"/>
    </row>
    <row r="341" spans="1:6" x14ac:dyDescent="0.25">
      <c r="A341" s="567"/>
      <c r="B341" s="567"/>
      <c r="C341" s="580"/>
      <c r="D341" s="580"/>
      <c r="E341" s="577"/>
      <c r="F341" s="567"/>
    </row>
    <row r="342" spans="1:6" x14ac:dyDescent="0.25">
      <c r="A342" s="567"/>
      <c r="B342" s="567"/>
      <c r="C342" s="580"/>
      <c r="D342" s="580"/>
      <c r="E342" s="577"/>
      <c r="F342" s="567"/>
    </row>
    <row r="343" spans="1:6" x14ac:dyDescent="0.25">
      <c r="A343" s="567"/>
      <c r="B343" s="567"/>
      <c r="C343" s="580"/>
      <c r="D343" s="580"/>
      <c r="E343" s="577"/>
      <c r="F343" s="567"/>
    </row>
    <row r="344" spans="1:6" x14ac:dyDescent="0.25">
      <c r="A344" s="567"/>
      <c r="B344" s="567"/>
      <c r="C344" s="580"/>
      <c r="D344" s="580"/>
      <c r="E344" s="577"/>
      <c r="F344" s="567"/>
    </row>
    <row r="345" spans="1:6" x14ac:dyDescent="0.25">
      <c r="A345" s="567"/>
      <c r="B345" s="567"/>
      <c r="C345" s="580"/>
      <c r="D345" s="580"/>
      <c r="E345" s="577"/>
      <c r="F345" s="567"/>
    </row>
    <row r="346" spans="1:6" x14ac:dyDescent="0.25">
      <c r="A346" s="567"/>
      <c r="B346" s="567"/>
      <c r="C346" s="580"/>
      <c r="D346" s="580"/>
      <c r="E346" s="577"/>
      <c r="F346" s="567"/>
    </row>
    <row r="347" spans="1:6" x14ac:dyDescent="0.25">
      <c r="A347" s="567"/>
      <c r="B347" s="567"/>
      <c r="C347" s="580"/>
      <c r="D347" s="580"/>
      <c r="E347" s="577"/>
      <c r="F347" s="567"/>
    </row>
    <row r="348" spans="1:6" x14ac:dyDescent="0.25">
      <c r="A348" s="567"/>
      <c r="B348" s="567"/>
      <c r="C348" s="580"/>
      <c r="D348" s="580"/>
      <c r="E348" s="577"/>
      <c r="F348" s="567"/>
    </row>
    <row r="349" spans="1:6" x14ac:dyDescent="0.25">
      <c r="A349" s="567"/>
      <c r="B349" s="567"/>
      <c r="C349" s="580"/>
      <c r="D349" s="580"/>
      <c r="E349" s="577"/>
      <c r="F349" s="567"/>
    </row>
    <row r="350" spans="1:6" x14ac:dyDescent="0.25">
      <c r="A350" s="567"/>
      <c r="B350" s="567"/>
      <c r="C350" s="580"/>
      <c r="D350" s="580"/>
      <c r="E350" s="577"/>
      <c r="F350" s="567"/>
    </row>
    <row r="351" spans="1:6" x14ac:dyDescent="0.25">
      <c r="A351" s="567"/>
      <c r="B351" s="567"/>
      <c r="C351" s="580"/>
      <c r="D351" s="580"/>
      <c r="E351" s="577"/>
      <c r="F351" s="567"/>
    </row>
    <row r="352" spans="1:6" x14ac:dyDescent="0.25">
      <c r="A352" s="567"/>
      <c r="B352" s="567"/>
      <c r="C352" s="580"/>
      <c r="D352" s="580"/>
      <c r="E352" s="577"/>
      <c r="F352" s="567"/>
    </row>
    <row r="353" spans="1:6" x14ac:dyDescent="0.25">
      <c r="A353" s="567"/>
      <c r="B353" s="567"/>
      <c r="C353" s="580"/>
      <c r="D353" s="580"/>
      <c r="E353" s="577"/>
      <c r="F353" s="567"/>
    </row>
    <row r="354" spans="1:6" x14ac:dyDescent="0.25">
      <c r="A354" s="567"/>
      <c r="B354" s="567"/>
      <c r="C354" s="580"/>
      <c r="D354" s="580"/>
      <c r="E354" s="577"/>
      <c r="F354" s="567"/>
    </row>
    <row r="355" spans="1:6" ht="13" x14ac:dyDescent="0.25">
      <c r="A355" s="567"/>
      <c r="B355" s="582"/>
      <c r="C355" s="580"/>
      <c r="D355" s="580"/>
      <c r="E355" s="577"/>
      <c r="F355" s="567"/>
    </row>
    <row r="356" spans="1:6" ht="13" x14ac:dyDescent="0.25">
      <c r="A356" s="567"/>
      <c r="B356" s="582"/>
      <c r="C356" s="580"/>
      <c r="D356" s="580"/>
      <c r="E356" s="577"/>
      <c r="F356" s="567"/>
    </row>
    <row r="357" spans="1:6" x14ac:dyDescent="0.25">
      <c r="A357" s="567"/>
      <c r="B357" s="567"/>
      <c r="C357" s="580"/>
      <c r="D357" s="580"/>
      <c r="E357" s="577"/>
      <c r="F357" s="567"/>
    </row>
    <row r="358" spans="1:6" ht="13" thickBot="1" x14ac:dyDescent="0.3">
      <c r="A358" s="567"/>
      <c r="B358" s="567"/>
      <c r="C358" s="580"/>
      <c r="D358" s="580"/>
      <c r="E358" s="577"/>
      <c r="F358" s="567"/>
    </row>
    <row r="359" spans="1:6" ht="21" customHeight="1" thickTop="1" x14ac:dyDescent="0.25">
      <c r="A359" s="2103" t="s">
        <v>487</v>
      </c>
      <c r="B359" s="2103"/>
      <c r="C359" s="2103"/>
      <c r="D359" s="2103"/>
      <c r="E359" s="2103"/>
      <c r="F359" s="1811">
        <f>SUM(F290:F358)</f>
        <v>0</v>
      </c>
    </row>
  </sheetData>
  <mergeCells count="10">
    <mergeCell ref="A359:E359"/>
    <mergeCell ref="A1:F1"/>
    <mergeCell ref="A2:F2"/>
    <mergeCell ref="A3:F3"/>
    <mergeCell ref="G5:G8"/>
    <mergeCell ref="A63:E63"/>
    <mergeCell ref="A124:E124"/>
    <mergeCell ref="A171:E171"/>
    <mergeCell ref="A226:E226"/>
    <mergeCell ref="A288:E288"/>
  </mergeCells>
  <pageMargins left="0.70866141732283472" right="0.47244094488188981" top="0.74803149606299213" bottom="0.51181102362204722" header="0.31496062992125984" footer="0.31496062992125984"/>
  <pageSetup paperSize="9" scale="77" orientation="portrait" r:id="rId1"/>
  <headerFooter>
    <oddFooter>&amp;CALA-ORA. Bill Nr. 5.7 Pg &amp;P of &amp;N</oddFooter>
  </headerFooter>
  <rowBreaks count="4" manualBreakCount="4">
    <brk id="124" max="5" man="1"/>
    <brk id="171" max="5" man="1"/>
    <brk id="226" max="5" man="1"/>
    <brk id="288"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view="pageBreakPreview" zoomScaleNormal="100" zoomScaleSheetLayoutView="100" workbookViewId="0">
      <selection activeCell="F19" sqref="F19"/>
    </sheetView>
  </sheetViews>
  <sheetFormatPr defaultColWidth="9.1796875" defaultRowHeight="14" x14ac:dyDescent="0.3"/>
  <cols>
    <col min="1" max="1" width="8.7265625" style="1961" customWidth="1"/>
    <col min="2" max="2" width="64.453125" style="1961" customWidth="1"/>
    <col min="3" max="3" width="7.54296875" style="1958" customWidth="1"/>
    <col min="4" max="4" width="9.453125" style="1961" customWidth="1"/>
    <col min="5" max="5" width="12.1796875" style="1958" customWidth="1"/>
    <col min="6" max="6" width="14.1796875" style="1958" customWidth="1"/>
    <col min="7" max="7" width="19.1796875" style="1140" customWidth="1"/>
    <col min="8" max="16384" width="9.1796875" style="1958"/>
  </cols>
  <sheetData>
    <row r="1" spans="1:6" x14ac:dyDescent="0.3">
      <c r="A1" s="2095" t="s">
        <v>0</v>
      </c>
      <c r="B1" s="2095"/>
      <c r="C1" s="2095"/>
      <c r="D1" s="2095"/>
      <c r="E1" s="2095"/>
      <c r="F1" s="2095"/>
    </row>
    <row r="2" spans="1:6" x14ac:dyDescent="0.3">
      <c r="A2" s="2095" t="s">
        <v>2491</v>
      </c>
      <c r="B2" s="2095"/>
      <c r="C2" s="2095"/>
      <c r="D2" s="2095"/>
      <c r="E2" s="2095"/>
      <c r="F2" s="2095"/>
    </row>
    <row r="3" spans="1:6" x14ac:dyDescent="0.3">
      <c r="A3" s="2096" t="s">
        <v>1975</v>
      </c>
      <c r="B3" s="2096"/>
      <c r="C3" s="2096"/>
      <c r="D3" s="2096"/>
      <c r="E3" s="2096"/>
      <c r="F3" s="2096"/>
    </row>
    <row r="4" spans="1:6" ht="14.5" thickBot="1" x14ac:dyDescent="0.35">
      <c r="A4" s="440" t="s">
        <v>2204</v>
      </c>
      <c r="B4" s="439"/>
      <c r="C4" s="441"/>
      <c r="D4" s="441"/>
      <c r="E4" s="536"/>
      <c r="F4" s="443"/>
    </row>
    <row r="5" spans="1:6" x14ac:dyDescent="0.3">
      <c r="A5" s="510" t="s">
        <v>1</v>
      </c>
      <c r="B5" s="511" t="s">
        <v>2</v>
      </c>
      <c r="C5" s="511" t="s">
        <v>3</v>
      </c>
      <c r="D5" s="511" t="s">
        <v>4</v>
      </c>
      <c r="E5" s="537" t="s">
        <v>5</v>
      </c>
      <c r="F5" s="565" t="s">
        <v>6</v>
      </c>
    </row>
    <row r="6" spans="1:6" x14ac:dyDescent="0.3">
      <c r="A6" s="448"/>
      <c r="B6" s="449"/>
      <c r="C6" s="449"/>
      <c r="D6" s="449"/>
      <c r="E6" s="539"/>
      <c r="F6" s="451"/>
    </row>
    <row r="7" spans="1:6" x14ac:dyDescent="0.3">
      <c r="A7" s="448"/>
      <c r="B7" s="457" t="s">
        <v>85</v>
      </c>
      <c r="C7" s="453"/>
      <c r="D7" s="453"/>
      <c r="E7" s="574"/>
      <c r="F7" s="573"/>
    </row>
    <row r="8" spans="1:6" ht="25.5" x14ac:dyDescent="0.3">
      <c r="A8" s="448"/>
      <c r="B8" s="456" t="s">
        <v>1695</v>
      </c>
      <c r="C8" s="566"/>
      <c r="D8" s="453"/>
      <c r="E8" s="546"/>
      <c r="F8" s="573"/>
    </row>
    <row r="9" spans="1:6" x14ac:dyDescent="0.3">
      <c r="A9" s="448"/>
      <c r="B9" s="567"/>
      <c r="C9" s="566"/>
      <c r="D9" s="453"/>
      <c r="E9" s="546"/>
      <c r="F9" s="573"/>
    </row>
    <row r="10" spans="1:6" x14ac:dyDescent="0.3">
      <c r="A10" s="448"/>
      <c r="B10" s="457" t="s">
        <v>86</v>
      </c>
      <c r="C10" s="453"/>
      <c r="D10" s="453"/>
      <c r="E10" s="546"/>
      <c r="F10" s="573"/>
    </row>
    <row r="11" spans="1:6" x14ac:dyDescent="0.3">
      <c r="A11" s="448"/>
      <c r="B11" s="449"/>
      <c r="C11" s="453"/>
      <c r="D11" s="453"/>
      <c r="E11" s="546"/>
      <c r="F11" s="573"/>
    </row>
    <row r="12" spans="1:6" ht="25" x14ac:dyDescent="0.3">
      <c r="A12" s="448"/>
      <c r="B12" s="504" t="s">
        <v>87</v>
      </c>
      <c r="C12" s="453"/>
      <c r="D12" s="453"/>
      <c r="E12" s="546"/>
      <c r="F12" s="573"/>
    </row>
    <row r="13" spans="1:6" x14ac:dyDescent="0.3">
      <c r="A13" s="448"/>
      <c r="B13" s="449"/>
      <c r="C13" s="453"/>
      <c r="D13" s="453"/>
      <c r="E13" s="546"/>
      <c r="F13" s="573"/>
    </row>
    <row r="14" spans="1:6" x14ac:dyDescent="0.3">
      <c r="A14" s="448" t="s">
        <v>88</v>
      </c>
      <c r="B14" s="449" t="s">
        <v>173</v>
      </c>
      <c r="C14" s="453" t="s">
        <v>42</v>
      </c>
      <c r="D14" s="453">
        <v>40</v>
      </c>
      <c r="E14" s="546"/>
      <c r="F14" s="573">
        <f>D14*E14</f>
        <v>0</v>
      </c>
    </row>
    <row r="15" spans="1:6" x14ac:dyDescent="0.3">
      <c r="A15" s="448"/>
      <c r="B15" s="449"/>
      <c r="C15" s="453"/>
      <c r="D15" s="453"/>
      <c r="E15" s="546"/>
      <c r="F15" s="573"/>
    </row>
    <row r="16" spans="1:6" x14ac:dyDescent="0.3">
      <c r="A16" s="448"/>
      <c r="B16" s="458" t="s">
        <v>230</v>
      </c>
      <c r="C16" s="453"/>
      <c r="D16" s="453"/>
      <c r="E16" s="546"/>
      <c r="F16" s="573"/>
    </row>
    <row r="17" spans="1:6" x14ac:dyDescent="0.3">
      <c r="A17" s="448"/>
      <c r="B17" s="449"/>
      <c r="C17" s="453"/>
      <c r="D17" s="453"/>
      <c r="E17" s="546"/>
      <c r="F17" s="573"/>
    </row>
    <row r="18" spans="1:6" x14ac:dyDescent="0.3">
      <c r="A18" s="448" t="s">
        <v>404</v>
      </c>
      <c r="B18" s="449" t="s">
        <v>173</v>
      </c>
      <c r="C18" s="453" t="s">
        <v>42</v>
      </c>
      <c r="D18" s="453">
        <v>5</v>
      </c>
      <c r="E18" s="546"/>
      <c r="F18" s="573">
        <f>D18*E18</f>
        <v>0</v>
      </c>
    </row>
    <row r="19" spans="1:6" x14ac:dyDescent="0.3">
      <c r="A19" s="448"/>
      <c r="B19" s="449"/>
      <c r="C19" s="453"/>
      <c r="D19" s="453"/>
      <c r="E19" s="546"/>
      <c r="F19" s="573"/>
    </row>
    <row r="20" spans="1:6" x14ac:dyDescent="0.3">
      <c r="A20" s="448"/>
      <c r="B20" s="457" t="s">
        <v>91</v>
      </c>
      <c r="C20" s="453"/>
      <c r="D20" s="453"/>
      <c r="E20" s="546"/>
      <c r="F20" s="573"/>
    </row>
    <row r="21" spans="1:6" x14ac:dyDescent="0.3">
      <c r="A21" s="448"/>
      <c r="B21" s="457"/>
      <c r="C21" s="453"/>
      <c r="D21" s="453"/>
      <c r="E21" s="546"/>
      <c r="F21" s="573"/>
    </row>
    <row r="22" spans="1:6" ht="25" x14ac:dyDescent="0.3">
      <c r="A22" s="448"/>
      <c r="B22" s="458" t="s">
        <v>92</v>
      </c>
      <c r="C22" s="453"/>
      <c r="D22" s="453"/>
      <c r="E22" s="546"/>
      <c r="F22" s="573"/>
    </row>
    <row r="23" spans="1:6" x14ac:dyDescent="0.3">
      <c r="A23" s="448"/>
      <c r="B23" s="458"/>
      <c r="C23" s="453"/>
      <c r="D23" s="453"/>
      <c r="E23" s="546"/>
      <c r="F23" s="573"/>
    </row>
    <row r="24" spans="1:6" x14ac:dyDescent="0.3">
      <c r="A24" s="448" t="s">
        <v>406</v>
      </c>
      <c r="B24" s="1959" t="s">
        <v>1216</v>
      </c>
      <c r="C24" s="453" t="s">
        <v>42</v>
      </c>
      <c r="D24" s="453">
        <v>20</v>
      </c>
      <c r="E24" s="546"/>
      <c r="F24" s="573">
        <f>D24*E24</f>
        <v>0</v>
      </c>
    </row>
    <row r="25" spans="1:6" x14ac:dyDescent="0.3">
      <c r="A25" s="448"/>
      <c r="B25" s="449"/>
      <c r="C25" s="453"/>
      <c r="D25" s="453"/>
      <c r="E25" s="546"/>
      <c r="F25" s="573"/>
    </row>
    <row r="26" spans="1:6" x14ac:dyDescent="0.3">
      <c r="A26" s="476"/>
      <c r="B26" s="457" t="s">
        <v>94</v>
      </c>
      <c r="C26" s="477"/>
      <c r="D26" s="477"/>
      <c r="E26" s="546"/>
      <c r="F26" s="479"/>
    </row>
    <row r="27" spans="1:6" x14ac:dyDescent="0.3">
      <c r="A27" s="476"/>
      <c r="B27" s="569"/>
      <c r="C27" s="477"/>
      <c r="D27" s="477"/>
      <c r="E27" s="546"/>
      <c r="F27" s="479"/>
    </row>
    <row r="28" spans="1:6" ht="25" x14ac:dyDescent="0.3">
      <c r="A28" s="448" t="s">
        <v>407</v>
      </c>
      <c r="B28" s="468" t="s">
        <v>408</v>
      </c>
      <c r="C28" s="453" t="s">
        <v>42</v>
      </c>
      <c r="D28" s="463">
        <v>20</v>
      </c>
      <c r="E28" s="546"/>
      <c r="F28" s="573">
        <f>D28*E28</f>
        <v>0</v>
      </c>
    </row>
    <row r="29" spans="1:6" x14ac:dyDescent="0.3">
      <c r="A29" s="448"/>
      <c r="B29" s="468"/>
      <c r="C29" s="453"/>
      <c r="D29" s="480"/>
      <c r="E29" s="546"/>
      <c r="F29" s="573"/>
    </row>
    <row r="30" spans="1:6" x14ac:dyDescent="0.3">
      <c r="A30" s="448" t="s">
        <v>95</v>
      </c>
      <c r="B30" s="508" t="s">
        <v>409</v>
      </c>
      <c r="C30" s="453" t="s">
        <v>42</v>
      </c>
      <c r="D30" s="453">
        <v>12</v>
      </c>
      <c r="E30" s="546"/>
      <c r="F30" s="573">
        <f>D30*E30</f>
        <v>0</v>
      </c>
    </row>
    <row r="31" spans="1:6" x14ac:dyDescent="0.3">
      <c r="A31" s="448"/>
      <c r="B31" s="452"/>
      <c r="C31" s="453"/>
      <c r="D31" s="453"/>
      <c r="E31" s="546"/>
      <c r="F31" s="573"/>
    </row>
    <row r="32" spans="1:6" ht="37.5" x14ac:dyDescent="0.3">
      <c r="A32" s="448" t="s">
        <v>410</v>
      </c>
      <c r="B32" s="460" t="s">
        <v>1803</v>
      </c>
      <c r="C32" s="453" t="s">
        <v>42</v>
      </c>
      <c r="D32" s="453">
        <v>12</v>
      </c>
      <c r="E32" s="546"/>
      <c r="F32" s="573">
        <f>D32*E32</f>
        <v>0</v>
      </c>
    </row>
    <row r="33" spans="1:6" x14ac:dyDescent="0.3">
      <c r="A33" s="448"/>
      <c r="B33" s="449"/>
      <c r="C33" s="453"/>
      <c r="D33" s="453"/>
      <c r="E33" s="546"/>
      <c r="F33" s="573"/>
    </row>
    <row r="34" spans="1:6" ht="14.5" x14ac:dyDescent="0.3">
      <c r="A34" s="448" t="s">
        <v>412</v>
      </c>
      <c r="B34" s="460" t="s">
        <v>413</v>
      </c>
      <c r="C34" s="453" t="s">
        <v>528</v>
      </c>
      <c r="D34" s="463">
        <v>56</v>
      </c>
      <c r="E34" s="546"/>
      <c r="F34" s="573">
        <f>D34*E34</f>
        <v>0</v>
      </c>
    </row>
    <row r="35" spans="1:6" x14ac:dyDescent="0.3">
      <c r="A35" s="448"/>
      <c r="B35" s="449"/>
      <c r="C35" s="453"/>
      <c r="D35" s="453"/>
      <c r="E35" s="546"/>
      <c r="F35" s="573"/>
    </row>
    <row r="36" spans="1:6" x14ac:dyDescent="0.3">
      <c r="A36" s="448"/>
      <c r="B36" s="457" t="s">
        <v>96</v>
      </c>
      <c r="C36" s="453"/>
      <c r="D36" s="453"/>
      <c r="E36" s="574"/>
      <c r="F36" s="573"/>
    </row>
    <row r="37" spans="1:6" x14ac:dyDescent="0.3">
      <c r="A37" s="448"/>
      <c r="B37" s="449"/>
      <c r="C37" s="453"/>
      <c r="D37" s="453"/>
      <c r="E37" s="574"/>
      <c r="F37" s="573"/>
    </row>
    <row r="38" spans="1:6" x14ac:dyDescent="0.3">
      <c r="A38" s="448"/>
      <c r="B38" s="457" t="s">
        <v>97</v>
      </c>
      <c r="C38" s="453"/>
      <c r="D38" s="453"/>
      <c r="E38" s="574"/>
      <c r="F38" s="573"/>
    </row>
    <row r="39" spans="1:6" x14ac:dyDescent="0.3">
      <c r="A39" s="448"/>
      <c r="B39" s="449"/>
      <c r="C39" s="453"/>
      <c r="D39" s="453"/>
      <c r="E39" s="574"/>
      <c r="F39" s="573"/>
    </row>
    <row r="40" spans="1:6" x14ac:dyDescent="0.3">
      <c r="A40" s="448"/>
      <c r="B40" s="457" t="s">
        <v>98</v>
      </c>
      <c r="C40" s="453"/>
      <c r="D40" s="453"/>
      <c r="E40" s="574"/>
      <c r="F40" s="573"/>
    </row>
    <row r="41" spans="1:6" x14ac:dyDescent="0.3">
      <c r="A41" s="448"/>
      <c r="B41" s="449"/>
      <c r="C41" s="453"/>
      <c r="D41" s="453"/>
      <c r="E41" s="574"/>
      <c r="F41" s="573"/>
    </row>
    <row r="42" spans="1:6" x14ac:dyDescent="0.3">
      <c r="A42" s="448"/>
      <c r="B42" s="457" t="s">
        <v>99</v>
      </c>
      <c r="C42" s="453"/>
      <c r="D42" s="453"/>
      <c r="E42" s="546"/>
      <c r="F42" s="573"/>
    </row>
    <row r="43" spans="1:6" x14ac:dyDescent="0.3">
      <c r="A43" s="448"/>
      <c r="B43" s="457"/>
      <c r="C43" s="453"/>
      <c r="D43" s="453"/>
      <c r="E43" s="546"/>
      <c r="F43" s="573"/>
    </row>
    <row r="44" spans="1:6" ht="25" x14ac:dyDescent="0.3">
      <c r="A44" s="448"/>
      <c r="B44" s="458" t="s">
        <v>100</v>
      </c>
      <c r="C44" s="453"/>
      <c r="D44" s="453"/>
      <c r="E44" s="546"/>
      <c r="F44" s="573"/>
    </row>
    <row r="45" spans="1:6" x14ac:dyDescent="0.3">
      <c r="A45" s="448"/>
      <c r="B45" s="569"/>
      <c r="C45" s="453"/>
      <c r="D45" s="453"/>
      <c r="E45" s="546"/>
      <c r="F45" s="573"/>
    </row>
    <row r="46" spans="1:6" ht="14.5" x14ac:dyDescent="0.3">
      <c r="A46" s="448" t="s">
        <v>1375</v>
      </c>
      <c r="B46" s="449" t="s">
        <v>107</v>
      </c>
      <c r="C46" s="453" t="s">
        <v>840</v>
      </c>
      <c r="D46" s="480">
        <v>1.8</v>
      </c>
      <c r="E46" s="546"/>
      <c r="F46" s="573">
        <f>D46*E46</f>
        <v>0</v>
      </c>
    </row>
    <row r="47" spans="1:6" x14ac:dyDescent="0.3">
      <c r="A47" s="448"/>
      <c r="B47" s="569"/>
      <c r="C47" s="453"/>
      <c r="D47" s="453"/>
      <c r="E47" s="546"/>
      <c r="F47" s="573"/>
    </row>
    <row r="48" spans="1:6" x14ac:dyDescent="0.3">
      <c r="A48" s="448"/>
      <c r="B48" s="457" t="s">
        <v>104</v>
      </c>
      <c r="C48" s="453"/>
      <c r="D48" s="453"/>
      <c r="E48" s="546"/>
      <c r="F48" s="573"/>
    </row>
    <row r="49" spans="1:6" x14ac:dyDescent="0.3">
      <c r="A49" s="448"/>
      <c r="B49" s="449"/>
      <c r="C49" s="453"/>
      <c r="D49" s="453"/>
      <c r="E49" s="546"/>
      <c r="F49" s="573"/>
    </row>
    <row r="50" spans="1:6" ht="25" x14ac:dyDescent="0.3">
      <c r="A50" s="448"/>
      <c r="B50" s="458" t="s">
        <v>105</v>
      </c>
      <c r="C50" s="453"/>
      <c r="D50" s="470"/>
      <c r="E50" s="546"/>
      <c r="F50" s="573"/>
    </row>
    <row r="51" spans="1:6" x14ac:dyDescent="0.3">
      <c r="A51" s="448"/>
      <c r="B51" s="460"/>
      <c r="C51" s="453"/>
      <c r="D51" s="470"/>
      <c r="E51" s="546"/>
      <c r="F51" s="573"/>
    </row>
    <row r="52" spans="1:6" ht="14.5" x14ac:dyDescent="0.3">
      <c r="A52" s="448" t="s">
        <v>700</v>
      </c>
      <c r="B52" s="460" t="s">
        <v>107</v>
      </c>
      <c r="C52" s="453" t="s">
        <v>840</v>
      </c>
      <c r="D52" s="463">
        <f>+D67</f>
        <v>15</v>
      </c>
      <c r="E52" s="546"/>
      <c r="F52" s="573">
        <f>D52*E52</f>
        <v>0</v>
      </c>
    </row>
    <row r="53" spans="1:6" x14ac:dyDescent="0.3">
      <c r="A53" s="448"/>
      <c r="B53" s="1960"/>
      <c r="C53" s="453"/>
      <c r="D53" s="463"/>
      <c r="E53" s="546"/>
      <c r="F53" s="573"/>
    </row>
    <row r="54" spans="1:6" x14ac:dyDescent="0.3">
      <c r="A54" s="448"/>
      <c r="B54" s="569"/>
      <c r="C54" s="453"/>
      <c r="D54" s="453"/>
      <c r="E54" s="546"/>
      <c r="F54" s="573"/>
    </row>
    <row r="55" spans="1:6" x14ac:dyDescent="0.3">
      <c r="A55" s="448"/>
      <c r="B55" s="569"/>
      <c r="C55" s="453"/>
      <c r="D55" s="453"/>
      <c r="E55" s="546"/>
      <c r="F55" s="573"/>
    </row>
    <row r="56" spans="1:6" ht="14.5" thickBot="1" x14ac:dyDescent="0.35">
      <c r="A56" s="2138" t="s">
        <v>103</v>
      </c>
      <c r="B56" s="2139"/>
      <c r="C56" s="2139"/>
      <c r="D56" s="2139"/>
      <c r="E56" s="2139"/>
      <c r="F56" s="1141">
        <f>SUM(F7:F55)</f>
        <v>0</v>
      </c>
    </row>
    <row r="57" spans="1:6" x14ac:dyDescent="0.3">
      <c r="A57" s="448"/>
      <c r="B57" s="452" t="s">
        <v>108</v>
      </c>
      <c r="C57" s="453"/>
      <c r="D57" s="453"/>
      <c r="E57" s="546"/>
      <c r="F57" s="573"/>
    </row>
    <row r="58" spans="1:6" x14ac:dyDescent="0.3">
      <c r="A58" s="448"/>
      <c r="B58" s="449"/>
      <c r="C58" s="453"/>
      <c r="D58" s="453"/>
      <c r="E58" s="546"/>
      <c r="F58" s="573"/>
    </row>
    <row r="59" spans="1:6" ht="25" x14ac:dyDescent="0.3">
      <c r="A59" s="448"/>
      <c r="B59" s="458" t="s">
        <v>109</v>
      </c>
      <c r="C59" s="453"/>
      <c r="D59" s="453"/>
      <c r="E59" s="546"/>
      <c r="F59" s="573"/>
    </row>
    <row r="60" spans="1:6" x14ac:dyDescent="0.3">
      <c r="A60" s="448"/>
      <c r="B60" s="449"/>
      <c r="C60" s="453"/>
      <c r="D60" s="453"/>
      <c r="E60" s="544"/>
      <c r="F60" s="573"/>
    </row>
    <row r="61" spans="1:6" ht="14.5" x14ac:dyDescent="0.3">
      <c r="A61" s="448" t="s">
        <v>701</v>
      </c>
      <c r="B61" s="449" t="s">
        <v>107</v>
      </c>
      <c r="C61" s="453" t="s">
        <v>840</v>
      </c>
      <c r="D61" s="480">
        <f>+D75+D74+D73+D72+D71</f>
        <v>10.299999999999999</v>
      </c>
      <c r="E61" s="544"/>
      <c r="F61" s="573">
        <f>D61*E61</f>
        <v>0</v>
      </c>
    </row>
    <row r="62" spans="1:6" x14ac:dyDescent="0.3">
      <c r="A62" s="448"/>
      <c r="B62" s="547"/>
      <c r="C62" s="453"/>
      <c r="D62" s="453"/>
      <c r="E62" s="574"/>
      <c r="F62" s="573"/>
    </row>
    <row r="63" spans="1:6" x14ac:dyDescent="0.3">
      <c r="A63" s="448"/>
      <c r="B63" s="452" t="s">
        <v>116</v>
      </c>
      <c r="C63" s="453"/>
      <c r="D63" s="470"/>
      <c r="E63" s="546"/>
      <c r="F63" s="573"/>
    </row>
    <row r="64" spans="1:6" x14ac:dyDescent="0.3">
      <c r="A64" s="448"/>
      <c r="B64" s="457"/>
      <c r="C64" s="453"/>
      <c r="D64" s="470"/>
      <c r="E64" s="546"/>
      <c r="F64" s="573"/>
    </row>
    <row r="65" spans="1:7" ht="25" x14ac:dyDescent="0.3">
      <c r="A65" s="448"/>
      <c r="B65" s="458" t="s">
        <v>415</v>
      </c>
      <c r="C65" s="453"/>
      <c r="D65" s="470"/>
      <c r="E65" s="546"/>
      <c r="F65" s="573"/>
    </row>
    <row r="66" spans="1:7" x14ac:dyDescent="0.3">
      <c r="A66" s="448"/>
      <c r="B66" s="449"/>
      <c r="C66" s="453"/>
      <c r="D66" s="470"/>
      <c r="E66" s="546"/>
      <c r="F66" s="573"/>
    </row>
    <row r="67" spans="1:7" ht="14.5" x14ac:dyDescent="0.3">
      <c r="A67" s="448" t="s">
        <v>1382</v>
      </c>
      <c r="B67" s="449" t="s">
        <v>293</v>
      </c>
      <c r="C67" s="453" t="s">
        <v>840</v>
      </c>
      <c r="D67" s="463">
        <v>15</v>
      </c>
      <c r="E67" s="546"/>
      <c r="F67" s="573">
        <f>D67*E67</f>
        <v>0</v>
      </c>
      <c r="G67" s="1142"/>
    </row>
    <row r="68" spans="1:7" x14ac:dyDescent="0.3">
      <c r="A68" s="464"/>
      <c r="B68" s="465"/>
      <c r="C68" s="453"/>
      <c r="D68" s="453"/>
      <c r="E68" s="546"/>
      <c r="F68" s="573"/>
    </row>
    <row r="69" spans="1:7" ht="25" x14ac:dyDescent="0.3">
      <c r="A69" s="448"/>
      <c r="B69" s="458" t="s">
        <v>416</v>
      </c>
      <c r="C69" s="453"/>
      <c r="D69" s="470"/>
      <c r="E69" s="546"/>
      <c r="F69" s="573"/>
    </row>
    <row r="70" spans="1:7" x14ac:dyDescent="0.3">
      <c r="A70" s="448"/>
      <c r="B70" s="458"/>
      <c r="C70" s="453"/>
      <c r="D70" s="470"/>
      <c r="E70" s="546"/>
      <c r="F70" s="573"/>
    </row>
    <row r="71" spans="1:7" ht="14.5" x14ac:dyDescent="0.3">
      <c r="A71" s="448" t="s">
        <v>1804</v>
      </c>
      <c r="B71" s="449" t="s">
        <v>1805</v>
      </c>
      <c r="C71" s="453" t="s">
        <v>840</v>
      </c>
      <c r="D71" s="463">
        <v>1</v>
      </c>
      <c r="E71" s="546"/>
      <c r="F71" s="573">
        <f>D71*E71</f>
        <v>0</v>
      </c>
    </row>
    <row r="72" spans="1:7" ht="14.5" x14ac:dyDescent="0.3">
      <c r="A72" s="448" t="s">
        <v>1806</v>
      </c>
      <c r="B72" s="449" t="s">
        <v>1807</v>
      </c>
      <c r="C72" s="453" t="s">
        <v>840</v>
      </c>
      <c r="D72" s="480">
        <v>1.2</v>
      </c>
      <c r="E72" s="546"/>
      <c r="F72" s="573">
        <f>D72*E72</f>
        <v>0</v>
      </c>
    </row>
    <row r="73" spans="1:7" ht="14.5" x14ac:dyDescent="0.3">
      <c r="A73" s="448" t="s">
        <v>1808</v>
      </c>
      <c r="B73" s="449" t="s">
        <v>1809</v>
      </c>
      <c r="C73" s="453" t="s">
        <v>840</v>
      </c>
      <c r="D73" s="463">
        <v>2</v>
      </c>
      <c r="E73" s="546"/>
      <c r="F73" s="573">
        <f>D73*E73</f>
        <v>0</v>
      </c>
    </row>
    <row r="74" spans="1:7" ht="14.5" x14ac:dyDescent="0.3">
      <c r="A74" s="448" t="s">
        <v>1810</v>
      </c>
      <c r="B74" s="449" t="s">
        <v>1811</v>
      </c>
      <c r="C74" s="453" t="s">
        <v>840</v>
      </c>
      <c r="D74" s="480">
        <v>4.5</v>
      </c>
      <c r="E74" s="546"/>
      <c r="F74" s="573">
        <f>D74*E74</f>
        <v>0</v>
      </c>
    </row>
    <row r="75" spans="1:7" ht="14.5" x14ac:dyDescent="0.3">
      <c r="A75" s="448" t="s">
        <v>705</v>
      </c>
      <c r="B75" s="449" t="s">
        <v>1812</v>
      </c>
      <c r="C75" s="453" t="s">
        <v>840</v>
      </c>
      <c r="D75" s="480">
        <v>1.6</v>
      </c>
      <c r="E75" s="546"/>
      <c r="F75" s="573">
        <f>D75*E75</f>
        <v>0</v>
      </c>
    </row>
    <row r="76" spans="1:7" x14ac:dyDescent="0.3">
      <c r="A76" s="448"/>
      <c r="B76" s="449"/>
      <c r="C76" s="453"/>
      <c r="D76" s="470"/>
      <c r="E76" s="546"/>
      <c r="F76" s="573"/>
      <c r="G76" s="1143"/>
    </row>
    <row r="77" spans="1:7" x14ac:dyDescent="0.3">
      <c r="A77" s="448"/>
      <c r="B77" s="457" t="s">
        <v>121</v>
      </c>
      <c r="C77" s="453"/>
      <c r="D77" s="453"/>
      <c r="E77" s="574"/>
      <c r="F77" s="573"/>
    </row>
    <row r="78" spans="1:7" x14ac:dyDescent="0.3">
      <c r="A78" s="448"/>
      <c r="B78" s="449"/>
      <c r="C78" s="453"/>
      <c r="D78" s="453"/>
      <c r="E78" s="546"/>
      <c r="F78" s="573"/>
    </row>
    <row r="79" spans="1:7" x14ac:dyDescent="0.3">
      <c r="A79" s="448"/>
      <c r="B79" s="458" t="s">
        <v>123</v>
      </c>
      <c r="C79" s="453"/>
      <c r="D79" s="453"/>
      <c r="E79" s="546"/>
      <c r="F79" s="573"/>
    </row>
    <row r="80" spans="1:7" x14ac:dyDescent="0.3">
      <c r="A80" s="448"/>
      <c r="B80" s="449"/>
      <c r="C80" s="453"/>
      <c r="D80" s="453"/>
      <c r="E80" s="546"/>
      <c r="F80" s="573"/>
    </row>
    <row r="81" spans="1:7" x14ac:dyDescent="0.3">
      <c r="A81" s="448" t="s">
        <v>124</v>
      </c>
      <c r="B81" s="449" t="s">
        <v>125</v>
      </c>
      <c r="C81" s="453" t="s">
        <v>126</v>
      </c>
      <c r="D81" s="453">
        <v>58</v>
      </c>
      <c r="E81" s="546"/>
      <c r="F81" s="573">
        <f>D81*E81</f>
        <v>0</v>
      </c>
    </row>
    <row r="82" spans="1:7" ht="14.5" x14ac:dyDescent="0.3">
      <c r="A82" s="448" t="s">
        <v>418</v>
      </c>
      <c r="B82" s="449" t="s">
        <v>419</v>
      </c>
      <c r="C82" s="453" t="s">
        <v>528</v>
      </c>
      <c r="D82" s="453">
        <v>18</v>
      </c>
      <c r="E82" s="546"/>
      <c r="F82" s="573">
        <f>D82*E82</f>
        <v>0</v>
      </c>
      <c r="G82" s="1144"/>
    </row>
    <row r="83" spans="1:7" ht="14.5" x14ac:dyDescent="0.3">
      <c r="A83" s="448" t="s">
        <v>127</v>
      </c>
      <c r="B83" s="449" t="s">
        <v>128</v>
      </c>
      <c r="C83" s="453" t="s">
        <v>528</v>
      </c>
      <c r="D83" s="463">
        <v>8</v>
      </c>
      <c r="E83" s="546"/>
      <c r="F83" s="573">
        <f>D83*E83</f>
        <v>0</v>
      </c>
      <c r="G83" s="1144"/>
    </row>
    <row r="84" spans="1:7" x14ac:dyDescent="0.3">
      <c r="A84" s="448"/>
      <c r="B84" s="457"/>
      <c r="C84" s="453"/>
      <c r="D84" s="470"/>
      <c r="E84" s="574"/>
      <c r="F84" s="573"/>
    </row>
    <row r="85" spans="1:7" x14ac:dyDescent="0.3">
      <c r="A85" s="448"/>
      <c r="B85" s="457" t="s">
        <v>131</v>
      </c>
      <c r="C85" s="453"/>
      <c r="D85" s="453"/>
      <c r="E85" s="574"/>
      <c r="F85" s="573"/>
    </row>
    <row r="86" spans="1:7" x14ac:dyDescent="0.3">
      <c r="A86" s="448"/>
      <c r="B86" s="449"/>
      <c r="C86" s="453"/>
      <c r="D86" s="453"/>
      <c r="E86" s="574"/>
      <c r="F86" s="573"/>
    </row>
    <row r="87" spans="1:7" x14ac:dyDescent="0.3">
      <c r="A87" s="448"/>
      <c r="B87" s="458" t="s">
        <v>420</v>
      </c>
      <c r="C87" s="453"/>
      <c r="D87" s="453"/>
      <c r="E87" s="574"/>
      <c r="F87" s="573"/>
    </row>
    <row r="88" spans="1:7" x14ac:dyDescent="0.3">
      <c r="A88" s="448"/>
      <c r="B88" s="458"/>
      <c r="C88" s="453"/>
      <c r="D88" s="453"/>
      <c r="E88" s="546"/>
      <c r="F88" s="573"/>
    </row>
    <row r="89" spans="1:7" x14ac:dyDescent="0.3">
      <c r="A89" s="448" t="s">
        <v>421</v>
      </c>
      <c r="B89" s="449" t="s">
        <v>422</v>
      </c>
      <c r="C89" s="453" t="s">
        <v>40</v>
      </c>
      <c r="D89" s="480">
        <v>0.1</v>
      </c>
      <c r="E89" s="546"/>
      <c r="F89" s="573">
        <f>D89*E89</f>
        <v>0</v>
      </c>
    </row>
    <row r="90" spans="1:7" x14ac:dyDescent="0.3">
      <c r="A90" s="448"/>
      <c r="B90" s="449"/>
      <c r="C90" s="449"/>
      <c r="D90" s="449"/>
      <c r="E90" s="546"/>
      <c r="F90" s="451"/>
    </row>
    <row r="91" spans="1:7" x14ac:dyDescent="0.3">
      <c r="A91" s="448"/>
      <c r="B91" s="458" t="s">
        <v>423</v>
      </c>
      <c r="C91" s="453"/>
      <c r="D91" s="453"/>
      <c r="E91" s="546"/>
      <c r="F91" s="573"/>
    </row>
    <row r="92" spans="1:7" x14ac:dyDescent="0.3">
      <c r="A92" s="448"/>
      <c r="B92" s="458"/>
      <c r="C92" s="453"/>
      <c r="D92" s="453"/>
      <c r="E92" s="546"/>
      <c r="F92" s="573"/>
    </row>
    <row r="93" spans="1:7" ht="20.25" customHeight="1" x14ac:dyDescent="0.3">
      <c r="A93" s="448" t="s">
        <v>134</v>
      </c>
      <c r="B93" s="449" t="s">
        <v>424</v>
      </c>
      <c r="C93" s="453" t="s">
        <v>40</v>
      </c>
      <c r="D93" s="470">
        <v>0.71542499999999998</v>
      </c>
      <c r="E93" s="546"/>
      <c r="F93" s="573">
        <f>D93*E93</f>
        <v>0</v>
      </c>
    </row>
    <row r="94" spans="1:7" ht="20.25" customHeight="1" x14ac:dyDescent="0.3">
      <c r="A94" s="448" t="s">
        <v>425</v>
      </c>
      <c r="B94" s="460" t="s">
        <v>426</v>
      </c>
      <c r="C94" s="453" t="s">
        <v>528</v>
      </c>
      <c r="D94" s="453">
        <v>30</v>
      </c>
      <c r="E94" s="546"/>
      <c r="F94" s="573">
        <f>D94*E94</f>
        <v>0</v>
      </c>
    </row>
    <row r="95" spans="1:7" x14ac:dyDescent="0.3">
      <c r="A95" s="448"/>
      <c r="B95" s="460"/>
      <c r="C95" s="453"/>
      <c r="D95" s="453"/>
      <c r="E95" s="546"/>
      <c r="F95" s="573"/>
    </row>
    <row r="96" spans="1:7" x14ac:dyDescent="0.3">
      <c r="A96" s="464"/>
      <c r="B96" s="457" t="s">
        <v>427</v>
      </c>
      <c r="C96" s="453"/>
      <c r="D96" s="453"/>
      <c r="E96" s="546"/>
      <c r="F96" s="573"/>
    </row>
    <row r="97" spans="1:6" x14ac:dyDescent="0.3">
      <c r="A97" s="448"/>
      <c r="B97" s="1145" t="s">
        <v>1813</v>
      </c>
      <c r="C97" s="453"/>
      <c r="D97" s="453"/>
      <c r="E97" s="546"/>
      <c r="F97" s="573"/>
    </row>
    <row r="98" spans="1:6" x14ac:dyDescent="0.3">
      <c r="A98" s="448"/>
      <c r="B98" s="547"/>
      <c r="C98" s="453"/>
      <c r="D98" s="453"/>
      <c r="E98" s="546"/>
      <c r="F98" s="573"/>
    </row>
    <row r="99" spans="1:6" ht="18" customHeight="1" x14ac:dyDescent="0.3">
      <c r="A99" s="466" t="s">
        <v>428</v>
      </c>
      <c r="B99" s="468" t="s">
        <v>429</v>
      </c>
      <c r="C99" s="453" t="s">
        <v>528</v>
      </c>
      <c r="D99" s="453">
        <v>6</v>
      </c>
      <c r="E99" s="546"/>
      <c r="F99" s="573">
        <f>D99*E99</f>
        <v>0</v>
      </c>
    </row>
    <row r="100" spans="1:6" ht="18" customHeight="1" x14ac:dyDescent="0.3">
      <c r="A100" s="466" t="s">
        <v>1027</v>
      </c>
      <c r="B100" s="468" t="s">
        <v>1814</v>
      </c>
      <c r="C100" s="453" t="s">
        <v>528</v>
      </c>
      <c r="D100" s="453">
        <v>55</v>
      </c>
      <c r="E100" s="546"/>
      <c r="F100" s="573">
        <f>D100*E100</f>
        <v>0</v>
      </c>
    </row>
    <row r="101" spans="1:6" x14ac:dyDescent="0.3">
      <c r="A101" s="466"/>
      <c r="B101" s="468"/>
      <c r="C101" s="453"/>
      <c r="D101" s="453"/>
      <c r="E101" s="546"/>
      <c r="F101" s="573"/>
    </row>
    <row r="102" spans="1:6" x14ac:dyDescent="0.3">
      <c r="A102" s="466"/>
      <c r="B102" s="1146" t="s">
        <v>1387</v>
      </c>
      <c r="C102" s="453"/>
      <c r="D102" s="453"/>
      <c r="E102" s="546"/>
      <c r="F102" s="573"/>
    </row>
    <row r="103" spans="1:6" x14ac:dyDescent="0.3">
      <c r="A103" s="466"/>
      <c r="B103" s="570"/>
      <c r="C103" s="453"/>
      <c r="D103" s="453"/>
      <c r="E103" s="546"/>
      <c r="F103" s="573"/>
    </row>
    <row r="104" spans="1:6" ht="25" x14ac:dyDescent="0.3">
      <c r="A104" s="466" t="s">
        <v>1027</v>
      </c>
      <c r="B104" s="468" t="s">
        <v>1815</v>
      </c>
      <c r="C104" s="453" t="s">
        <v>642</v>
      </c>
      <c r="D104" s="453">
        <v>1</v>
      </c>
      <c r="E104" s="546"/>
      <c r="F104" s="573">
        <f>D104*E104</f>
        <v>0</v>
      </c>
    </row>
    <row r="105" spans="1:6" x14ac:dyDescent="0.3">
      <c r="A105" s="466"/>
      <c r="B105" s="468"/>
      <c r="C105" s="453"/>
      <c r="D105" s="453"/>
      <c r="E105" s="546"/>
      <c r="F105" s="573"/>
    </row>
    <row r="106" spans="1:6" x14ac:dyDescent="0.3">
      <c r="A106" s="448"/>
      <c r="B106" s="449"/>
      <c r="C106" s="453"/>
      <c r="D106" s="453"/>
      <c r="E106" s="546"/>
      <c r="F106" s="573"/>
    </row>
    <row r="107" spans="1:6" x14ac:dyDescent="0.3">
      <c r="A107" s="448"/>
      <c r="B107" s="449"/>
      <c r="C107" s="453"/>
      <c r="D107" s="453"/>
      <c r="E107" s="546"/>
      <c r="F107" s="573"/>
    </row>
    <row r="108" spans="1:6" ht="14.5" thickBot="1" x14ac:dyDescent="0.35">
      <c r="A108" s="2138" t="s">
        <v>103</v>
      </c>
      <c r="B108" s="2139"/>
      <c r="C108" s="2139"/>
      <c r="D108" s="2139"/>
      <c r="E108" s="2139"/>
      <c r="F108" s="1141">
        <f>SUM(F58:F107)</f>
        <v>0</v>
      </c>
    </row>
    <row r="109" spans="1:6" x14ac:dyDescent="0.3">
      <c r="A109" s="448"/>
      <c r="B109" s="452" t="s">
        <v>140</v>
      </c>
      <c r="C109" s="453"/>
      <c r="D109" s="453"/>
      <c r="E109" s="546"/>
      <c r="F109" s="573"/>
    </row>
    <row r="110" spans="1:6" x14ac:dyDescent="0.3">
      <c r="A110" s="448"/>
      <c r="B110" s="449"/>
      <c r="C110" s="453"/>
      <c r="D110" s="453"/>
      <c r="E110" s="546"/>
      <c r="F110" s="573"/>
    </row>
    <row r="111" spans="1:6" x14ac:dyDescent="0.3">
      <c r="A111" s="448"/>
      <c r="B111" s="452" t="s">
        <v>141</v>
      </c>
      <c r="C111" s="453"/>
      <c r="D111" s="453"/>
      <c r="E111" s="546"/>
      <c r="F111" s="573"/>
    </row>
    <row r="112" spans="1:6" x14ac:dyDescent="0.3">
      <c r="A112" s="448"/>
      <c r="B112" s="449"/>
      <c r="C112" s="453"/>
      <c r="D112" s="453"/>
      <c r="E112" s="546"/>
      <c r="F112" s="573"/>
    </row>
    <row r="113" spans="1:6" x14ac:dyDescent="0.3">
      <c r="A113" s="448"/>
      <c r="B113" s="457" t="s">
        <v>176</v>
      </c>
      <c r="C113" s="453"/>
      <c r="D113" s="453"/>
      <c r="E113" s="546"/>
      <c r="F113" s="573"/>
    </row>
    <row r="114" spans="1:6" x14ac:dyDescent="0.3">
      <c r="A114" s="448"/>
      <c r="B114" s="449"/>
      <c r="C114" s="453"/>
      <c r="D114" s="453"/>
      <c r="E114" s="546"/>
      <c r="F114" s="573"/>
    </row>
    <row r="115" spans="1:6" ht="25" x14ac:dyDescent="0.3">
      <c r="A115" s="448"/>
      <c r="B115" s="458" t="s">
        <v>255</v>
      </c>
      <c r="C115" s="453"/>
      <c r="D115" s="453"/>
      <c r="E115" s="546"/>
      <c r="F115" s="573"/>
    </row>
    <row r="116" spans="1:6" x14ac:dyDescent="0.3">
      <c r="A116" s="448"/>
      <c r="B116" s="449"/>
      <c r="C116" s="453"/>
      <c r="D116" s="453"/>
      <c r="E116" s="546"/>
      <c r="F116" s="573"/>
    </row>
    <row r="117" spans="1:6" ht="20.25" customHeight="1" x14ac:dyDescent="0.3">
      <c r="A117" s="448" t="s">
        <v>300</v>
      </c>
      <c r="B117" s="449" t="s">
        <v>1816</v>
      </c>
      <c r="C117" s="453" t="s">
        <v>19</v>
      </c>
      <c r="D117" s="453">
        <v>3</v>
      </c>
      <c r="E117" s="546"/>
      <c r="F117" s="573">
        <f>D117*E117</f>
        <v>0</v>
      </c>
    </row>
    <row r="118" spans="1:6" ht="20.25" customHeight="1" x14ac:dyDescent="0.3">
      <c r="A118" s="448" t="s">
        <v>302</v>
      </c>
      <c r="B118" s="449" t="s">
        <v>488</v>
      </c>
      <c r="C118" s="453" t="s">
        <v>19</v>
      </c>
      <c r="D118" s="453">
        <v>5</v>
      </c>
      <c r="E118" s="546"/>
      <c r="F118" s="573">
        <f>D118*E118</f>
        <v>0</v>
      </c>
    </row>
    <row r="119" spans="1:6" x14ac:dyDescent="0.3">
      <c r="A119" s="448"/>
      <c r="B119" s="449"/>
      <c r="C119" s="453"/>
      <c r="D119" s="453"/>
      <c r="E119" s="546"/>
      <c r="F119" s="573"/>
    </row>
    <row r="120" spans="1:6" x14ac:dyDescent="0.3">
      <c r="A120" s="466"/>
      <c r="B120" s="457" t="s">
        <v>179</v>
      </c>
      <c r="C120" s="453"/>
      <c r="D120" s="453"/>
      <c r="E120" s="574"/>
      <c r="F120" s="573"/>
    </row>
    <row r="121" spans="1:6" x14ac:dyDescent="0.3">
      <c r="A121" s="448"/>
      <c r="B121" s="452"/>
      <c r="C121" s="453"/>
      <c r="D121" s="453"/>
      <c r="E121" s="574"/>
      <c r="F121" s="573"/>
    </row>
    <row r="122" spans="1:6" ht="25" x14ac:dyDescent="0.3">
      <c r="A122" s="448"/>
      <c r="B122" s="458" t="s">
        <v>303</v>
      </c>
      <c r="C122" s="453"/>
      <c r="D122" s="453"/>
      <c r="E122" s="574"/>
      <c r="F122" s="573"/>
    </row>
    <row r="123" spans="1:6" x14ac:dyDescent="0.3">
      <c r="A123" s="448"/>
      <c r="B123" s="460"/>
      <c r="C123" s="453"/>
      <c r="D123" s="453"/>
      <c r="E123" s="546"/>
      <c r="F123" s="573"/>
    </row>
    <row r="124" spans="1:6" x14ac:dyDescent="0.3">
      <c r="A124" s="448" t="s">
        <v>338</v>
      </c>
      <c r="B124" s="449" t="s">
        <v>1817</v>
      </c>
      <c r="C124" s="453" t="s">
        <v>19</v>
      </c>
      <c r="D124" s="453">
        <v>2</v>
      </c>
      <c r="E124" s="546"/>
      <c r="F124" s="573">
        <f>D124*E124</f>
        <v>0</v>
      </c>
    </row>
    <row r="125" spans="1:6" x14ac:dyDescent="0.3">
      <c r="A125" s="448" t="s">
        <v>339</v>
      </c>
      <c r="B125" s="449" t="s">
        <v>1818</v>
      </c>
      <c r="C125" s="453" t="s">
        <v>19</v>
      </c>
      <c r="D125" s="453">
        <v>2</v>
      </c>
      <c r="E125" s="546"/>
      <c r="F125" s="573">
        <f>D125*E125</f>
        <v>0</v>
      </c>
    </row>
    <row r="126" spans="1:6" x14ac:dyDescent="0.3">
      <c r="A126" s="448" t="s">
        <v>341</v>
      </c>
      <c r="B126" s="449" t="s">
        <v>1819</v>
      </c>
      <c r="C126" s="453" t="s">
        <v>19</v>
      </c>
      <c r="D126" s="453">
        <v>2</v>
      </c>
      <c r="E126" s="546"/>
      <c r="F126" s="573">
        <f>D126*E126</f>
        <v>0</v>
      </c>
    </row>
    <row r="127" spans="1:6" x14ac:dyDescent="0.3">
      <c r="A127" s="448" t="s">
        <v>1820</v>
      </c>
      <c r="B127" s="449" t="s">
        <v>490</v>
      </c>
      <c r="C127" s="453" t="s">
        <v>19</v>
      </c>
      <c r="D127" s="453">
        <v>3</v>
      </c>
      <c r="E127" s="546"/>
      <c r="F127" s="573">
        <f>D127*E127</f>
        <v>0</v>
      </c>
    </row>
    <row r="128" spans="1:6" x14ac:dyDescent="0.3">
      <c r="B128" s="449"/>
      <c r="C128" s="453"/>
      <c r="D128" s="453"/>
      <c r="E128" s="546"/>
      <c r="F128" s="573"/>
    </row>
    <row r="129" spans="1:6" ht="14.5" x14ac:dyDescent="0.3">
      <c r="A129" s="1962"/>
      <c r="B129" s="1963" t="s">
        <v>355</v>
      </c>
      <c r="C129" s="1964"/>
      <c r="D129" s="1964"/>
      <c r="E129" s="546"/>
      <c r="F129" s="573"/>
    </row>
    <row r="130" spans="1:6" ht="29" x14ac:dyDescent="0.3">
      <c r="A130" s="1962"/>
      <c r="B130" s="1965" t="s">
        <v>1821</v>
      </c>
      <c r="C130" s="1964"/>
      <c r="D130" s="1964"/>
      <c r="E130" s="546"/>
      <c r="F130" s="573"/>
    </row>
    <row r="131" spans="1:6" ht="22.5" customHeight="1" x14ac:dyDescent="0.3">
      <c r="A131" s="1966" t="s">
        <v>1822</v>
      </c>
      <c r="B131" s="1967" t="s">
        <v>1823</v>
      </c>
      <c r="C131" s="1964" t="s">
        <v>19</v>
      </c>
      <c r="D131" s="1968">
        <v>4</v>
      </c>
      <c r="E131" s="1969"/>
      <c r="F131" s="573">
        <f>D131*E131</f>
        <v>0</v>
      </c>
    </row>
    <row r="132" spans="1:6" ht="22.5" customHeight="1" x14ac:dyDescent="0.3">
      <c r="A132" s="1966" t="s">
        <v>1824</v>
      </c>
      <c r="B132" s="1967" t="s">
        <v>1825</v>
      </c>
      <c r="C132" s="1964" t="s">
        <v>19</v>
      </c>
      <c r="D132" s="1968">
        <v>4</v>
      </c>
      <c r="E132" s="1969"/>
      <c r="F132" s="573">
        <f>D132*E132</f>
        <v>0</v>
      </c>
    </row>
    <row r="133" spans="1:6" x14ac:dyDescent="0.3">
      <c r="B133" s="449"/>
      <c r="C133" s="453"/>
      <c r="D133" s="453"/>
      <c r="E133" s="546"/>
      <c r="F133" s="573"/>
    </row>
    <row r="134" spans="1:6" x14ac:dyDescent="0.3">
      <c r="A134" s="448"/>
      <c r="B134" s="457" t="s">
        <v>142</v>
      </c>
      <c r="C134" s="453"/>
      <c r="D134" s="453"/>
      <c r="E134" s="544"/>
      <c r="F134" s="573"/>
    </row>
    <row r="135" spans="1:6" x14ac:dyDescent="0.3">
      <c r="A135" s="448"/>
      <c r="B135" s="457"/>
      <c r="C135" s="453"/>
      <c r="D135" s="453"/>
      <c r="E135" s="544"/>
      <c r="F135" s="573"/>
    </row>
    <row r="136" spans="1:6" ht="30" customHeight="1" x14ac:dyDescent="0.3">
      <c r="A136" s="448"/>
      <c r="B136" s="1159" t="s">
        <v>143</v>
      </c>
      <c r="C136" s="453"/>
      <c r="D136" s="453"/>
      <c r="E136" s="544"/>
      <c r="F136" s="573"/>
    </row>
    <row r="137" spans="1:6" x14ac:dyDescent="0.3">
      <c r="A137" s="448"/>
      <c r="B137" s="457"/>
      <c r="C137" s="453"/>
      <c r="D137" s="453"/>
      <c r="E137" s="544"/>
      <c r="F137" s="573"/>
    </row>
    <row r="138" spans="1:6" x14ac:dyDescent="0.3">
      <c r="A138" s="448" t="s">
        <v>144</v>
      </c>
      <c r="B138" s="449" t="s">
        <v>1816</v>
      </c>
      <c r="C138" s="453" t="s">
        <v>19</v>
      </c>
      <c r="D138" s="453">
        <v>2</v>
      </c>
      <c r="E138" s="544"/>
      <c r="F138" s="573">
        <f>D138*E138</f>
        <v>0</v>
      </c>
    </row>
    <row r="139" spans="1:6" x14ac:dyDescent="0.3">
      <c r="A139" s="448" t="s">
        <v>491</v>
      </c>
      <c r="B139" s="449" t="s">
        <v>1826</v>
      </c>
      <c r="C139" s="453" t="s">
        <v>19</v>
      </c>
      <c r="D139" s="453">
        <v>2</v>
      </c>
      <c r="E139" s="544"/>
      <c r="F139" s="573">
        <f>D139*E139</f>
        <v>0</v>
      </c>
    </row>
    <row r="140" spans="1:6" x14ac:dyDescent="0.3">
      <c r="A140" s="448"/>
      <c r="B140" s="449"/>
      <c r="C140" s="453"/>
      <c r="D140" s="453"/>
      <c r="E140" s="544"/>
      <c r="F140" s="573"/>
    </row>
    <row r="141" spans="1:6" x14ac:dyDescent="0.3">
      <c r="A141" s="448"/>
      <c r="B141" s="457" t="s">
        <v>359</v>
      </c>
      <c r="C141" s="453"/>
      <c r="D141" s="453"/>
      <c r="E141" s="546"/>
      <c r="F141" s="497"/>
    </row>
    <row r="142" spans="1:6" ht="6.75" customHeight="1" x14ac:dyDescent="0.3">
      <c r="A142" s="448"/>
      <c r="B142" s="449"/>
      <c r="C142" s="453"/>
      <c r="D142" s="453"/>
      <c r="E142" s="546"/>
      <c r="F142" s="497"/>
    </row>
    <row r="143" spans="1:6" x14ac:dyDescent="0.3">
      <c r="A143" s="448"/>
      <c r="B143" s="458" t="s">
        <v>360</v>
      </c>
      <c r="C143" s="453"/>
      <c r="D143" s="453"/>
      <c r="E143" s="546"/>
      <c r="F143" s="497"/>
    </row>
    <row r="144" spans="1:6" x14ac:dyDescent="0.3">
      <c r="A144" s="448"/>
      <c r="B144" s="449"/>
      <c r="C144" s="453"/>
      <c r="D144" s="453"/>
      <c r="E144" s="546"/>
      <c r="F144" s="891"/>
    </row>
    <row r="145" spans="1:6" ht="19.5" customHeight="1" x14ac:dyDescent="0.3">
      <c r="A145" s="448" t="s">
        <v>306</v>
      </c>
      <c r="B145" s="449" t="s">
        <v>1827</v>
      </c>
      <c r="C145" s="453" t="s">
        <v>19</v>
      </c>
      <c r="D145" s="453">
        <v>2</v>
      </c>
      <c r="E145" s="546"/>
      <c r="F145" s="573">
        <f>D145*E145</f>
        <v>0</v>
      </c>
    </row>
    <row r="146" spans="1:6" ht="19.5" customHeight="1" x14ac:dyDescent="0.3">
      <c r="A146" s="448" t="s">
        <v>308</v>
      </c>
      <c r="B146" s="449" t="s">
        <v>492</v>
      </c>
      <c r="C146" s="453" t="s">
        <v>19</v>
      </c>
      <c r="D146" s="453">
        <v>2</v>
      </c>
      <c r="E146" s="546"/>
      <c r="F146" s="573">
        <f>D146*E146</f>
        <v>0</v>
      </c>
    </row>
    <row r="147" spans="1:6" x14ac:dyDescent="0.3">
      <c r="A147" s="448"/>
      <c r="B147" s="452" t="s">
        <v>145</v>
      </c>
      <c r="C147" s="453"/>
      <c r="D147" s="453"/>
      <c r="E147" s="574"/>
      <c r="F147" s="573"/>
    </row>
    <row r="148" spans="1:6" x14ac:dyDescent="0.3">
      <c r="A148" s="448"/>
      <c r="B148" s="452"/>
      <c r="C148" s="453"/>
      <c r="D148" s="453"/>
      <c r="E148" s="574"/>
      <c r="F148" s="573"/>
    </row>
    <row r="149" spans="1:6" ht="25.5" x14ac:dyDescent="0.3">
      <c r="A149" s="448"/>
      <c r="B149" s="498" t="s">
        <v>1828</v>
      </c>
      <c r="C149" s="453"/>
      <c r="D149" s="453"/>
      <c r="E149" s="574"/>
      <c r="F149" s="573"/>
    </row>
    <row r="150" spans="1:6" x14ac:dyDescent="0.3">
      <c r="A150" s="448"/>
      <c r="B150" s="498"/>
      <c r="C150" s="453"/>
      <c r="D150" s="453"/>
      <c r="E150" s="574"/>
      <c r="F150" s="573"/>
    </row>
    <row r="151" spans="1:6" ht="20.25" customHeight="1" x14ac:dyDescent="0.3">
      <c r="A151" s="448" t="s">
        <v>147</v>
      </c>
      <c r="B151" s="460" t="s">
        <v>1829</v>
      </c>
      <c r="C151" s="453" t="s">
        <v>19</v>
      </c>
      <c r="D151" s="453" t="s">
        <v>538</v>
      </c>
      <c r="E151" s="546"/>
      <c r="F151" s="1147">
        <v>0</v>
      </c>
    </row>
    <row r="152" spans="1:6" ht="20.25" customHeight="1" x14ac:dyDescent="0.3">
      <c r="A152" s="448" t="s">
        <v>311</v>
      </c>
      <c r="B152" s="460" t="s">
        <v>493</v>
      </c>
      <c r="C152" s="453" t="s">
        <v>19</v>
      </c>
      <c r="D152" s="453" t="s">
        <v>538</v>
      </c>
      <c r="E152" s="544"/>
      <c r="F152" s="1147">
        <v>0</v>
      </c>
    </row>
    <row r="153" spans="1:6" ht="20.25" customHeight="1" x14ac:dyDescent="0.3">
      <c r="A153" s="1314"/>
      <c r="B153" s="1314"/>
      <c r="C153" s="1314"/>
      <c r="D153" s="1314"/>
      <c r="E153" s="1314"/>
      <c r="F153" s="1314"/>
    </row>
    <row r="154" spans="1:6" ht="20.25" customHeight="1" x14ac:dyDescent="0.3">
      <c r="A154" s="1314"/>
      <c r="B154" s="1314"/>
      <c r="C154" s="1314"/>
      <c r="D154" s="1314"/>
      <c r="E154" s="1314"/>
      <c r="F154" s="1314"/>
    </row>
    <row r="155" spans="1:6" ht="14.5" thickBot="1" x14ac:dyDescent="0.35">
      <c r="A155" s="2138" t="s">
        <v>103</v>
      </c>
      <c r="B155" s="2139"/>
      <c r="C155" s="2139"/>
      <c r="D155" s="2139"/>
      <c r="E155" s="2139"/>
      <c r="F155" s="1141">
        <f>SUM(F111:F154)</f>
        <v>0</v>
      </c>
    </row>
    <row r="156" spans="1:6" ht="25.5" x14ac:dyDescent="0.3">
      <c r="A156" s="448"/>
      <c r="B156" s="498" t="s">
        <v>315</v>
      </c>
      <c r="C156" s="453"/>
      <c r="D156" s="453"/>
      <c r="E156" s="546"/>
      <c r="F156" s="573"/>
    </row>
    <row r="157" spans="1:6" x14ac:dyDescent="0.3">
      <c r="A157" s="448"/>
      <c r="B157" s="460"/>
      <c r="C157" s="453"/>
      <c r="D157" s="453"/>
      <c r="E157" s="546"/>
      <c r="F157" s="573"/>
    </row>
    <row r="158" spans="1:6" ht="20.25" customHeight="1" x14ac:dyDescent="0.3">
      <c r="A158" s="448" t="s">
        <v>343</v>
      </c>
      <c r="B158" s="460" t="s">
        <v>1830</v>
      </c>
      <c r="C158" s="453" t="s">
        <v>19</v>
      </c>
      <c r="D158" s="453">
        <v>4</v>
      </c>
      <c r="E158" s="546"/>
      <c r="F158" s="573">
        <f t="shared" ref="F158:F163" si="0">D158*E158</f>
        <v>0</v>
      </c>
    </row>
    <row r="159" spans="1:6" ht="20.25" customHeight="1" x14ac:dyDescent="0.3">
      <c r="A159" s="448" t="s">
        <v>345</v>
      </c>
      <c r="B159" s="460" t="s">
        <v>1831</v>
      </c>
      <c r="C159" s="453" t="s">
        <v>19</v>
      </c>
      <c r="D159" s="453">
        <v>1</v>
      </c>
      <c r="E159" s="546"/>
      <c r="F159" s="573">
        <f t="shared" si="0"/>
        <v>0</v>
      </c>
    </row>
    <row r="160" spans="1:6" ht="20.25" customHeight="1" x14ac:dyDescent="0.3">
      <c r="A160" s="448" t="s">
        <v>317</v>
      </c>
      <c r="B160" s="460" t="s">
        <v>493</v>
      </c>
      <c r="C160" s="453" t="s">
        <v>19</v>
      </c>
      <c r="D160" s="453">
        <v>2</v>
      </c>
      <c r="E160" s="546"/>
      <c r="F160" s="573">
        <f t="shared" si="0"/>
        <v>0</v>
      </c>
    </row>
    <row r="161" spans="1:6" ht="20.25" customHeight="1" x14ac:dyDescent="0.3">
      <c r="A161" s="448" t="s">
        <v>347</v>
      </c>
      <c r="B161" s="460" t="s">
        <v>1832</v>
      </c>
      <c r="C161" s="453" t="s">
        <v>19</v>
      </c>
      <c r="D161" s="453">
        <v>1</v>
      </c>
      <c r="E161" s="546"/>
      <c r="F161" s="573">
        <f t="shared" si="0"/>
        <v>0</v>
      </c>
    </row>
    <row r="162" spans="1:6" ht="20.25" customHeight="1" x14ac:dyDescent="0.3">
      <c r="A162" s="448" t="s">
        <v>349</v>
      </c>
      <c r="B162" s="460" t="s">
        <v>1833</v>
      </c>
      <c r="C162" s="453" t="s">
        <v>19</v>
      </c>
      <c r="D162" s="453">
        <v>2</v>
      </c>
      <c r="E162" s="546"/>
      <c r="F162" s="573">
        <f t="shared" si="0"/>
        <v>0</v>
      </c>
    </row>
    <row r="163" spans="1:6" ht="20.25" customHeight="1" x14ac:dyDescent="0.3">
      <c r="A163" s="448" t="s">
        <v>351</v>
      </c>
      <c r="B163" s="460" t="s">
        <v>1834</v>
      </c>
      <c r="C163" s="453" t="s">
        <v>19</v>
      </c>
      <c r="D163" s="453">
        <v>2</v>
      </c>
      <c r="E163" s="546"/>
      <c r="F163" s="573">
        <f t="shared" si="0"/>
        <v>0</v>
      </c>
    </row>
    <row r="164" spans="1:6" x14ac:dyDescent="0.3">
      <c r="A164" s="448"/>
      <c r="B164" s="460"/>
      <c r="C164" s="453"/>
      <c r="D164" s="453"/>
      <c r="E164" s="546"/>
      <c r="F164" s="573"/>
    </row>
    <row r="165" spans="1:6" x14ac:dyDescent="0.3">
      <c r="A165" s="476"/>
      <c r="B165" s="452" t="s">
        <v>1835</v>
      </c>
      <c r="C165" s="453"/>
      <c r="D165" s="453"/>
      <c r="E165" s="546"/>
      <c r="F165" s="573"/>
    </row>
    <row r="166" spans="1:6" ht="25" x14ac:dyDescent="0.3">
      <c r="A166" s="476"/>
      <c r="B166" s="460" t="s">
        <v>1836</v>
      </c>
      <c r="C166" s="453"/>
      <c r="D166" s="453"/>
      <c r="E166" s="546"/>
      <c r="F166" s="573"/>
    </row>
    <row r="167" spans="1:6" ht="22.5" customHeight="1" x14ac:dyDescent="0.3">
      <c r="A167" s="471" t="s">
        <v>1837</v>
      </c>
      <c r="B167" s="1979" t="s">
        <v>1816</v>
      </c>
      <c r="C167" s="453" t="s">
        <v>19</v>
      </c>
      <c r="D167" s="453">
        <v>4</v>
      </c>
      <c r="E167" s="546"/>
      <c r="F167" s="573">
        <f>D167*E167</f>
        <v>0</v>
      </c>
    </row>
    <row r="168" spans="1:6" ht="22.5" customHeight="1" x14ac:dyDescent="0.3">
      <c r="A168" s="471" t="s">
        <v>1838</v>
      </c>
      <c r="B168" s="1979" t="s">
        <v>488</v>
      </c>
      <c r="C168" s="453" t="s">
        <v>19</v>
      </c>
      <c r="D168" s="453">
        <v>4</v>
      </c>
      <c r="E168" s="546"/>
      <c r="F168" s="573">
        <f>D168*E168</f>
        <v>0</v>
      </c>
    </row>
    <row r="169" spans="1:6" x14ac:dyDescent="0.3">
      <c r="A169" s="476"/>
      <c r="B169" s="460"/>
      <c r="C169" s="453"/>
      <c r="D169" s="453"/>
      <c r="E169" s="546"/>
      <c r="F169" s="573"/>
    </row>
    <row r="170" spans="1:6" x14ac:dyDescent="0.3">
      <c r="A170" s="448"/>
      <c r="B170" s="457" t="s">
        <v>148</v>
      </c>
      <c r="C170" s="453"/>
      <c r="D170" s="453"/>
      <c r="E170" s="546"/>
      <c r="F170" s="573"/>
    </row>
    <row r="171" spans="1:6" x14ac:dyDescent="0.3">
      <c r="A171" s="448"/>
      <c r="B171" s="458"/>
      <c r="C171" s="453"/>
      <c r="D171" s="453"/>
      <c r="E171" s="546"/>
      <c r="F171" s="573"/>
    </row>
    <row r="172" spans="1:6" ht="25.5" x14ac:dyDescent="0.3">
      <c r="A172" s="448"/>
      <c r="B172" s="498" t="s">
        <v>320</v>
      </c>
      <c r="C172" s="453"/>
      <c r="D172" s="453"/>
      <c r="E172" s="546"/>
      <c r="F172" s="573"/>
    </row>
    <row r="173" spans="1:6" x14ac:dyDescent="0.3">
      <c r="A173" s="448"/>
      <c r="B173" s="449"/>
      <c r="C173" s="453"/>
      <c r="D173" s="453"/>
      <c r="E173" s="546"/>
      <c r="F173" s="573"/>
    </row>
    <row r="174" spans="1:6" x14ac:dyDescent="0.3">
      <c r="A174" s="448" t="s">
        <v>321</v>
      </c>
      <c r="B174" s="449" t="s">
        <v>1839</v>
      </c>
      <c r="C174" s="453" t="s">
        <v>19</v>
      </c>
      <c r="D174" s="453">
        <v>4</v>
      </c>
      <c r="E174" s="546"/>
      <c r="F174" s="573">
        <f>D174*E174</f>
        <v>0</v>
      </c>
    </row>
    <row r="175" spans="1:6" x14ac:dyDescent="0.3">
      <c r="A175" s="448" t="s">
        <v>322</v>
      </c>
      <c r="B175" s="449" t="s">
        <v>367</v>
      </c>
      <c r="C175" s="453" t="s">
        <v>19</v>
      </c>
      <c r="D175" s="453">
        <v>4</v>
      </c>
      <c r="E175" s="546"/>
      <c r="F175" s="573">
        <f>D175*E175</f>
        <v>0</v>
      </c>
    </row>
    <row r="176" spans="1:6" x14ac:dyDescent="0.3">
      <c r="A176" s="448"/>
      <c r="B176" s="449"/>
      <c r="C176" s="453"/>
      <c r="D176" s="453"/>
      <c r="E176" s="546"/>
      <c r="F176" s="573"/>
    </row>
    <row r="177" spans="1:6" ht="25" x14ac:dyDescent="0.3">
      <c r="A177" s="466"/>
      <c r="B177" s="458" t="s">
        <v>1840</v>
      </c>
      <c r="C177" s="453"/>
      <c r="D177" s="453"/>
      <c r="E177" s="546"/>
      <c r="F177" s="573"/>
    </row>
    <row r="178" spans="1:6" x14ac:dyDescent="0.3">
      <c r="A178" s="466"/>
      <c r="B178" s="468"/>
      <c r="C178" s="453"/>
      <c r="D178" s="453"/>
      <c r="E178" s="546"/>
      <c r="F178" s="573"/>
    </row>
    <row r="179" spans="1:6" x14ac:dyDescent="0.3">
      <c r="A179" s="466" t="s">
        <v>494</v>
      </c>
      <c r="B179" s="508" t="s">
        <v>1839</v>
      </c>
      <c r="C179" s="453" t="s">
        <v>19</v>
      </c>
      <c r="D179" s="453">
        <v>4</v>
      </c>
      <c r="E179" s="546"/>
      <c r="F179" s="573">
        <f>D179*E179</f>
        <v>0</v>
      </c>
    </row>
    <row r="180" spans="1:6" x14ac:dyDescent="0.3">
      <c r="A180" s="466" t="s">
        <v>1841</v>
      </c>
      <c r="B180" s="508" t="s">
        <v>367</v>
      </c>
      <c r="C180" s="453" t="s">
        <v>19</v>
      </c>
      <c r="D180" s="453">
        <v>4</v>
      </c>
      <c r="E180" s="546"/>
      <c r="F180" s="573">
        <f>D180*E180</f>
        <v>0</v>
      </c>
    </row>
    <row r="181" spans="1:6" x14ac:dyDescent="0.3">
      <c r="A181" s="466"/>
      <c r="B181" s="508"/>
      <c r="C181" s="453"/>
      <c r="D181" s="453"/>
      <c r="E181" s="1148"/>
      <c r="F181" s="573"/>
    </row>
    <row r="182" spans="1:6" ht="14.5" x14ac:dyDescent="0.3">
      <c r="A182" s="1970"/>
      <c r="B182" s="1971" t="s">
        <v>190</v>
      </c>
      <c r="C182" s="1972"/>
      <c r="D182" s="1972"/>
      <c r="E182" s="1148"/>
      <c r="F182" s="573"/>
    </row>
    <row r="183" spans="1:6" ht="58" x14ac:dyDescent="0.3">
      <c r="A183" s="1970"/>
      <c r="B183" s="1973" t="s">
        <v>1842</v>
      </c>
      <c r="C183" s="1972"/>
      <c r="D183" s="1972"/>
      <c r="E183" s="1148"/>
      <c r="F183" s="573"/>
    </row>
    <row r="184" spans="1:6" ht="14.5" x14ac:dyDescent="0.3">
      <c r="A184" s="1970"/>
      <c r="B184" s="1974"/>
      <c r="C184" s="1972"/>
      <c r="D184" s="1972"/>
      <c r="F184" s="573"/>
    </row>
    <row r="185" spans="1:6" ht="14.5" x14ac:dyDescent="0.3">
      <c r="A185" s="1966" t="s">
        <v>1843</v>
      </c>
      <c r="B185" s="1974" t="s">
        <v>1844</v>
      </c>
      <c r="C185" s="1972" t="s">
        <v>19</v>
      </c>
      <c r="D185" s="1972">
        <v>1</v>
      </c>
      <c r="E185" s="1974"/>
      <c r="F185" s="573">
        <f>D185*E185</f>
        <v>0</v>
      </c>
    </row>
    <row r="186" spans="1:6" ht="14.5" x14ac:dyDescent="0.3">
      <c r="A186" s="1966" t="s">
        <v>1845</v>
      </c>
      <c r="B186" s="1974" t="s">
        <v>1846</v>
      </c>
      <c r="C186" s="1972" t="s">
        <v>19</v>
      </c>
      <c r="D186" s="1972">
        <v>1</v>
      </c>
      <c r="E186" s="1974"/>
      <c r="F186" s="573">
        <f>D186*E186</f>
        <v>0</v>
      </c>
    </row>
    <row r="187" spans="1:6" x14ac:dyDescent="0.3">
      <c r="A187" s="466"/>
      <c r="B187" s="508"/>
      <c r="C187" s="453"/>
      <c r="D187" s="453"/>
      <c r="E187" s="1148"/>
      <c r="F187" s="573"/>
    </row>
    <row r="188" spans="1:6" ht="14.5" x14ac:dyDescent="0.3">
      <c r="A188" s="1970"/>
      <c r="B188" s="1971" t="s">
        <v>1847</v>
      </c>
      <c r="C188" s="1972"/>
      <c r="D188" s="1972"/>
      <c r="E188" s="1148"/>
      <c r="F188" s="573"/>
    </row>
    <row r="189" spans="1:6" ht="14.5" x14ac:dyDescent="0.3">
      <c r="A189" s="1970" t="s">
        <v>1848</v>
      </c>
      <c r="B189" s="1974" t="s">
        <v>1849</v>
      </c>
      <c r="C189" s="1972" t="s">
        <v>19</v>
      </c>
      <c r="D189" s="1972">
        <v>2</v>
      </c>
      <c r="E189" s="1975"/>
      <c r="F189" s="573">
        <f>D189*E189</f>
        <v>0</v>
      </c>
    </row>
    <row r="190" spans="1:6" x14ac:dyDescent="0.3">
      <c r="A190" s="453"/>
      <c r="B190" s="453"/>
      <c r="C190" s="1148"/>
      <c r="D190" s="453"/>
      <c r="E190" s="1148"/>
      <c r="F190" s="573"/>
    </row>
    <row r="191" spans="1:6" x14ac:dyDescent="0.3">
      <c r="A191" s="368"/>
      <c r="B191" s="1007" t="s">
        <v>1479</v>
      </c>
      <c r="C191" s="368"/>
      <c r="D191" s="737"/>
      <c r="E191" s="1148"/>
      <c r="F191" s="573"/>
    </row>
    <row r="192" spans="1:6" ht="29" x14ac:dyDescent="0.3">
      <c r="A192" s="367"/>
      <c r="B192" s="1973" t="s">
        <v>1480</v>
      </c>
      <c r="C192" s="368"/>
      <c r="D192" s="737"/>
      <c r="E192" s="1148"/>
      <c r="F192" s="573"/>
    </row>
    <row r="193" spans="1:6" x14ac:dyDescent="0.3">
      <c r="A193" s="367" t="s">
        <v>384</v>
      </c>
      <c r="B193" s="729" t="s">
        <v>1850</v>
      </c>
      <c r="C193" s="368" t="s">
        <v>19</v>
      </c>
      <c r="D193" s="737">
        <v>1</v>
      </c>
      <c r="E193" s="409"/>
      <c r="F193" s="1073">
        <f>D193*E193</f>
        <v>0</v>
      </c>
    </row>
    <row r="194" spans="1:6" x14ac:dyDescent="0.3">
      <c r="A194" s="367" t="s">
        <v>1481</v>
      </c>
      <c r="B194" s="1027" t="s">
        <v>1478</v>
      </c>
      <c r="C194" s="368" t="s">
        <v>19</v>
      </c>
      <c r="D194" s="1014">
        <v>1</v>
      </c>
      <c r="E194" s="1005"/>
      <c r="F194" s="1073">
        <f>D194*E194</f>
        <v>0</v>
      </c>
    </row>
    <row r="195" spans="1:6" x14ac:dyDescent="0.3">
      <c r="A195" s="367"/>
      <c r="B195" s="1027"/>
      <c r="C195" s="368"/>
      <c r="D195" s="1014"/>
      <c r="E195" s="1005"/>
      <c r="F195" s="1073"/>
    </row>
    <row r="196" spans="1:6" x14ac:dyDescent="0.3">
      <c r="A196" s="371"/>
      <c r="B196" s="989" t="s">
        <v>2205</v>
      </c>
      <c r="C196" s="371"/>
      <c r="D196" s="1014"/>
      <c r="E196" s="1005"/>
      <c r="F196" s="1073"/>
    </row>
    <row r="197" spans="1:6" ht="37.5" x14ac:dyDescent="0.3">
      <c r="A197" s="371" t="s">
        <v>2206</v>
      </c>
      <c r="B197" s="1980" t="s">
        <v>2216</v>
      </c>
      <c r="C197" s="1027" t="s">
        <v>19</v>
      </c>
      <c r="D197" s="368">
        <v>1</v>
      </c>
      <c r="E197" s="1014"/>
      <c r="F197" s="1073">
        <f>D197*E197</f>
        <v>0</v>
      </c>
    </row>
    <row r="198" spans="1:6" x14ac:dyDescent="0.3">
      <c r="A198" s="448"/>
      <c r="B198" s="449"/>
      <c r="C198" s="453"/>
      <c r="D198" s="463"/>
      <c r="E198" s="546"/>
      <c r="F198" s="891"/>
    </row>
    <row r="199" spans="1:6" ht="14.5" thickBot="1" x14ac:dyDescent="0.35">
      <c r="A199" s="2138" t="s">
        <v>103</v>
      </c>
      <c r="B199" s="2139"/>
      <c r="C199" s="2139"/>
      <c r="D199" s="2139"/>
      <c r="E199" s="2139"/>
      <c r="F199" s="1141">
        <f>SUM(F156:F198)</f>
        <v>0</v>
      </c>
    </row>
    <row r="200" spans="1:6" x14ac:dyDescent="0.3">
      <c r="A200" s="466"/>
      <c r="B200" s="457"/>
      <c r="C200" s="453"/>
      <c r="D200" s="453"/>
      <c r="E200" s="546"/>
      <c r="F200" s="573"/>
    </row>
    <row r="201" spans="1:6" x14ac:dyDescent="0.3">
      <c r="A201" s="466"/>
      <c r="B201" s="457" t="s">
        <v>375</v>
      </c>
      <c r="C201" s="453"/>
      <c r="D201" s="453"/>
      <c r="E201" s="546"/>
      <c r="F201" s="573"/>
    </row>
    <row r="202" spans="1:6" x14ac:dyDescent="0.3">
      <c r="A202" s="448"/>
      <c r="B202" s="452"/>
      <c r="C202" s="453"/>
      <c r="D202" s="453"/>
      <c r="E202" s="546"/>
      <c r="F202" s="573"/>
    </row>
    <row r="203" spans="1:6" ht="25" x14ac:dyDescent="0.3">
      <c r="A203" s="466" t="s">
        <v>1851</v>
      </c>
      <c r="B203" s="1976" t="s">
        <v>1852</v>
      </c>
      <c r="C203" s="453" t="s">
        <v>528</v>
      </c>
      <c r="D203" s="453">
        <v>26</v>
      </c>
      <c r="E203" s="546"/>
      <c r="F203" s="573">
        <f>D203*E203</f>
        <v>0</v>
      </c>
    </row>
    <row r="204" spans="1:6" ht="25" x14ac:dyDescent="0.3">
      <c r="A204" s="466" t="s">
        <v>1853</v>
      </c>
      <c r="B204" s="1976" t="s">
        <v>1854</v>
      </c>
      <c r="C204" s="453" t="s">
        <v>528</v>
      </c>
      <c r="D204" s="453">
        <v>100</v>
      </c>
      <c r="E204" s="546"/>
      <c r="F204" s="573">
        <f>D204*E204</f>
        <v>0</v>
      </c>
    </row>
    <row r="205" spans="1:6" ht="25.5" customHeight="1" x14ac:dyDescent="0.3">
      <c r="A205" s="466" t="s">
        <v>1855</v>
      </c>
      <c r="B205" s="468" t="s">
        <v>1856</v>
      </c>
      <c r="C205" s="453" t="s">
        <v>528</v>
      </c>
      <c r="D205" s="453">
        <v>22</v>
      </c>
      <c r="E205" s="546"/>
      <c r="F205" s="573">
        <f>D205*E205</f>
        <v>0</v>
      </c>
    </row>
    <row r="206" spans="1:6" ht="25.5" customHeight="1" x14ac:dyDescent="0.3">
      <c r="A206" s="466" t="s">
        <v>1857</v>
      </c>
      <c r="B206" s="468" t="s">
        <v>1858</v>
      </c>
      <c r="C206" s="453" t="s">
        <v>528</v>
      </c>
      <c r="D206" s="453">
        <v>4</v>
      </c>
      <c r="E206" s="546"/>
      <c r="F206" s="573">
        <f>D206*E206</f>
        <v>0</v>
      </c>
    </row>
    <row r="207" spans="1:6" x14ac:dyDescent="0.3">
      <c r="A207" s="448"/>
      <c r="B207" s="452"/>
      <c r="C207" s="453"/>
      <c r="D207" s="453"/>
      <c r="E207" s="546"/>
      <c r="F207" s="573"/>
    </row>
    <row r="208" spans="1:6" x14ac:dyDescent="0.3">
      <c r="A208" s="448"/>
      <c r="B208" s="457" t="s">
        <v>434</v>
      </c>
      <c r="C208" s="453"/>
      <c r="D208" s="453"/>
      <c r="E208" s="546"/>
      <c r="F208" s="573"/>
    </row>
    <row r="209" spans="1:6" x14ac:dyDescent="0.3">
      <c r="A209" s="448"/>
      <c r="B209" s="570"/>
      <c r="C209" s="453"/>
      <c r="D209" s="453"/>
      <c r="E209" s="546"/>
      <c r="F209" s="573"/>
    </row>
    <row r="210" spans="1:6" x14ac:dyDescent="0.3">
      <c r="A210" s="448"/>
      <c r="B210" s="457" t="s">
        <v>435</v>
      </c>
      <c r="C210" s="453"/>
      <c r="D210" s="453"/>
      <c r="E210" s="546"/>
      <c r="F210" s="573"/>
    </row>
    <row r="211" spans="1:6" x14ac:dyDescent="0.3">
      <c r="A211" s="448"/>
      <c r="B211" s="570"/>
      <c r="C211" s="453"/>
      <c r="D211" s="453"/>
      <c r="E211" s="546"/>
      <c r="F211" s="573"/>
    </row>
    <row r="212" spans="1:6" ht="26.25" customHeight="1" x14ac:dyDescent="0.3">
      <c r="A212" s="448" t="s">
        <v>436</v>
      </c>
      <c r="B212" s="468" t="s">
        <v>1661</v>
      </c>
      <c r="C212" s="453" t="s">
        <v>48</v>
      </c>
      <c r="D212" s="453">
        <v>32</v>
      </c>
      <c r="E212" s="546"/>
      <c r="F212" s="573">
        <f>D212*E212</f>
        <v>0</v>
      </c>
    </row>
    <row r="213" spans="1:6" ht="25" x14ac:dyDescent="0.3">
      <c r="A213" s="448" t="s">
        <v>437</v>
      </c>
      <c r="B213" s="1976" t="s">
        <v>438</v>
      </c>
      <c r="C213" s="453" t="s">
        <v>48</v>
      </c>
      <c r="D213" s="453">
        <v>34</v>
      </c>
      <c r="E213" s="546"/>
      <c r="F213" s="573">
        <f>D213*E213</f>
        <v>0</v>
      </c>
    </row>
    <row r="214" spans="1:6" ht="12" customHeight="1" x14ac:dyDescent="0.3">
      <c r="A214" s="476"/>
      <c r="B214" s="477"/>
      <c r="C214" s="477"/>
      <c r="D214" s="477"/>
      <c r="E214" s="548"/>
      <c r="F214" s="479"/>
    </row>
    <row r="215" spans="1:6" x14ac:dyDescent="0.3">
      <c r="A215" s="448"/>
      <c r="B215" s="457" t="s">
        <v>439</v>
      </c>
      <c r="C215" s="453"/>
      <c r="D215" s="453"/>
      <c r="E215" s="546"/>
      <c r="F215" s="573"/>
    </row>
    <row r="216" spans="1:6" ht="11.25" customHeight="1" x14ac:dyDescent="0.3">
      <c r="A216" s="448"/>
      <c r="B216" s="570"/>
      <c r="C216" s="453"/>
      <c r="D216" s="453"/>
      <c r="E216" s="546"/>
      <c r="F216" s="573"/>
    </row>
    <row r="217" spans="1:6" ht="37.5" x14ac:dyDescent="0.3">
      <c r="A217" s="448" t="s">
        <v>440</v>
      </c>
      <c r="B217" s="1976" t="s">
        <v>1859</v>
      </c>
      <c r="C217" s="453" t="s">
        <v>48</v>
      </c>
      <c r="D217" s="453">
        <v>70</v>
      </c>
      <c r="E217" s="546"/>
      <c r="F217" s="573">
        <f>D217*E217</f>
        <v>0</v>
      </c>
    </row>
    <row r="218" spans="1:6" ht="37.5" x14ac:dyDescent="0.3">
      <c r="A218" s="448" t="s">
        <v>442</v>
      </c>
      <c r="B218" s="1976" t="s">
        <v>1860</v>
      </c>
      <c r="C218" s="453" t="s">
        <v>48</v>
      </c>
      <c r="D218" s="453">
        <v>18</v>
      </c>
      <c r="E218" s="546"/>
      <c r="F218" s="573">
        <f>D218*E218</f>
        <v>0</v>
      </c>
    </row>
    <row r="219" spans="1:6" ht="9" customHeight="1" x14ac:dyDescent="0.3">
      <c r="A219" s="476"/>
      <c r="B219" s="477"/>
      <c r="C219" s="477"/>
      <c r="D219" s="477"/>
      <c r="E219" s="548"/>
      <c r="F219" s="479"/>
    </row>
    <row r="220" spans="1:6" x14ac:dyDescent="0.3">
      <c r="A220" s="476"/>
      <c r="B220" s="457" t="s">
        <v>444</v>
      </c>
      <c r="C220" s="477"/>
      <c r="D220" s="477"/>
      <c r="E220" s="546"/>
      <c r="F220" s="573"/>
    </row>
    <row r="221" spans="1:6" ht="8.25" customHeight="1" x14ac:dyDescent="0.3">
      <c r="A221" s="476"/>
      <c r="B221" s="570"/>
      <c r="C221" s="477"/>
      <c r="D221" s="477"/>
      <c r="E221" s="546"/>
      <c r="F221" s="573"/>
    </row>
    <row r="222" spans="1:6" x14ac:dyDescent="0.3">
      <c r="A222" s="476"/>
      <c r="B222" s="457" t="s">
        <v>445</v>
      </c>
      <c r="C222" s="477"/>
      <c r="D222" s="477"/>
      <c r="E222" s="546"/>
      <c r="F222" s="573"/>
    </row>
    <row r="223" spans="1:6" ht="8.25" customHeight="1" x14ac:dyDescent="0.3">
      <c r="A223" s="476"/>
      <c r="B223" s="571"/>
      <c r="C223" s="477"/>
      <c r="D223" s="477"/>
      <c r="E223" s="546"/>
      <c r="F223" s="573"/>
    </row>
    <row r="224" spans="1:6" ht="25" x14ac:dyDescent="0.3">
      <c r="A224" s="466"/>
      <c r="B224" s="458" t="s">
        <v>446</v>
      </c>
      <c r="C224" s="453"/>
      <c r="D224" s="453"/>
      <c r="E224" s="546"/>
      <c r="F224" s="573"/>
    </row>
    <row r="225" spans="1:6" ht="10.5" customHeight="1" x14ac:dyDescent="0.3">
      <c r="A225" s="476"/>
      <c r="B225" s="571"/>
      <c r="C225" s="477"/>
      <c r="D225" s="477"/>
      <c r="E225" s="548"/>
      <c r="F225" s="479"/>
    </row>
    <row r="226" spans="1:6" x14ac:dyDescent="0.3">
      <c r="A226" s="448" t="s">
        <v>447</v>
      </c>
      <c r="B226" s="449" t="s">
        <v>448</v>
      </c>
      <c r="C226" s="453" t="s">
        <v>126</v>
      </c>
      <c r="D226" s="453">
        <v>20</v>
      </c>
      <c r="E226" s="546"/>
      <c r="F226" s="573">
        <f>D226*E226</f>
        <v>0</v>
      </c>
    </row>
    <row r="227" spans="1:6" ht="8.25" customHeight="1" x14ac:dyDescent="0.3">
      <c r="A227" s="476"/>
      <c r="B227" s="571"/>
      <c r="C227" s="477"/>
      <c r="D227" s="477"/>
      <c r="E227" s="548"/>
      <c r="F227" s="479"/>
    </row>
    <row r="228" spans="1:6" x14ac:dyDescent="0.3">
      <c r="A228" s="448"/>
      <c r="B228" s="457" t="s">
        <v>449</v>
      </c>
      <c r="C228" s="453"/>
      <c r="D228" s="453"/>
      <c r="E228" s="574"/>
      <c r="F228" s="573"/>
    </row>
    <row r="229" spans="1:6" ht="9.75" customHeight="1" x14ac:dyDescent="0.3">
      <c r="A229" s="448"/>
      <c r="B229" s="457"/>
      <c r="C229" s="453"/>
      <c r="D229" s="453"/>
      <c r="E229" s="546"/>
      <c r="F229" s="573"/>
    </row>
    <row r="230" spans="1:6" ht="25" x14ac:dyDescent="0.3">
      <c r="A230" s="448" t="s">
        <v>450</v>
      </c>
      <c r="B230" s="449" t="s">
        <v>1861</v>
      </c>
      <c r="C230" s="453" t="s">
        <v>48</v>
      </c>
      <c r="D230" s="453">
        <v>54</v>
      </c>
      <c r="E230" s="546"/>
      <c r="F230" s="573">
        <f>D230*E230</f>
        <v>0</v>
      </c>
    </row>
    <row r="231" spans="1:6" x14ac:dyDescent="0.3">
      <c r="A231" s="448"/>
      <c r="B231" s="449"/>
      <c r="C231" s="453"/>
      <c r="D231" s="453"/>
      <c r="F231" s="573"/>
    </row>
    <row r="232" spans="1:6" ht="25" x14ac:dyDescent="0.3">
      <c r="A232" s="448" t="s">
        <v>452</v>
      </c>
      <c r="B232" s="1976" t="s">
        <v>1862</v>
      </c>
      <c r="C232" s="453" t="s">
        <v>48</v>
      </c>
      <c r="D232" s="453">
        <v>50</v>
      </c>
      <c r="E232" s="546"/>
      <c r="F232" s="573">
        <f>D232*E232</f>
        <v>0</v>
      </c>
    </row>
    <row r="233" spans="1:6" ht="9.75" customHeight="1" x14ac:dyDescent="0.3">
      <c r="A233" s="448"/>
      <c r="B233" s="449"/>
      <c r="C233" s="453"/>
      <c r="D233" s="453"/>
      <c r="E233" s="574"/>
      <c r="F233" s="573"/>
    </row>
    <row r="234" spans="1:6" x14ac:dyDescent="0.3">
      <c r="A234" s="476"/>
      <c r="B234" s="457" t="s">
        <v>454</v>
      </c>
      <c r="C234" s="477"/>
      <c r="D234" s="477"/>
      <c r="E234" s="546"/>
      <c r="F234" s="573"/>
    </row>
    <row r="235" spans="1:6" ht="10.5" customHeight="1" x14ac:dyDescent="0.3">
      <c r="A235" s="476"/>
      <c r="B235" s="457"/>
      <c r="C235" s="477"/>
      <c r="D235" s="477"/>
      <c r="E235" s="546"/>
      <c r="F235" s="573"/>
    </row>
    <row r="236" spans="1:6" ht="62.5" x14ac:dyDescent="0.3">
      <c r="A236" s="448" t="s">
        <v>455</v>
      </c>
      <c r="B236" s="449" t="s">
        <v>1863</v>
      </c>
      <c r="C236" s="453" t="s">
        <v>48</v>
      </c>
      <c r="D236" s="453">
        <v>140</v>
      </c>
      <c r="E236" s="546"/>
      <c r="F236" s="573">
        <f>D236*E236</f>
        <v>0</v>
      </c>
    </row>
    <row r="237" spans="1:6" x14ac:dyDescent="0.3">
      <c r="A237" s="476"/>
      <c r="B237" s="457" t="s">
        <v>457</v>
      </c>
      <c r="C237" s="477"/>
      <c r="D237" s="477"/>
      <c r="E237" s="546"/>
      <c r="F237" s="573"/>
    </row>
    <row r="238" spans="1:6" x14ac:dyDescent="0.3">
      <c r="A238" s="476"/>
      <c r="B238" s="457"/>
      <c r="C238" s="477"/>
      <c r="D238" s="477"/>
      <c r="E238" s="546"/>
      <c r="F238" s="573"/>
    </row>
    <row r="239" spans="1:6" ht="25" x14ac:dyDescent="0.3">
      <c r="A239" s="448" t="s">
        <v>458</v>
      </c>
      <c r="B239" s="449" t="s">
        <v>459</v>
      </c>
      <c r="C239" s="453" t="s">
        <v>48</v>
      </c>
      <c r="D239" s="453">
        <v>40</v>
      </c>
      <c r="E239" s="546"/>
      <c r="F239" s="573">
        <f>D239*E239</f>
        <v>0</v>
      </c>
    </row>
    <row r="240" spans="1:6" x14ac:dyDescent="0.3">
      <c r="A240" s="448"/>
      <c r="B240" s="547"/>
      <c r="C240" s="453"/>
      <c r="D240" s="453"/>
      <c r="E240" s="546"/>
      <c r="F240" s="573"/>
    </row>
    <row r="241" spans="1:7" ht="25" x14ac:dyDescent="0.3">
      <c r="A241" s="448" t="s">
        <v>460</v>
      </c>
      <c r="B241" s="1976" t="s">
        <v>461</v>
      </c>
      <c r="C241" s="453" t="s">
        <v>48</v>
      </c>
      <c r="D241" s="453">
        <v>58</v>
      </c>
      <c r="E241" s="546"/>
      <c r="F241" s="573">
        <f>D241*E241</f>
        <v>0</v>
      </c>
    </row>
    <row r="242" spans="1:7" x14ac:dyDescent="0.3">
      <c r="A242" s="448"/>
      <c r="B242" s="1976"/>
      <c r="C242" s="453"/>
      <c r="D242" s="453"/>
      <c r="E242" s="546"/>
      <c r="F242" s="573"/>
    </row>
    <row r="243" spans="1:7" ht="14.5" thickBot="1" x14ac:dyDescent="0.35">
      <c r="A243" s="2138" t="s">
        <v>103</v>
      </c>
      <c r="B243" s="2139"/>
      <c r="C243" s="2139"/>
      <c r="D243" s="2139"/>
      <c r="E243" s="2139"/>
      <c r="F243" s="1141">
        <f>SUM(F201:F242)</f>
        <v>0</v>
      </c>
    </row>
    <row r="244" spans="1:7" x14ac:dyDescent="0.3">
      <c r="A244" s="448"/>
      <c r="B244" s="457"/>
      <c r="C244" s="453"/>
      <c r="D244" s="453"/>
      <c r="E244" s="546"/>
      <c r="F244" s="573"/>
    </row>
    <row r="245" spans="1:7" x14ac:dyDescent="0.3">
      <c r="A245" s="448"/>
      <c r="B245" s="457" t="s">
        <v>151</v>
      </c>
      <c r="C245" s="453"/>
      <c r="D245" s="453"/>
      <c r="E245" s="546"/>
      <c r="F245" s="573"/>
    </row>
    <row r="246" spans="1:7" x14ac:dyDescent="0.3">
      <c r="A246" s="448"/>
      <c r="B246" s="458"/>
      <c r="C246" s="453"/>
      <c r="D246" s="453"/>
      <c r="E246" s="546"/>
      <c r="F246" s="573"/>
    </row>
    <row r="247" spans="1:7" x14ac:dyDescent="0.3">
      <c r="A247" s="448" t="s">
        <v>1600</v>
      </c>
      <c r="B247" s="572" t="s">
        <v>473</v>
      </c>
      <c r="C247" s="453" t="s">
        <v>19</v>
      </c>
      <c r="D247" s="453">
        <v>2</v>
      </c>
      <c r="E247" s="546"/>
      <c r="F247" s="573">
        <f>D247*E247</f>
        <v>0</v>
      </c>
    </row>
    <row r="248" spans="1:7" x14ac:dyDescent="0.3">
      <c r="A248" s="448"/>
      <c r="B248" s="458"/>
      <c r="C248" s="453"/>
      <c r="D248" s="453"/>
      <c r="E248" s="546"/>
      <c r="F248" s="573"/>
    </row>
    <row r="249" spans="1:7" s="1977" customFormat="1" ht="25" x14ac:dyDescent="0.3">
      <c r="A249" s="448" t="s">
        <v>1601</v>
      </c>
      <c r="B249" s="449" t="s">
        <v>1864</v>
      </c>
      <c r="C249" s="453" t="s">
        <v>528</v>
      </c>
      <c r="D249" s="453">
        <v>20</v>
      </c>
      <c r="E249" s="459"/>
      <c r="F249" s="1149">
        <f>D249*E249</f>
        <v>0</v>
      </c>
      <c r="G249" s="1140"/>
    </row>
    <row r="250" spans="1:7" s="1977" customFormat="1" x14ac:dyDescent="0.3">
      <c r="A250" s="448"/>
      <c r="B250" s="449"/>
      <c r="C250" s="453"/>
      <c r="D250" s="453"/>
      <c r="E250" s="459"/>
      <c r="F250" s="1149"/>
      <c r="G250" s="1140"/>
    </row>
    <row r="251" spans="1:7" ht="31.5" customHeight="1" x14ac:dyDescent="0.3">
      <c r="A251" s="448" t="s">
        <v>1602</v>
      </c>
      <c r="B251" s="1976" t="s">
        <v>1865</v>
      </c>
      <c r="C251" s="453" t="s">
        <v>528</v>
      </c>
      <c r="D251" s="463">
        <v>3</v>
      </c>
      <c r="E251" s="546"/>
      <c r="F251" s="573">
        <f>D251*E251</f>
        <v>0</v>
      </c>
    </row>
    <row r="252" spans="1:7" x14ac:dyDescent="0.3">
      <c r="A252" s="448"/>
      <c r="B252" s="1978"/>
      <c r="C252" s="453"/>
      <c r="D252" s="480"/>
      <c r="E252" s="546"/>
      <c r="F252" s="573"/>
    </row>
    <row r="253" spans="1:7" x14ac:dyDescent="0.3">
      <c r="A253" s="448" t="s">
        <v>1603</v>
      </c>
      <c r="B253" s="449" t="s">
        <v>495</v>
      </c>
      <c r="C253" s="453" t="s">
        <v>8</v>
      </c>
      <c r="D253" s="453">
        <v>1</v>
      </c>
      <c r="E253" s="546"/>
      <c r="F253" s="573">
        <f>D253*E253</f>
        <v>0</v>
      </c>
    </row>
    <row r="254" spans="1:7" ht="7.5" customHeight="1" x14ac:dyDescent="0.3">
      <c r="A254" s="448"/>
      <c r="B254" s="477"/>
      <c r="C254" s="477"/>
      <c r="D254" s="477"/>
      <c r="E254" s="548"/>
      <c r="F254" s="479"/>
    </row>
    <row r="255" spans="1:7" x14ac:dyDescent="0.3">
      <c r="A255" s="448"/>
      <c r="B255" s="457" t="s">
        <v>464</v>
      </c>
      <c r="C255" s="453"/>
      <c r="D255" s="453"/>
      <c r="E255" s="546"/>
      <c r="F255" s="573"/>
    </row>
    <row r="256" spans="1:7" ht="9" customHeight="1" x14ac:dyDescent="0.3">
      <c r="A256" s="448"/>
      <c r="B256" s="449"/>
      <c r="C256" s="453"/>
      <c r="D256" s="453"/>
      <c r="E256" s="546"/>
      <c r="F256" s="573"/>
    </row>
    <row r="257" spans="1:7" x14ac:dyDescent="0.3">
      <c r="A257" s="448"/>
      <c r="B257" s="457" t="s">
        <v>465</v>
      </c>
      <c r="C257" s="453"/>
      <c r="D257" s="453"/>
      <c r="E257" s="546"/>
      <c r="F257" s="573"/>
    </row>
    <row r="258" spans="1:7" x14ac:dyDescent="0.3">
      <c r="A258" s="476"/>
      <c r="B258" s="477"/>
      <c r="C258" s="477"/>
      <c r="D258" s="477"/>
      <c r="E258" s="548"/>
      <c r="F258" s="479"/>
    </row>
    <row r="259" spans="1:7" ht="37.5" x14ac:dyDescent="0.3">
      <c r="A259" s="448" t="s">
        <v>468</v>
      </c>
      <c r="B259" s="1976" t="s">
        <v>1866</v>
      </c>
      <c r="C259" s="453" t="s">
        <v>19</v>
      </c>
      <c r="D259" s="453" t="s">
        <v>538</v>
      </c>
      <c r="E259" s="546"/>
      <c r="F259" s="1147">
        <v>0</v>
      </c>
    </row>
    <row r="260" spans="1:7" x14ac:dyDescent="0.3">
      <c r="A260" s="448"/>
      <c r="B260" s="572"/>
      <c r="C260" s="453"/>
      <c r="D260" s="453"/>
      <c r="E260" s="546"/>
      <c r="F260" s="573"/>
    </row>
    <row r="261" spans="1:7" x14ac:dyDescent="0.3">
      <c r="A261" s="448"/>
      <c r="B261" s="457" t="s">
        <v>469</v>
      </c>
      <c r="C261" s="453"/>
      <c r="D261" s="453"/>
      <c r="E261" s="546"/>
      <c r="F261" s="573"/>
    </row>
    <row r="262" spans="1:7" x14ac:dyDescent="0.3">
      <c r="A262" s="448"/>
      <c r="B262" s="458"/>
      <c r="C262" s="453"/>
      <c r="D262" s="453"/>
      <c r="E262" s="546"/>
      <c r="F262" s="573"/>
    </row>
    <row r="263" spans="1:7" ht="37.5" x14ac:dyDescent="0.3">
      <c r="A263" s="448" t="s">
        <v>471</v>
      </c>
      <c r="B263" s="1976" t="s">
        <v>1867</v>
      </c>
      <c r="C263" s="453" t="s">
        <v>19</v>
      </c>
      <c r="D263" s="453">
        <v>1</v>
      </c>
      <c r="E263" s="546"/>
      <c r="F263" s="573">
        <f>D263*E263</f>
        <v>0</v>
      </c>
    </row>
    <row r="264" spans="1:7" x14ac:dyDescent="0.3">
      <c r="A264" s="476"/>
      <c r="B264" s="477"/>
      <c r="C264" s="477"/>
      <c r="D264" s="477"/>
      <c r="E264" s="548"/>
      <c r="F264" s="573"/>
    </row>
    <row r="265" spans="1:7" ht="39" customHeight="1" x14ac:dyDescent="0.3">
      <c r="A265" s="448" t="s">
        <v>603</v>
      </c>
      <c r="B265" s="1157" t="s">
        <v>1868</v>
      </c>
      <c r="C265" s="453" t="s">
        <v>19</v>
      </c>
      <c r="D265" s="453">
        <v>1</v>
      </c>
      <c r="E265" s="546"/>
      <c r="F265" s="573">
        <f>D265*E265</f>
        <v>0</v>
      </c>
    </row>
    <row r="266" spans="1:7" s="1977" customFormat="1" ht="8.25" customHeight="1" x14ac:dyDescent="0.3">
      <c r="A266" s="1150"/>
      <c r="B266" s="1151"/>
      <c r="C266" s="1152"/>
      <c r="D266" s="1152"/>
      <c r="E266" s="1153"/>
      <c r="F266" s="1154"/>
      <c r="G266" s="1140"/>
    </row>
    <row r="267" spans="1:7" x14ac:dyDescent="0.3">
      <c r="A267" s="753"/>
      <c r="B267" s="1155" t="s">
        <v>633</v>
      </c>
      <c r="C267" s="753"/>
      <c r="D267" s="755"/>
      <c r="E267" s="546"/>
      <c r="F267" s="573"/>
    </row>
    <row r="268" spans="1:7" ht="9" customHeight="1" x14ac:dyDescent="0.3">
      <c r="A268" s="753"/>
      <c r="B268" s="1156"/>
      <c r="C268" s="753"/>
      <c r="D268" s="755"/>
      <c r="E268" s="546"/>
      <c r="F268" s="573"/>
    </row>
    <row r="269" spans="1:7" s="1977" customFormat="1" x14ac:dyDescent="0.3">
      <c r="A269" s="753"/>
      <c r="B269" s="1156" t="s">
        <v>634</v>
      </c>
      <c r="C269" s="753"/>
      <c r="D269" s="755"/>
      <c r="E269" s="1153"/>
      <c r="F269" s="1154"/>
      <c r="G269" s="1140"/>
    </row>
    <row r="270" spans="1:7" ht="9.75" customHeight="1" x14ac:dyDescent="0.3">
      <c r="A270" s="753"/>
      <c r="B270" s="1156"/>
      <c r="C270" s="753"/>
      <c r="D270" s="755"/>
      <c r="E270" s="546"/>
      <c r="F270" s="573"/>
    </row>
    <row r="271" spans="1:7" s="1977" customFormat="1" ht="37.5" x14ac:dyDescent="0.3">
      <c r="A271" s="753" t="s">
        <v>635</v>
      </c>
      <c r="B271" s="1157" t="s">
        <v>636</v>
      </c>
      <c r="C271" s="753" t="s">
        <v>48</v>
      </c>
      <c r="D271" s="755">
        <v>56</v>
      </c>
      <c r="E271" s="1133"/>
      <c r="F271" s="1158">
        <f>D271*E271</f>
        <v>0</v>
      </c>
      <c r="G271" s="1140"/>
    </row>
    <row r="272" spans="1:7" x14ac:dyDescent="0.3">
      <c r="A272" s="448"/>
      <c r="B272" s="449"/>
      <c r="C272" s="453"/>
      <c r="D272" s="453"/>
      <c r="E272" s="546"/>
      <c r="F272" s="573"/>
    </row>
    <row r="273" spans="1:6" x14ac:dyDescent="0.3">
      <c r="A273" s="1913"/>
      <c r="B273" s="1914" t="s">
        <v>2341</v>
      </c>
      <c r="C273" s="1903"/>
      <c r="D273" s="1903"/>
      <c r="E273" s="1915"/>
      <c r="F273" s="1915"/>
    </row>
    <row r="274" spans="1:6" ht="50" x14ac:dyDescent="0.3">
      <c r="A274" s="1895" t="s">
        <v>2374</v>
      </c>
      <c r="B274" s="1911" t="s">
        <v>2394</v>
      </c>
      <c r="C274" s="1895" t="s">
        <v>2279</v>
      </c>
      <c r="D274" s="1895">
        <v>1</v>
      </c>
      <c r="E274" s="1912"/>
      <c r="F274" s="1912">
        <f>+D274*E274</f>
        <v>0</v>
      </c>
    </row>
    <row r="275" spans="1:6" x14ac:dyDescent="0.3">
      <c r="A275" s="1895"/>
      <c r="B275" s="1911"/>
      <c r="C275" s="1895"/>
      <c r="D275" s="1895"/>
      <c r="E275" s="1912"/>
      <c r="F275" s="1912"/>
    </row>
    <row r="276" spans="1:6" ht="25" x14ac:dyDescent="0.3">
      <c r="A276" s="1895" t="s">
        <v>2375</v>
      </c>
      <c r="B276" s="1911" t="s">
        <v>2280</v>
      </c>
      <c r="C276" s="1895" t="s">
        <v>1970</v>
      </c>
      <c r="D276" s="1895">
        <v>1</v>
      </c>
      <c r="E276" s="1912"/>
      <c r="F276" s="1912">
        <f>+D276*E276</f>
        <v>0</v>
      </c>
    </row>
    <row r="277" spans="1:6" x14ac:dyDescent="0.3">
      <c r="A277" s="1895"/>
      <c r="B277" s="1911"/>
      <c r="C277" s="1895"/>
      <c r="D277" s="1895"/>
      <c r="E277" s="1912"/>
      <c r="F277" s="1912"/>
    </row>
    <row r="278" spans="1:6" ht="27" x14ac:dyDescent="0.3">
      <c r="A278" s="1895" t="s">
        <v>2376</v>
      </c>
      <c r="B278" s="1911" t="s">
        <v>2323</v>
      </c>
      <c r="C278" s="1895" t="s">
        <v>1970</v>
      </c>
      <c r="D278" s="1895">
        <v>2</v>
      </c>
      <c r="E278" s="1912"/>
      <c r="F278" s="1912">
        <f>+D278*E278</f>
        <v>0</v>
      </c>
    </row>
    <row r="279" spans="1:6" x14ac:dyDescent="0.3">
      <c r="A279" s="1895"/>
      <c r="B279" s="1911"/>
      <c r="C279" s="1895"/>
      <c r="D279" s="1895"/>
      <c r="E279" s="1912"/>
      <c r="F279" s="1912"/>
    </row>
    <row r="280" spans="1:6" ht="27" x14ac:dyDescent="0.3">
      <c r="A280" s="1895" t="s">
        <v>2377</v>
      </c>
      <c r="B280" s="1911" t="s">
        <v>2324</v>
      </c>
      <c r="C280" s="1895" t="s">
        <v>2281</v>
      </c>
      <c r="D280" s="1895">
        <v>13</v>
      </c>
      <c r="E280" s="1912"/>
      <c r="F280" s="1912">
        <f>+D280*E280</f>
        <v>0</v>
      </c>
    </row>
    <row r="281" spans="1:6" ht="12" customHeight="1" x14ac:dyDescent="0.3">
      <c r="A281" s="1895"/>
      <c r="B281" s="1911"/>
      <c r="C281" s="1895"/>
      <c r="D281" s="1895"/>
      <c r="E281" s="1912"/>
      <c r="F281" s="1912"/>
    </row>
    <row r="282" spans="1:6" x14ac:dyDescent="0.3">
      <c r="A282" s="1913"/>
      <c r="B282" s="1916" t="s">
        <v>2282</v>
      </c>
      <c r="C282" s="1913"/>
      <c r="D282" s="1913"/>
      <c r="E282" s="1917"/>
      <c r="F282" s="1917"/>
    </row>
    <row r="283" spans="1:6" x14ac:dyDescent="0.3">
      <c r="A283" s="1895" t="s">
        <v>2378</v>
      </c>
      <c r="B283" s="1911" t="s">
        <v>2395</v>
      </c>
      <c r="C283" s="1895" t="s">
        <v>2281</v>
      </c>
      <c r="D283" s="1895">
        <v>9</v>
      </c>
      <c r="E283" s="1912"/>
      <c r="F283" s="1912">
        <f>+D283*E283</f>
        <v>0</v>
      </c>
    </row>
    <row r="284" spans="1:6" x14ac:dyDescent="0.3">
      <c r="A284" s="1895"/>
      <c r="B284" s="1911"/>
      <c r="C284" s="1895"/>
      <c r="D284" s="1895"/>
      <c r="E284" s="1912"/>
      <c r="F284" s="1912"/>
    </row>
    <row r="285" spans="1:6" x14ac:dyDescent="0.3">
      <c r="A285" s="1895" t="s">
        <v>2379</v>
      </c>
      <c r="B285" s="1911" t="s">
        <v>2392</v>
      </c>
      <c r="C285" s="1895" t="s">
        <v>2281</v>
      </c>
      <c r="D285" s="1895">
        <v>4</v>
      </c>
      <c r="E285" s="1912"/>
      <c r="F285" s="1912">
        <f>+D285*E285</f>
        <v>0</v>
      </c>
    </row>
    <row r="286" spans="1:6" x14ac:dyDescent="0.3">
      <c r="A286" s="1895"/>
      <c r="B286" s="1911"/>
      <c r="C286" s="1895"/>
      <c r="D286" s="1895"/>
      <c r="E286" s="1912"/>
      <c r="F286" s="1912"/>
    </row>
    <row r="287" spans="1:6" x14ac:dyDescent="0.3">
      <c r="A287" s="1895" t="s">
        <v>2380</v>
      </c>
      <c r="B287" s="1911" t="s">
        <v>2396</v>
      </c>
      <c r="C287" s="1895" t="s">
        <v>2281</v>
      </c>
      <c r="D287" s="1895">
        <v>2</v>
      </c>
      <c r="E287" s="1912"/>
      <c r="F287" s="1912">
        <f>+D287*E287</f>
        <v>0</v>
      </c>
    </row>
    <row r="288" spans="1:6" s="1140" customFormat="1" ht="12.5" x14ac:dyDescent="0.25">
      <c r="A288" s="448"/>
      <c r="B288" s="449"/>
      <c r="C288" s="453"/>
      <c r="D288" s="453"/>
      <c r="E288" s="546"/>
      <c r="F288" s="573"/>
    </row>
    <row r="289" spans="1:6" s="1140" customFormat="1" ht="17.25" customHeight="1" thickBot="1" x14ac:dyDescent="0.3">
      <c r="A289" s="2138" t="s">
        <v>103</v>
      </c>
      <c r="B289" s="2139"/>
      <c r="C289" s="2139"/>
      <c r="D289" s="2139"/>
      <c r="E289" s="2139"/>
      <c r="F289" s="1141">
        <f>SUM(F245:F287)</f>
        <v>0</v>
      </c>
    </row>
    <row r="290" spans="1:6" s="1140" customFormat="1" ht="12.5" x14ac:dyDescent="0.25">
      <c r="A290" s="448"/>
      <c r="B290" s="449"/>
      <c r="C290" s="453"/>
      <c r="D290" s="453"/>
      <c r="E290" s="546"/>
      <c r="F290" s="573"/>
    </row>
    <row r="291" spans="1:6" s="1140" customFormat="1" ht="12.5" x14ac:dyDescent="0.25">
      <c r="A291" s="448"/>
      <c r="B291" s="449"/>
      <c r="C291" s="453"/>
      <c r="D291" s="453"/>
      <c r="E291" s="546"/>
      <c r="F291" s="573"/>
    </row>
    <row r="292" spans="1:6" s="1140" customFormat="1" ht="13" x14ac:dyDescent="0.25">
      <c r="A292" s="448"/>
      <c r="B292" s="457"/>
      <c r="C292" s="453"/>
      <c r="D292" s="453"/>
      <c r="E292" s="546"/>
      <c r="F292" s="573"/>
    </row>
    <row r="293" spans="1:6" s="1140" customFormat="1" ht="12.5" x14ac:dyDescent="0.25">
      <c r="A293" s="448"/>
      <c r="B293" s="468"/>
      <c r="C293" s="453"/>
      <c r="D293" s="453"/>
      <c r="E293" s="546"/>
      <c r="F293" s="573"/>
    </row>
    <row r="294" spans="1:6" s="1140" customFormat="1" ht="12.5" x14ac:dyDescent="0.25">
      <c r="A294" s="576"/>
      <c r="B294" s="567"/>
      <c r="C294" s="567"/>
      <c r="D294" s="567"/>
      <c r="E294" s="577"/>
      <c r="F294" s="578"/>
    </row>
    <row r="295" spans="1:6" s="1140" customFormat="1" ht="13" x14ac:dyDescent="0.25">
      <c r="A295" s="576"/>
      <c r="B295" s="579" t="s">
        <v>28</v>
      </c>
      <c r="C295" s="580"/>
      <c r="D295" s="580"/>
      <c r="E295" s="577"/>
      <c r="F295" s="578"/>
    </row>
    <row r="296" spans="1:6" s="1140" customFormat="1" ht="13" x14ac:dyDescent="0.25">
      <c r="A296" s="581"/>
      <c r="B296" s="582"/>
      <c r="C296" s="580"/>
      <c r="D296" s="580"/>
      <c r="E296" s="577"/>
      <c r="F296" s="578"/>
    </row>
    <row r="297" spans="1:6" s="1140" customFormat="1" ht="12.5" x14ac:dyDescent="0.25">
      <c r="A297" s="576"/>
      <c r="B297" s="567" t="s">
        <v>1637</v>
      </c>
      <c r="C297" s="580"/>
      <c r="D297" s="580"/>
      <c r="E297" s="577"/>
      <c r="F297" s="583">
        <f>+F56</f>
        <v>0</v>
      </c>
    </row>
    <row r="298" spans="1:6" s="1140" customFormat="1" ht="13" x14ac:dyDescent="0.25">
      <c r="A298" s="581"/>
      <c r="B298" s="502"/>
      <c r="C298" s="502"/>
      <c r="D298" s="502"/>
      <c r="E298" s="584"/>
      <c r="F298" s="585"/>
    </row>
    <row r="299" spans="1:6" s="1140" customFormat="1" ht="12.5" x14ac:dyDescent="0.25">
      <c r="A299" s="576"/>
      <c r="B299" s="567" t="s">
        <v>1638</v>
      </c>
      <c r="C299" s="580"/>
      <c r="D299" s="580"/>
      <c r="E299" s="577"/>
      <c r="F299" s="583">
        <f>+F108</f>
        <v>0</v>
      </c>
    </row>
    <row r="300" spans="1:6" s="1140" customFormat="1" ht="12.5" x14ac:dyDescent="0.25">
      <c r="A300" s="576"/>
      <c r="B300" s="567"/>
      <c r="C300" s="580"/>
      <c r="D300" s="580"/>
      <c r="E300" s="577"/>
      <c r="F300" s="578"/>
    </row>
    <row r="301" spans="1:6" s="1140" customFormat="1" ht="12.5" x14ac:dyDescent="0.25">
      <c r="A301" s="576"/>
      <c r="B301" s="567" t="s">
        <v>1639</v>
      </c>
      <c r="C301" s="580"/>
      <c r="D301" s="580"/>
      <c r="E301" s="577"/>
      <c r="F301" s="583">
        <f>+F155</f>
        <v>0</v>
      </c>
    </row>
    <row r="302" spans="1:6" s="1140" customFormat="1" ht="12.5" x14ac:dyDescent="0.25">
      <c r="A302" s="576"/>
      <c r="B302" s="567"/>
      <c r="C302" s="580"/>
      <c r="D302" s="580"/>
      <c r="E302" s="577"/>
      <c r="F302" s="578"/>
    </row>
    <row r="303" spans="1:6" s="1140" customFormat="1" ht="12.5" x14ac:dyDescent="0.25">
      <c r="A303" s="576"/>
      <c r="B303" s="567" t="s">
        <v>1640</v>
      </c>
      <c r="C303" s="580"/>
      <c r="D303" s="580"/>
      <c r="E303" s="577"/>
      <c r="F303" s="583">
        <f>+F199</f>
        <v>0</v>
      </c>
    </row>
    <row r="304" spans="1:6" s="1140" customFormat="1" ht="13" x14ac:dyDescent="0.25">
      <c r="A304" s="576"/>
      <c r="B304" s="582"/>
      <c r="C304" s="580"/>
      <c r="D304" s="580"/>
      <c r="E304" s="577"/>
      <c r="F304" s="578"/>
    </row>
    <row r="305" spans="1:6" s="1140" customFormat="1" ht="12.5" x14ac:dyDescent="0.25">
      <c r="A305" s="576"/>
      <c r="B305" s="567" t="s">
        <v>1641</v>
      </c>
      <c r="C305" s="580"/>
      <c r="D305" s="580"/>
      <c r="E305" s="577"/>
      <c r="F305" s="583">
        <f>+F243</f>
        <v>0</v>
      </c>
    </row>
    <row r="306" spans="1:6" s="1140" customFormat="1" ht="12.5" x14ac:dyDescent="0.25">
      <c r="A306" s="576"/>
      <c r="B306" s="567"/>
      <c r="C306" s="580"/>
      <c r="D306" s="580"/>
      <c r="E306" s="577"/>
      <c r="F306" s="578"/>
    </row>
    <row r="307" spans="1:6" s="1140" customFormat="1" ht="12.5" x14ac:dyDescent="0.25">
      <c r="A307" s="576"/>
      <c r="B307" s="567" t="s">
        <v>1642</v>
      </c>
      <c r="C307" s="580"/>
      <c r="D307" s="580"/>
      <c r="E307" s="577"/>
      <c r="F307" s="583">
        <f>+F289</f>
        <v>0</v>
      </c>
    </row>
    <row r="308" spans="1:6" s="1140" customFormat="1" ht="12.5" x14ac:dyDescent="0.25">
      <c r="A308" s="576"/>
      <c r="B308" s="567"/>
      <c r="C308" s="580"/>
      <c r="D308" s="580"/>
      <c r="E308" s="577"/>
      <c r="F308" s="578"/>
    </row>
    <row r="309" spans="1:6" s="1140" customFormat="1" ht="12.5" x14ac:dyDescent="0.25">
      <c r="A309" s="576"/>
      <c r="B309" s="567"/>
      <c r="C309" s="580"/>
      <c r="D309" s="580"/>
      <c r="E309" s="577"/>
      <c r="F309" s="583"/>
    </row>
    <row r="310" spans="1:6" s="1140" customFormat="1" ht="12.5" x14ac:dyDescent="0.25">
      <c r="A310" s="576"/>
      <c r="B310" s="567"/>
      <c r="C310" s="580"/>
      <c r="D310" s="580"/>
      <c r="E310" s="577"/>
      <c r="F310" s="578"/>
    </row>
    <row r="311" spans="1:6" s="1140" customFormat="1" ht="12.5" x14ac:dyDescent="0.25">
      <c r="A311" s="576"/>
      <c r="B311" s="567"/>
      <c r="C311" s="580"/>
      <c r="D311" s="580"/>
      <c r="E311" s="577"/>
      <c r="F311" s="583"/>
    </row>
    <row r="312" spans="1:6" s="1140" customFormat="1" ht="12.5" x14ac:dyDescent="0.25">
      <c r="A312" s="576"/>
      <c r="B312" s="567"/>
      <c r="C312" s="580"/>
      <c r="D312" s="580"/>
      <c r="E312" s="577"/>
      <c r="F312" s="578"/>
    </row>
    <row r="313" spans="1:6" s="1140" customFormat="1" ht="12.5" x14ac:dyDescent="0.25">
      <c r="A313" s="576"/>
      <c r="B313" s="567"/>
      <c r="C313" s="580"/>
      <c r="D313" s="580"/>
      <c r="E313" s="577"/>
      <c r="F313" s="583"/>
    </row>
    <row r="314" spans="1:6" s="1140" customFormat="1" ht="12.5" x14ac:dyDescent="0.25">
      <c r="A314" s="576"/>
      <c r="B314" s="567"/>
      <c r="C314" s="580"/>
      <c r="D314" s="580"/>
      <c r="E314" s="577"/>
      <c r="F314" s="578"/>
    </row>
    <row r="315" spans="1:6" s="1140" customFormat="1" ht="12.5" x14ac:dyDescent="0.25">
      <c r="A315" s="576"/>
      <c r="B315" s="567"/>
      <c r="C315" s="580"/>
      <c r="D315" s="580"/>
      <c r="E315" s="577"/>
      <c r="F315" s="578"/>
    </row>
    <row r="316" spans="1:6" s="1140" customFormat="1" ht="12.5" x14ac:dyDescent="0.25">
      <c r="A316" s="576"/>
      <c r="B316" s="567"/>
      <c r="C316" s="580"/>
      <c r="D316" s="580"/>
      <c r="E316" s="577"/>
      <c r="F316" s="578"/>
    </row>
    <row r="317" spans="1:6" s="1140" customFormat="1" ht="12.5" x14ac:dyDescent="0.25">
      <c r="A317" s="576"/>
      <c r="B317" s="567"/>
      <c r="C317" s="580"/>
      <c r="D317" s="580"/>
      <c r="E317" s="577"/>
      <c r="F317" s="578"/>
    </row>
    <row r="318" spans="1:6" s="1140" customFormat="1" ht="12.5" x14ac:dyDescent="0.25">
      <c r="A318" s="576"/>
      <c r="B318" s="567"/>
      <c r="C318" s="580"/>
      <c r="D318" s="580"/>
      <c r="E318" s="577"/>
      <c r="F318" s="578"/>
    </row>
    <row r="319" spans="1:6" s="1140" customFormat="1" ht="12.5" x14ac:dyDescent="0.25">
      <c r="A319" s="576"/>
      <c r="B319" s="567"/>
      <c r="C319" s="580"/>
      <c r="D319" s="580"/>
      <c r="E319" s="577"/>
      <c r="F319" s="578"/>
    </row>
    <row r="320" spans="1:6" s="1140" customFormat="1" ht="12.5" x14ac:dyDescent="0.25">
      <c r="A320" s="576"/>
      <c r="B320" s="567"/>
      <c r="C320" s="580"/>
      <c r="D320" s="580"/>
      <c r="E320" s="577"/>
      <c r="F320" s="578"/>
    </row>
    <row r="321" spans="1:6" s="1140" customFormat="1" ht="12.5" x14ac:dyDescent="0.25">
      <c r="A321" s="576"/>
      <c r="B321" s="567"/>
      <c r="C321" s="580"/>
      <c r="D321" s="580"/>
      <c r="E321" s="577"/>
      <c r="F321" s="578"/>
    </row>
    <row r="322" spans="1:6" s="1140" customFormat="1" ht="12.5" x14ac:dyDescent="0.25">
      <c r="A322" s="576"/>
      <c r="B322" s="567"/>
      <c r="C322" s="580"/>
      <c r="D322" s="580"/>
      <c r="E322" s="577"/>
      <c r="F322" s="578"/>
    </row>
    <row r="323" spans="1:6" s="1140" customFormat="1" ht="12.5" x14ac:dyDescent="0.25">
      <c r="A323" s="576"/>
      <c r="B323" s="567"/>
      <c r="C323" s="580"/>
      <c r="D323" s="580"/>
      <c r="E323" s="577"/>
      <c r="F323" s="578"/>
    </row>
    <row r="324" spans="1:6" s="1140" customFormat="1" ht="12.5" x14ac:dyDescent="0.25">
      <c r="A324" s="576"/>
      <c r="B324" s="567"/>
      <c r="C324" s="580"/>
      <c r="D324" s="580"/>
      <c r="E324" s="577"/>
      <c r="F324" s="578"/>
    </row>
    <row r="325" spans="1:6" s="1140" customFormat="1" ht="12.5" x14ac:dyDescent="0.25">
      <c r="A325" s="576"/>
      <c r="B325" s="567"/>
      <c r="C325" s="580"/>
      <c r="D325" s="580"/>
      <c r="E325" s="577"/>
      <c r="F325" s="578"/>
    </row>
    <row r="326" spans="1:6" s="1140" customFormat="1" ht="12.5" x14ac:dyDescent="0.25">
      <c r="A326" s="576"/>
      <c r="B326" s="567"/>
      <c r="C326" s="580"/>
      <c r="D326" s="580"/>
      <c r="E326" s="577"/>
      <c r="F326" s="578"/>
    </row>
    <row r="327" spans="1:6" s="1140" customFormat="1" ht="13" x14ac:dyDescent="0.25">
      <c r="A327" s="576"/>
      <c r="B327" s="582"/>
      <c r="C327" s="580"/>
      <c r="D327" s="580"/>
      <c r="E327" s="577"/>
      <c r="F327" s="578"/>
    </row>
    <row r="328" spans="1:6" s="1140" customFormat="1" ht="12.5" x14ac:dyDescent="0.25">
      <c r="A328" s="576"/>
      <c r="B328" s="898"/>
      <c r="C328" s="580"/>
      <c r="D328" s="580"/>
      <c r="E328" s="577"/>
      <c r="F328" s="578"/>
    </row>
    <row r="329" spans="1:6" s="1140" customFormat="1" ht="12.5" x14ac:dyDescent="0.25">
      <c r="A329" s="576"/>
      <c r="B329" s="898"/>
      <c r="C329" s="580"/>
      <c r="D329" s="580"/>
      <c r="E329" s="577"/>
      <c r="F329" s="578"/>
    </row>
    <row r="330" spans="1:6" s="1140" customFormat="1" ht="12.5" x14ac:dyDescent="0.25">
      <c r="A330" s="576"/>
      <c r="B330" s="567"/>
      <c r="C330" s="580"/>
      <c r="D330" s="580"/>
      <c r="E330" s="577"/>
      <c r="F330" s="578"/>
    </row>
    <row r="331" spans="1:6" s="1140" customFormat="1" ht="12.5" x14ac:dyDescent="0.25">
      <c r="A331" s="576"/>
      <c r="B331" s="567"/>
      <c r="C331" s="580"/>
      <c r="D331" s="580"/>
      <c r="E331" s="577"/>
      <c r="F331" s="578"/>
    </row>
    <row r="332" spans="1:6" s="1140" customFormat="1" ht="12.5" x14ac:dyDescent="0.25">
      <c r="A332" s="576"/>
      <c r="B332" s="567"/>
      <c r="C332" s="580"/>
      <c r="D332" s="580"/>
      <c r="E332" s="577"/>
      <c r="F332" s="578"/>
    </row>
    <row r="333" spans="1:6" s="1140" customFormat="1" ht="12.5" x14ac:dyDescent="0.25">
      <c r="A333" s="576"/>
      <c r="B333" s="567"/>
      <c r="C333" s="580"/>
      <c r="D333" s="580"/>
      <c r="E333" s="577"/>
      <c r="F333" s="578"/>
    </row>
    <row r="334" spans="1:6" s="1140" customFormat="1" ht="12.5" x14ac:dyDescent="0.25">
      <c r="A334" s="576"/>
      <c r="B334" s="567"/>
      <c r="C334" s="580"/>
      <c r="D334" s="580"/>
      <c r="E334" s="577"/>
      <c r="F334" s="578"/>
    </row>
    <row r="335" spans="1:6" s="1140" customFormat="1" ht="13" x14ac:dyDescent="0.25">
      <c r="A335" s="576"/>
      <c r="B335" s="582"/>
      <c r="C335" s="580"/>
      <c r="D335" s="580"/>
      <c r="E335" s="577"/>
      <c r="F335" s="578"/>
    </row>
    <row r="336" spans="1:6" s="1140" customFormat="1" ht="13" x14ac:dyDescent="0.25">
      <c r="A336" s="576"/>
      <c r="B336" s="582"/>
      <c r="C336" s="580"/>
      <c r="D336" s="580"/>
      <c r="E336" s="577"/>
      <c r="F336" s="578"/>
    </row>
    <row r="337" spans="1:6" s="1140" customFormat="1" ht="12.5" x14ac:dyDescent="0.25">
      <c r="A337" s="576"/>
      <c r="B337" s="567"/>
      <c r="C337" s="580"/>
      <c r="D337" s="580"/>
      <c r="E337" s="577"/>
      <c r="F337" s="578"/>
    </row>
    <row r="338" spans="1:6" s="1140" customFormat="1" ht="13" thickBot="1" x14ac:dyDescent="0.3">
      <c r="A338" s="576"/>
      <c r="B338" s="567"/>
      <c r="C338" s="580"/>
      <c r="D338" s="580"/>
      <c r="E338" s="577"/>
      <c r="F338" s="578"/>
    </row>
    <row r="339" spans="1:6" s="1140" customFormat="1" ht="13" thickBot="1" x14ac:dyDescent="0.3">
      <c r="A339" s="899"/>
      <c r="B339" s="900"/>
      <c r="C339" s="901"/>
      <c r="D339" s="901" t="s">
        <v>487</v>
      </c>
      <c r="E339" s="902"/>
      <c r="F339" s="903">
        <f>SUM(F294:F338)</f>
        <v>0</v>
      </c>
    </row>
  </sheetData>
  <mergeCells count="9">
    <mergeCell ref="A289:E289"/>
    <mergeCell ref="A1:F1"/>
    <mergeCell ref="A2:F2"/>
    <mergeCell ref="A56:E56"/>
    <mergeCell ref="A108:E108"/>
    <mergeCell ref="A155:E155"/>
    <mergeCell ref="A199:E199"/>
    <mergeCell ref="A243:E243"/>
    <mergeCell ref="A3:F3"/>
  </mergeCells>
  <pageMargins left="0.74803149606299213" right="0.35433070866141736" top="0.98425196850393704" bottom="0.98425196850393704" header="0.51181102362204722" footer="0.51181102362204722"/>
  <pageSetup paperSize="9" scale="80" orientation="portrait" r:id="rId1"/>
  <headerFooter alignWithMargins="0">
    <oddFooter>&amp;A&amp;RPage &amp;P</oddFooter>
  </headerFooter>
  <rowBreaks count="4" manualBreakCount="4">
    <brk id="108" max="5" man="1"/>
    <brk id="155" max="5" man="1"/>
    <brk id="199" max="5" man="1"/>
    <brk id="243"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view="pageBreakPreview" zoomScaleNormal="100" zoomScaleSheetLayoutView="100" workbookViewId="0">
      <selection activeCell="B7" sqref="B7:F7"/>
    </sheetView>
  </sheetViews>
  <sheetFormatPr defaultColWidth="9.1796875" defaultRowHeight="12.5" x14ac:dyDescent="0.25"/>
  <cols>
    <col min="1" max="1" width="6.54296875" style="1872" customWidth="1"/>
    <col min="2" max="2" width="57.1796875" style="1948" customWidth="1"/>
    <col min="3" max="3" width="8.1796875" style="1872" customWidth="1"/>
    <col min="4" max="4" width="10.54296875" style="1872" customWidth="1"/>
    <col min="5" max="5" width="14" style="1949" customWidth="1"/>
    <col min="6" max="6" width="15.453125" style="1949" customWidth="1"/>
    <col min="7" max="7" width="19.453125" style="1922" customWidth="1"/>
    <col min="8" max="16384" width="9.1796875" style="1922"/>
  </cols>
  <sheetData>
    <row r="1" spans="1:6" ht="13" x14ac:dyDescent="0.25">
      <c r="A1" s="2146" t="s">
        <v>0</v>
      </c>
      <c r="B1" s="2146"/>
      <c r="C1" s="2146"/>
      <c r="D1" s="2146"/>
      <c r="E1" s="2146"/>
      <c r="F1" s="2146"/>
    </row>
    <row r="2" spans="1:6" ht="13" x14ac:dyDescent="0.25">
      <c r="A2" s="2095" t="s">
        <v>2491</v>
      </c>
      <c r="B2" s="2095"/>
      <c r="C2" s="2095"/>
      <c r="D2" s="2095"/>
      <c r="E2" s="2095"/>
      <c r="F2" s="2095"/>
    </row>
    <row r="3" spans="1:6" x14ac:dyDescent="0.25">
      <c r="A3" s="2147" t="s">
        <v>2330</v>
      </c>
      <c r="B3" s="2147"/>
      <c r="C3" s="2147"/>
      <c r="D3" s="2147"/>
      <c r="E3" s="2147"/>
      <c r="F3" s="2147"/>
    </row>
    <row r="4" spans="1:6" ht="13" x14ac:dyDescent="0.25">
      <c r="A4" s="1923" t="s">
        <v>2353</v>
      </c>
      <c r="B4" s="1924"/>
      <c r="C4" s="1924"/>
      <c r="D4" s="1924"/>
      <c r="E4" s="1925"/>
      <c r="F4" s="1925"/>
    </row>
    <row r="5" spans="1:6" s="1864" customFormat="1" ht="26.25" customHeight="1" x14ac:dyDescent="0.25">
      <c r="A5" s="1860" t="s">
        <v>1</v>
      </c>
      <c r="B5" s="1861" t="s">
        <v>2</v>
      </c>
      <c r="C5" s="1862" t="s">
        <v>3</v>
      </c>
      <c r="D5" s="1863" t="s">
        <v>4</v>
      </c>
      <c r="E5" s="1931" t="s">
        <v>5</v>
      </c>
      <c r="F5" s="1919" t="s">
        <v>6</v>
      </c>
    </row>
    <row r="6" spans="1:6" ht="13" x14ac:dyDescent="0.25">
      <c r="A6" s="1926"/>
      <c r="B6" s="1927" t="s">
        <v>2296</v>
      </c>
      <c r="C6" s="1865"/>
      <c r="D6" s="1865"/>
      <c r="E6" s="1950"/>
      <c r="F6" s="1928"/>
    </row>
    <row r="7" spans="1:6" ht="13" x14ac:dyDescent="0.25">
      <c r="A7" s="1929"/>
      <c r="B7" s="2148" t="s">
        <v>2399</v>
      </c>
      <c r="C7" s="2148"/>
      <c r="D7" s="2148"/>
      <c r="E7" s="2148"/>
      <c r="F7" s="2148"/>
    </row>
    <row r="8" spans="1:6" ht="114" customHeight="1" x14ac:dyDescent="0.25">
      <c r="A8" s="1866" t="s">
        <v>2374</v>
      </c>
      <c r="B8" s="1891" t="s">
        <v>2397</v>
      </c>
      <c r="C8" s="1889" t="s">
        <v>2279</v>
      </c>
      <c r="D8" s="1889">
        <v>2</v>
      </c>
      <c r="E8" s="1920"/>
      <c r="F8" s="1920">
        <f>+D8*E8</f>
        <v>0</v>
      </c>
    </row>
    <row r="9" spans="1:6" ht="12" customHeight="1" x14ac:dyDescent="0.25">
      <c r="A9" s="1866"/>
      <c r="B9" s="1930"/>
      <c r="C9" s="1866"/>
      <c r="D9" s="1866"/>
      <c r="E9" s="1932"/>
      <c r="F9" s="1931"/>
    </row>
    <row r="10" spans="1:6" ht="25" x14ac:dyDescent="0.25">
      <c r="A10" s="2141" t="s">
        <v>2375</v>
      </c>
      <c r="B10" s="1930" t="s">
        <v>2297</v>
      </c>
      <c r="C10" s="2141" t="s">
        <v>2281</v>
      </c>
      <c r="D10" s="2141">
        <v>1</v>
      </c>
      <c r="E10" s="2142"/>
      <c r="F10" s="2142">
        <f t="shared" ref="F10" si="0">D10*E10</f>
        <v>0</v>
      </c>
    </row>
    <row r="11" spans="1:6" x14ac:dyDescent="0.25">
      <c r="A11" s="2141"/>
      <c r="B11" s="1933" t="s">
        <v>2331</v>
      </c>
      <c r="C11" s="2141"/>
      <c r="D11" s="2141"/>
      <c r="E11" s="2142"/>
      <c r="F11" s="2142"/>
    </row>
    <row r="12" spans="1:6" ht="37.5" x14ac:dyDescent="0.25">
      <c r="A12" s="2141"/>
      <c r="B12" s="1933" t="s">
        <v>2332</v>
      </c>
      <c r="C12" s="2141"/>
      <c r="D12" s="2141"/>
      <c r="E12" s="2142"/>
      <c r="F12" s="2142"/>
    </row>
    <row r="13" spans="1:6" ht="25" x14ac:dyDescent="0.25">
      <c r="A13" s="2141"/>
      <c r="B13" s="1933" t="s">
        <v>2333</v>
      </c>
      <c r="C13" s="2141"/>
      <c r="D13" s="2141"/>
      <c r="E13" s="2142"/>
      <c r="F13" s="2142"/>
    </row>
    <row r="14" spans="1:6" ht="18" customHeight="1" x14ac:dyDescent="0.25">
      <c r="A14" s="2141"/>
      <c r="B14" s="1933" t="s">
        <v>2334</v>
      </c>
      <c r="C14" s="2141"/>
      <c r="D14" s="2141"/>
      <c r="E14" s="2142"/>
      <c r="F14" s="2142"/>
    </row>
    <row r="15" spans="1:6" x14ac:dyDescent="0.25">
      <c r="A15" s="2141"/>
      <c r="B15" s="1933" t="s">
        <v>2335</v>
      </c>
      <c r="C15" s="2141"/>
      <c r="D15" s="2141"/>
      <c r="E15" s="2142"/>
      <c r="F15" s="2142"/>
    </row>
    <row r="16" spans="1:6" ht="27.75" customHeight="1" x14ac:dyDescent="0.25">
      <c r="A16" s="2141"/>
      <c r="B16" s="1930" t="s">
        <v>2336</v>
      </c>
      <c r="C16" s="2141"/>
      <c r="D16" s="2141"/>
      <c r="E16" s="2142"/>
      <c r="F16" s="2142"/>
    </row>
    <row r="17" spans="1:6" x14ac:dyDescent="0.25">
      <c r="A17" s="1934"/>
      <c r="B17" s="1930"/>
      <c r="C17" s="2141"/>
      <c r="D17" s="2141"/>
      <c r="E17" s="2142"/>
      <c r="F17" s="2142"/>
    </row>
    <row r="18" spans="1:6" ht="13" x14ac:dyDescent="0.25">
      <c r="A18" s="1862"/>
      <c r="B18" s="1861" t="s">
        <v>2298</v>
      </c>
      <c r="C18" s="1862"/>
      <c r="D18" s="1862"/>
      <c r="E18" s="1932"/>
      <c r="F18" s="1931"/>
    </row>
    <row r="19" spans="1:6" ht="39.5" x14ac:dyDescent="0.25">
      <c r="A19" s="1866" t="s">
        <v>2376</v>
      </c>
      <c r="B19" s="1930" t="s">
        <v>2400</v>
      </c>
      <c r="C19" s="1866" t="s">
        <v>2281</v>
      </c>
      <c r="D19" s="1866">
        <v>2</v>
      </c>
      <c r="E19" s="1932"/>
      <c r="F19" s="1932">
        <f>D19*E19</f>
        <v>0</v>
      </c>
    </row>
    <row r="20" spans="1:6" ht="13" x14ac:dyDescent="0.25">
      <c r="A20" s="1866"/>
      <c r="B20" s="1861"/>
      <c r="C20" s="1862"/>
      <c r="D20" s="1862"/>
      <c r="E20" s="1932"/>
      <c r="F20" s="1931"/>
    </row>
    <row r="21" spans="1:6" ht="37.5" x14ac:dyDescent="0.25">
      <c r="A21" s="1866" t="s">
        <v>2377</v>
      </c>
      <c r="B21" s="1930" t="s">
        <v>2398</v>
      </c>
      <c r="C21" s="1866" t="s">
        <v>1970</v>
      </c>
      <c r="D21" s="1866">
        <v>1</v>
      </c>
      <c r="E21" s="1932"/>
      <c r="F21" s="1932">
        <f>D21*E21</f>
        <v>0</v>
      </c>
    </row>
    <row r="22" spans="1:6" ht="13" x14ac:dyDescent="0.25">
      <c r="A22" s="1866"/>
      <c r="B22" s="1861"/>
      <c r="C22" s="1862"/>
      <c r="D22" s="1862"/>
      <c r="E22" s="1932"/>
      <c r="F22" s="1931"/>
    </row>
    <row r="23" spans="1:6" ht="13" x14ac:dyDescent="0.25">
      <c r="A23" s="1862"/>
      <c r="B23" s="1861" t="s">
        <v>2299</v>
      </c>
      <c r="C23" s="1862"/>
      <c r="D23" s="1862"/>
      <c r="E23" s="1932"/>
      <c r="F23" s="1931"/>
    </row>
    <row r="24" spans="1:6" ht="37.5" x14ac:dyDescent="0.25">
      <c r="A24" s="1866"/>
      <c r="B24" s="1930" t="s">
        <v>2300</v>
      </c>
      <c r="C24" s="1866"/>
      <c r="D24" s="1934"/>
      <c r="E24" s="1932"/>
      <c r="F24" s="1932"/>
    </row>
    <row r="25" spans="1:6" x14ac:dyDescent="0.25">
      <c r="A25" s="1866"/>
      <c r="B25" s="1930"/>
      <c r="C25" s="1866"/>
      <c r="D25" s="1866"/>
      <c r="E25" s="1932"/>
      <c r="F25" s="1932"/>
    </row>
    <row r="26" spans="1:6" ht="50" x14ac:dyDescent="0.25">
      <c r="A26" s="1866" t="s">
        <v>2378</v>
      </c>
      <c r="B26" s="1930" t="s">
        <v>2301</v>
      </c>
      <c r="C26" s="1866" t="s">
        <v>2281</v>
      </c>
      <c r="D26" s="1866">
        <v>15</v>
      </c>
      <c r="E26" s="1932"/>
      <c r="F26" s="1932">
        <f>D26*E26</f>
        <v>0</v>
      </c>
    </row>
    <row r="27" spans="1:6" ht="13" x14ac:dyDescent="0.25">
      <c r="A27" s="1862"/>
      <c r="B27" s="1861"/>
      <c r="C27" s="1862"/>
      <c r="D27" s="1862"/>
      <c r="E27" s="1932"/>
      <c r="F27" s="1931"/>
    </row>
    <row r="28" spans="1:6" ht="50" x14ac:dyDescent="0.25">
      <c r="A28" s="1866" t="s">
        <v>2379</v>
      </c>
      <c r="B28" s="1930" t="s">
        <v>2302</v>
      </c>
      <c r="C28" s="1866" t="s">
        <v>2303</v>
      </c>
      <c r="D28" s="1866">
        <v>4</v>
      </c>
      <c r="E28" s="1932"/>
      <c r="F28" s="1932">
        <f>D28*E28</f>
        <v>0</v>
      </c>
    </row>
    <row r="29" spans="1:6" x14ac:dyDescent="0.25">
      <c r="A29" s="1866"/>
      <c r="B29" s="1930"/>
      <c r="C29" s="1866"/>
      <c r="D29" s="1866"/>
      <c r="E29" s="1932"/>
      <c r="F29" s="1932"/>
    </row>
    <row r="30" spans="1:6" ht="13" x14ac:dyDescent="0.25">
      <c r="A30" s="1862"/>
      <c r="B30" s="1861" t="s">
        <v>2304</v>
      </c>
      <c r="C30" s="1862"/>
      <c r="D30" s="1862"/>
      <c r="E30" s="1932"/>
      <c r="F30" s="1931"/>
    </row>
    <row r="31" spans="1:6" ht="64.5" x14ac:dyDescent="0.25">
      <c r="A31" s="1866" t="s">
        <v>2380</v>
      </c>
      <c r="B31" s="1930" t="s">
        <v>2401</v>
      </c>
      <c r="C31" s="1866" t="s">
        <v>2281</v>
      </c>
      <c r="D31" s="1866">
        <v>1</v>
      </c>
      <c r="E31" s="1932"/>
      <c r="F31" s="1932">
        <f>D31*E31</f>
        <v>0</v>
      </c>
    </row>
    <row r="32" spans="1:6" x14ac:dyDescent="0.25">
      <c r="A32" s="1866"/>
      <c r="B32" s="1930"/>
      <c r="C32" s="1866"/>
      <c r="D32" s="1866"/>
      <c r="E32" s="1932"/>
      <c r="F32" s="1932"/>
    </row>
    <row r="33" spans="1:6" ht="66.75" customHeight="1" x14ac:dyDescent="0.25">
      <c r="A33" s="1866" t="s">
        <v>2381</v>
      </c>
      <c r="B33" s="1930" t="s">
        <v>2402</v>
      </c>
      <c r="C33" s="1866" t="s">
        <v>2281</v>
      </c>
      <c r="D33" s="1866">
        <v>1</v>
      </c>
      <c r="E33" s="1932"/>
      <c r="F33" s="1932">
        <f>D33*E33</f>
        <v>0</v>
      </c>
    </row>
    <row r="34" spans="1:6" x14ac:dyDescent="0.25">
      <c r="A34" s="1866"/>
      <c r="B34" s="1930"/>
      <c r="C34" s="1866"/>
      <c r="D34" s="1866"/>
      <c r="E34" s="1932"/>
      <c r="F34" s="1932"/>
    </row>
    <row r="35" spans="1:6" ht="28" x14ac:dyDescent="0.25">
      <c r="A35" s="1866" t="s">
        <v>2382</v>
      </c>
      <c r="B35" s="1930" t="s">
        <v>2403</v>
      </c>
      <c r="C35" s="1866" t="s">
        <v>126</v>
      </c>
      <c r="D35" s="1866">
        <v>30</v>
      </c>
      <c r="E35" s="1932"/>
      <c r="F35" s="1932">
        <f>D35*E35</f>
        <v>0</v>
      </c>
    </row>
    <row r="36" spans="1:6" x14ac:dyDescent="0.25">
      <c r="A36" s="1866"/>
      <c r="B36" s="1930"/>
      <c r="C36" s="1866"/>
      <c r="D36" s="1866"/>
      <c r="E36" s="1932"/>
      <c r="F36" s="1932"/>
    </row>
    <row r="37" spans="1:6" ht="43.5" customHeight="1" x14ac:dyDescent="0.25">
      <c r="A37" s="1866" t="s">
        <v>2383</v>
      </c>
      <c r="B37" s="1930" t="s">
        <v>2404</v>
      </c>
      <c r="C37" s="1866" t="s">
        <v>126</v>
      </c>
      <c r="D37" s="1866">
        <v>50</v>
      </c>
      <c r="E37" s="1932"/>
      <c r="F37" s="1932">
        <f>D37*E37</f>
        <v>0</v>
      </c>
    </row>
    <row r="38" spans="1:6" x14ac:dyDescent="0.25">
      <c r="A38" s="1866"/>
      <c r="B38" s="1930"/>
      <c r="C38" s="1866"/>
      <c r="D38" s="1866"/>
      <c r="E38" s="1932"/>
      <c r="F38" s="1932"/>
    </row>
    <row r="39" spans="1:6" s="1869" customFormat="1" ht="13" x14ac:dyDescent="0.25">
      <c r="A39" s="1867"/>
      <c r="B39" s="1868" t="s">
        <v>2337</v>
      </c>
      <c r="C39" s="1867" t="s">
        <v>642</v>
      </c>
      <c r="D39" s="1867">
        <v>1</v>
      </c>
      <c r="E39" s="1921"/>
      <c r="F39" s="1921">
        <f>D39*E39</f>
        <v>0</v>
      </c>
    </row>
    <row r="40" spans="1:6" x14ac:dyDescent="0.25">
      <c r="A40" s="1866"/>
      <c r="B40" s="1930"/>
      <c r="C40" s="1866"/>
      <c r="D40" s="1866"/>
      <c r="E40" s="1932"/>
      <c r="F40" s="1932"/>
    </row>
    <row r="41" spans="1:6" ht="18.75" customHeight="1" x14ac:dyDescent="0.25">
      <c r="A41" s="1862"/>
      <c r="B41" s="1861" t="s">
        <v>2305</v>
      </c>
      <c r="C41" s="1862"/>
      <c r="D41" s="1862"/>
      <c r="E41" s="1932"/>
      <c r="F41" s="1931"/>
    </row>
    <row r="42" spans="1:6" ht="102.5" x14ac:dyDescent="0.25">
      <c r="A42" s="1866" t="s">
        <v>2384</v>
      </c>
      <c r="B42" s="1930" t="s">
        <v>2405</v>
      </c>
      <c r="C42" s="1866" t="s">
        <v>642</v>
      </c>
      <c r="D42" s="1866">
        <v>1</v>
      </c>
      <c r="E42" s="1932"/>
      <c r="F42" s="1932">
        <f>D42*E42</f>
        <v>0</v>
      </c>
    </row>
    <row r="43" spans="1:6" ht="13" x14ac:dyDescent="0.25">
      <c r="A43" s="1866"/>
      <c r="B43" s="1861"/>
      <c r="C43" s="1862"/>
      <c r="D43" s="1866"/>
      <c r="E43" s="1932"/>
      <c r="F43" s="1932"/>
    </row>
    <row r="44" spans="1:6" ht="26" x14ac:dyDescent="0.25">
      <c r="A44" s="1866"/>
      <c r="B44" s="1861" t="s">
        <v>2338</v>
      </c>
      <c r="C44" s="1862"/>
      <c r="D44" s="1863"/>
      <c r="E44" s="1932"/>
      <c r="F44" s="1931"/>
    </row>
    <row r="45" spans="1:6" x14ac:dyDescent="0.25">
      <c r="A45" s="1866"/>
      <c r="B45" s="1930"/>
      <c r="C45" s="1866"/>
      <c r="D45" s="1866"/>
      <c r="E45" s="1932"/>
      <c r="F45" s="1932"/>
    </row>
    <row r="46" spans="1:6" x14ac:dyDescent="0.25">
      <c r="A46" s="1866" t="s">
        <v>2385</v>
      </c>
      <c r="B46" s="1930" t="s">
        <v>2339</v>
      </c>
      <c r="C46" s="1866" t="s">
        <v>2281</v>
      </c>
      <c r="D46" s="1866">
        <v>2</v>
      </c>
      <c r="E46" s="1932"/>
      <c r="F46" s="1932">
        <f>D46*E46</f>
        <v>0</v>
      </c>
    </row>
    <row r="47" spans="1:6" x14ac:dyDescent="0.25">
      <c r="A47" s="1866"/>
      <c r="B47" s="1930"/>
      <c r="C47" s="1866"/>
      <c r="D47" s="1866"/>
      <c r="E47" s="1932"/>
      <c r="F47" s="1932"/>
    </row>
    <row r="48" spans="1:6" x14ac:dyDescent="0.25">
      <c r="A48" s="1866" t="s">
        <v>2386</v>
      </c>
      <c r="B48" s="1930" t="s">
        <v>2306</v>
      </c>
      <c r="C48" s="1866" t="s">
        <v>2281</v>
      </c>
      <c r="D48" s="1866">
        <v>2</v>
      </c>
      <c r="E48" s="1932"/>
      <c r="F48" s="1932">
        <f>D48*E48</f>
        <v>0</v>
      </c>
    </row>
    <row r="49" spans="1:6" x14ac:dyDescent="0.25">
      <c r="A49" s="1866"/>
      <c r="B49" s="1930"/>
      <c r="C49" s="1866"/>
      <c r="D49" s="1866"/>
      <c r="E49" s="1932"/>
      <c r="F49" s="1932"/>
    </row>
    <row r="50" spans="1:6" x14ac:dyDescent="0.25">
      <c r="A50" s="1866" t="s">
        <v>2387</v>
      </c>
      <c r="B50" s="1930" t="s">
        <v>2340</v>
      </c>
      <c r="C50" s="1866" t="s">
        <v>126</v>
      </c>
      <c r="D50" s="1866">
        <v>36</v>
      </c>
      <c r="E50" s="1932"/>
      <c r="F50" s="1932">
        <f>D50*E50</f>
        <v>0</v>
      </c>
    </row>
    <row r="51" spans="1:6" x14ac:dyDescent="0.25">
      <c r="A51" s="1866"/>
      <c r="B51" s="1930"/>
      <c r="C51" s="1866"/>
      <c r="D51" s="1866"/>
      <c r="E51" s="1932"/>
      <c r="F51" s="1932"/>
    </row>
    <row r="52" spans="1:6" ht="25" x14ac:dyDescent="0.25">
      <c r="A52" s="1866" t="s">
        <v>2388</v>
      </c>
      <c r="B52" s="1930" t="s">
        <v>2307</v>
      </c>
      <c r="C52" s="1866" t="s">
        <v>2281</v>
      </c>
      <c r="D52" s="1866">
        <v>4</v>
      </c>
      <c r="E52" s="1932"/>
      <c r="F52" s="1932">
        <f>D52*E52</f>
        <v>0</v>
      </c>
    </row>
    <row r="53" spans="1:6" x14ac:dyDescent="0.25">
      <c r="A53" s="1866"/>
      <c r="B53" s="1930"/>
      <c r="C53" s="1866"/>
      <c r="D53" s="1866"/>
      <c r="E53" s="1932"/>
      <c r="F53" s="1932"/>
    </row>
    <row r="54" spans="1:6" ht="25" x14ac:dyDescent="0.25">
      <c r="A54" s="1866" t="s">
        <v>2389</v>
      </c>
      <c r="B54" s="1930" t="s">
        <v>2308</v>
      </c>
      <c r="C54" s="1866" t="s">
        <v>642</v>
      </c>
      <c r="D54" s="1866">
        <v>1</v>
      </c>
      <c r="E54" s="1932"/>
      <c r="F54" s="1932">
        <f>D54*E54</f>
        <v>0</v>
      </c>
    </row>
    <row r="55" spans="1:6" x14ac:dyDescent="0.25">
      <c r="A55" s="1866"/>
      <c r="B55" s="1930"/>
      <c r="C55" s="1866"/>
      <c r="D55" s="1866"/>
      <c r="E55" s="1932"/>
      <c r="F55" s="1932"/>
    </row>
    <row r="56" spans="1:6" ht="25" x14ac:dyDescent="0.25">
      <c r="A56" s="1866" t="s">
        <v>2390</v>
      </c>
      <c r="B56" s="1930" t="s">
        <v>2309</v>
      </c>
      <c r="C56" s="1866" t="s">
        <v>642</v>
      </c>
      <c r="D56" s="1866">
        <v>1</v>
      </c>
      <c r="E56" s="1932"/>
      <c r="F56" s="1932">
        <f>D56*E56</f>
        <v>0</v>
      </c>
    </row>
    <row r="57" spans="1:6" x14ac:dyDescent="0.25">
      <c r="A57" s="1866"/>
      <c r="B57" s="1930"/>
      <c r="C57" s="1866"/>
      <c r="D57" s="1866"/>
      <c r="E57" s="1932"/>
      <c r="F57" s="1932"/>
    </row>
    <row r="58" spans="1:6" x14ac:dyDescent="0.25">
      <c r="A58" s="1866" t="s">
        <v>2391</v>
      </c>
      <c r="B58" s="1930" t="s">
        <v>2310</v>
      </c>
      <c r="C58" s="1866" t="s">
        <v>642</v>
      </c>
      <c r="D58" s="1866">
        <v>1</v>
      </c>
      <c r="E58" s="1932"/>
      <c r="F58" s="1932">
        <f>D58*E58</f>
        <v>0</v>
      </c>
    </row>
    <row r="59" spans="1:6" x14ac:dyDescent="0.25">
      <c r="A59" s="1866"/>
      <c r="B59" s="1930"/>
      <c r="C59" s="1866"/>
      <c r="D59" s="1866"/>
      <c r="E59" s="1932"/>
      <c r="F59" s="1932"/>
    </row>
    <row r="60" spans="1:6" x14ac:dyDescent="0.25">
      <c r="A60" s="1866" t="s">
        <v>2419</v>
      </c>
      <c r="B60" s="1930" t="s">
        <v>2311</v>
      </c>
      <c r="C60" s="1866" t="s">
        <v>642</v>
      </c>
      <c r="D60" s="1866">
        <v>1</v>
      </c>
      <c r="E60" s="1932"/>
      <c r="F60" s="1932">
        <f>D60*E60</f>
        <v>0</v>
      </c>
    </row>
    <row r="61" spans="1:6" x14ac:dyDescent="0.25">
      <c r="A61" s="1866"/>
      <c r="B61" s="1930"/>
      <c r="C61" s="1866"/>
      <c r="D61" s="1866"/>
      <c r="E61" s="1932"/>
      <c r="F61" s="1932"/>
    </row>
    <row r="62" spans="1:6" x14ac:dyDescent="0.25">
      <c r="A62" s="1866" t="s">
        <v>2420</v>
      </c>
      <c r="B62" s="1930" t="s">
        <v>2312</v>
      </c>
      <c r="C62" s="1866" t="s">
        <v>642</v>
      </c>
      <c r="D62" s="1866">
        <v>1</v>
      </c>
      <c r="E62" s="1932"/>
      <c r="F62" s="1932">
        <f>D62*E62</f>
        <v>0</v>
      </c>
    </row>
    <row r="63" spans="1:6" x14ac:dyDescent="0.25">
      <c r="A63" s="1866"/>
      <c r="B63" s="1930"/>
      <c r="C63" s="1866"/>
      <c r="D63" s="1866"/>
      <c r="E63" s="1932"/>
      <c r="F63" s="1932"/>
    </row>
    <row r="64" spans="1:6" x14ac:dyDescent="0.25">
      <c r="A64" s="1866" t="s">
        <v>2421</v>
      </c>
      <c r="B64" s="1930" t="s">
        <v>2313</v>
      </c>
      <c r="C64" s="1866" t="s">
        <v>642</v>
      </c>
      <c r="D64" s="1866">
        <v>1</v>
      </c>
      <c r="E64" s="1932"/>
      <c r="F64" s="1932">
        <f>D64*E64</f>
        <v>0</v>
      </c>
    </row>
    <row r="65" spans="1:6" x14ac:dyDescent="0.25">
      <c r="A65" s="1866"/>
      <c r="B65" s="1930"/>
      <c r="C65" s="1866"/>
      <c r="D65" s="1866"/>
      <c r="E65" s="1932"/>
      <c r="F65" s="1932"/>
    </row>
    <row r="66" spans="1:6" ht="13" x14ac:dyDescent="0.25">
      <c r="A66" s="1936"/>
      <c r="B66" s="1937" t="s">
        <v>2320</v>
      </c>
      <c r="C66" s="1936"/>
      <c r="D66" s="1938"/>
      <c r="E66" s="1935"/>
      <c r="F66" s="1939"/>
    </row>
    <row r="67" spans="1:6" ht="100" x14ac:dyDescent="0.25">
      <c r="A67" s="1866" t="s">
        <v>2422</v>
      </c>
      <c r="B67" s="1930" t="s">
        <v>2325</v>
      </c>
      <c r="C67" s="1866" t="s">
        <v>2281</v>
      </c>
      <c r="D67" s="1866">
        <v>8</v>
      </c>
      <c r="E67" s="1932"/>
      <c r="F67" s="1932">
        <f>D67*E67</f>
        <v>0</v>
      </c>
    </row>
    <row r="68" spans="1:6" ht="13" x14ac:dyDescent="0.25">
      <c r="A68" s="1866"/>
      <c r="B68" s="1930"/>
      <c r="C68" s="1862"/>
      <c r="D68" s="1863"/>
      <c r="E68" s="1932"/>
      <c r="F68" s="1932"/>
    </row>
    <row r="69" spans="1:6" ht="13" x14ac:dyDescent="0.25">
      <c r="A69" s="1866"/>
      <c r="B69" s="1861" t="s">
        <v>2321</v>
      </c>
      <c r="C69" s="1862"/>
      <c r="D69" s="1863"/>
      <c r="E69" s="1932"/>
      <c r="F69" s="1932"/>
    </row>
    <row r="70" spans="1:6" ht="25" x14ac:dyDescent="0.25">
      <c r="A70" s="2141" t="s">
        <v>2423</v>
      </c>
      <c r="B70" s="1930" t="s">
        <v>2322</v>
      </c>
      <c r="C70" s="2141" t="s">
        <v>1748</v>
      </c>
      <c r="D70" s="2141">
        <v>1</v>
      </c>
      <c r="E70" s="2142"/>
      <c r="F70" s="2142">
        <f>D70*E70</f>
        <v>0</v>
      </c>
    </row>
    <row r="71" spans="1:6" x14ac:dyDescent="0.25">
      <c r="A71" s="2141"/>
      <c r="B71" s="1933" t="s">
        <v>2342</v>
      </c>
      <c r="C71" s="2141"/>
      <c r="D71" s="2141"/>
      <c r="E71" s="2142"/>
      <c r="F71" s="2142"/>
    </row>
    <row r="72" spans="1:6" x14ac:dyDescent="0.25">
      <c r="A72" s="2141"/>
      <c r="B72" s="1933" t="s">
        <v>2343</v>
      </c>
      <c r="C72" s="2141"/>
      <c r="D72" s="2141"/>
      <c r="E72" s="2142"/>
      <c r="F72" s="2142"/>
    </row>
    <row r="73" spans="1:6" x14ac:dyDescent="0.25">
      <c r="A73" s="2141"/>
      <c r="B73" s="1933" t="s">
        <v>2344</v>
      </c>
      <c r="C73" s="2141"/>
      <c r="D73" s="2141"/>
      <c r="E73" s="2142"/>
      <c r="F73" s="2142"/>
    </row>
    <row r="74" spans="1:6" x14ac:dyDescent="0.25">
      <c r="A74" s="2141"/>
      <c r="B74" s="1933" t="s">
        <v>2345</v>
      </c>
      <c r="C74" s="2141"/>
      <c r="D74" s="2141"/>
      <c r="E74" s="2142"/>
      <c r="F74" s="2142"/>
    </row>
    <row r="75" spans="1:6" x14ac:dyDescent="0.25">
      <c r="A75" s="2141"/>
      <c r="B75" s="1933" t="s">
        <v>2346</v>
      </c>
      <c r="C75" s="2141"/>
      <c r="D75" s="2141"/>
      <c r="E75" s="2142"/>
      <c r="F75" s="2142"/>
    </row>
    <row r="76" spans="1:6" x14ac:dyDescent="0.25">
      <c r="A76" s="2141"/>
      <c r="B76" s="1933" t="s">
        <v>2347</v>
      </c>
      <c r="C76" s="2141"/>
      <c r="D76" s="2141"/>
      <c r="E76" s="2142"/>
      <c r="F76" s="2142"/>
    </row>
    <row r="77" spans="1:6" x14ac:dyDescent="0.25">
      <c r="A77" s="2141"/>
      <c r="B77" s="1933" t="s">
        <v>2348</v>
      </c>
      <c r="C77" s="2141"/>
      <c r="D77" s="2141"/>
      <c r="E77" s="2142"/>
      <c r="F77" s="2142"/>
    </row>
    <row r="78" spans="1:6" x14ac:dyDescent="0.25">
      <c r="A78" s="2141"/>
      <c r="B78" s="1933" t="s">
        <v>2349</v>
      </c>
      <c r="C78" s="2141"/>
      <c r="D78" s="2141"/>
      <c r="E78" s="2142"/>
      <c r="F78" s="2142"/>
    </row>
    <row r="79" spans="1:6" x14ac:dyDescent="0.25">
      <c r="A79" s="2141"/>
      <c r="B79" s="1933" t="s">
        <v>2350</v>
      </c>
      <c r="C79" s="2141"/>
      <c r="D79" s="2141"/>
      <c r="E79" s="2142"/>
      <c r="F79" s="2142"/>
    </row>
    <row r="80" spans="1:6" ht="37.5" x14ac:dyDescent="0.25">
      <c r="A80" s="2141"/>
      <c r="B80" s="1933" t="s">
        <v>2351</v>
      </c>
      <c r="C80" s="2141"/>
      <c r="D80" s="2141"/>
      <c r="E80" s="2142"/>
      <c r="F80" s="2142"/>
    </row>
    <row r="81" spans="1:6" x14ac:dyDescent="0.25">
      <c r="A81" s="2141"/>
      <c r="B81" s="1933" t="s">
        <v>2352</v>
      </c>
      <c r="C81" s="2141"/>
      <c r="D81" s="2141"/>
      <c r="E81" s="2142"/>
      <c r="F81" s="2142"/>
    </row>
    <row r="82" spans="1:6" x14ac:dyDescent="0.25">
      <c r="A82" s="1866"/>
      <c r="B82" s="1930"/>
      <c r="C82" s="1866"/>
      <c r="D82" s="1866"/>
      <c r="E82" s="1932"/>
      <c r="F82" s="1932"/>
    </row>
    <row r="83" spans="1:6" ht="25" x14ac:dyDescent="0.25">
      <c r="A83" s="1866" t="s">
        <v>2424</v>
      </c>
      <c r="B83" s="1930" t="s">
        <v>2314</v>
      </c>
      <c r="C83" s="1866" t="s">
        <v>642</v>
      </c>
      <c r="D83" s="1866">
        <v>1</v>
      </c>
      <c r="E83" s="1932"/>
      <c r="F83" s="1932"/>
    </row>
    <row r="84" spans="1:6" x14ac:dyDescent="0.25">
      <c r="A84" s="1866"/>
      <c r="B84" s="1930"/>
      <c r="C84" s="1866"/>
      <c r="D84" s="1866"/>
      <c r="E84" s="1932"/>
      <c r="F84" s="1932"/>
    </row>
    <row r="85" spans="1:6" ht="25" x14ac:dyDescent="0.25">
      <c r="A85" s="1895"/>
      <c r="B85" s="1911" t="s">
        <v>2406</v>
      </c>
      <c r="C85" s="1895" t="s">
        <v>2281</v>
      </c>
      <c r="D85" s="1895">
        <v>1</v>
      </c>
      <c r="E85" s="1918"/>
      <c r="F85" s="1918">
        <f>+D85*E85</f>
        <v>0</v>
      </c>
    </row>
    <row r="86" spans="1:6" x14ac:dyDescent="0.25">
      <c r="A86" s="1895"/>
      <c r="B86" s="1911"/>
      <c r="C86" s="1895"/>
      <c r="D86" s="1895"/>
      <c r="E86" s="1918"/>
      <c r="F86" s="1918"/>
    </row>
    <row r="87" spans="1:6" x14ac:dyDescent="0.25">
      <c r="A87" s="1866" t="s">
        <v>2425</v>
      </c>
      <c r="B87" s="1911" t="s">
        <v>2407</v>
      </c>
      <c r="C87" s="1889" t="s">
        <v>642</v>
      </c>
      <c r="D87" s="1889">
        <v>1</v>
      </c>
      <c r="E87" s="1918"/>
      <c r="F87" s="1918">
        <f>+D87*E87</f>
        <v>0</v>
      </c>
    </row>
    <row r="88" spans="1:6" x14ac:dyDescent="0.25">
      <c r="A88" s="1895"/>
      <c r="B88" s="1911"/>
      <c r="C88" s="1895"/>
      <c r="D88" s="1895"/>
      <c r="E88" s="1918"/>
      <c r="F88" s="1918"/>
    </row>
    <row r="89" spans="1:6" ht="25" x14ac:dyDescent="0.25">
      <c r="A89" s="1866" t="s">
        <v>2426</v>
      </c>
      <c r="B89" s="1911" t="s">
        <v>2314</v>
      </c>
      <c r="C89" s="1889" t="s">
        <v>642</v>
      </c>
      <c r="D89" s="1889">
        <v>1</v>
      </c>
      <c r="E89" s="1918"/>
      <c r="F89" s="1918">
        <f>+D89*E89</f>
        <v>0</v>
      </c>
    </row>
    <row r="90" spans="1:6" x14ac:dyDescent="0.25">
      <c r="A90" s="1866"/>
      <c r="B90" s="1930"/>
      <c r="C90" s="1866"/>
      <c r="D90" s="1866"/>
      <c r="E90" s="1932"/>
      <c r="F90" s="1932"/>
    </row>
    <row r="91" spans="1:6" ht="13" x14ac:dyDescent="0.25">
      <c r="A91" s="2143" t="s">
        <v>487</v>
      </c>
      <c r="B91" s="2144"/>
      <c r="C91" s="2144"/>
      <c r="D91" s="2144"/>
      <c r="E91" s="2145"/>
      <c r="F91" s="1940">
        <f>SUM(F8:F90)</f>
        <v>0</v>
      </c>
    </row>
    <row r="92" spans="1:6" x14ac:dyDescent="0.25">
      <c r="A92" s="1941"/>
      <c r="B92" s="1942"/>
      <c r="C92" s="1941"/>
      <c r="D92" s="1941"/>
      <c r="E92" s="1943"/>
      <c r="F92" s="1943"/>
    </row>
    <row r="93" spans="1:6" ht="13" x14ac:dyDescent="0.25">
      <c r="A93" s="1944"/>
      <c r="B93" s="2140" t="s">
        <v>2315</v>
      </c>
      <c r="C93" s="2140"/>
      <c r="D93" s="2140"/>
      <c r="E93" s="2140"/>
      <c r="F93" s="2140"/>
    </row>
    <row r="94" spans="1:6" x14ac:dyDescent="0.25">
      <c r="A94" s="1981"/>
      <c r="B94" s="1982"/>
      <c r="C94" s="1981"/>
      <c r="D94" s="1981"/>
      <c r="E94" s="1983"/>
      <c r="F94" s="1983"/>
    </row>
    <row r="95" spans="1:6" x14ac:dyDescent="0.25">
      <c r="A95" s="1870"/>
      <c r="B95" s="1945"/>
      <c r="C95" s="1870"/>
      <c r="D95" s="1870"/>
      <c r="E95" s="1935"/>
      <c r="F95" s="1935"/>
    </row>
    <row r="96" spans="1:6" x14ac:dyDescent="0.25">
      <c r="A96" s="1870"/>
      <c r="B96" s="1945"/>
      <c r="C96" s="1870"/>
      <c r="D96" s="1870"/>
      <c r="E96" s="1935"/>
      <c r="F96" s="1935"/>
    </row>
    <row r="97" spans="1:6" x14ac:dyDescent="0.25">
      <c r="A97" s="1870"/>
      <c r="B97" s="1945"/>
      <c r="C97" s="1870"/>
      <c r="D97" s="1870"/>
      <c r="E97" s="1935"/>
      <c r="F97" s="1935"/>
    </row>
    <row r="98" spans="1:6" x14ac:dyDescent="0.25">
      <c r="A98" s="1870"/>
      <c r="B98" s="1945"/>
      <c r="C98" s="1870"/>
      <c r="D98" s="1870"/>
      <c r="E98" s="1935"/>
      <c r="F98" s="1935"/>
    </row>
    <row r="99" spans="1:6" x14ac:dyDescent="0.25">
      <c r="A99" s="1870"/>
      <c r="B99" s="1945"/>
      <c r="C99" s="1870"/>
      <c r="D99" s="1870"/>
      <c r="E99" s="1935"/>
      <c r="F99" s="1935"/>
    </row>
    <row r="100" spans="1:6" x14ac:dyDescent="0.25">
      <c r="A100" s="1871"/>
      <c r="B100" s="1946"/>
      <c r="C100" s="1871"/>
      <c r="D100" s="1871"/>
      <c r="E100" s="1947"/>
      <c r="F100" s="1947"/>
    </row>
  </sheetData>
  <mergeCells count="16">
    <mergeCell ref="A1:F1"/>
    <mergeCell ref="A2:F2"/>
    <mergeCell ref="A3:F3"/>
    <mergeCell ref="B7:F7"/>
    <mergeCell ref="A10:A16"/>
    <mergeCell ref="C10:C17"/>
    <mergeCell ref="D10:D17"/>
    <mergeCell ref="E10:E17"/>
    <mergeCell ref="F10:F17"/>
    <mergeCell ref="B93:F93"/>
    <mergeCell ref="A70:A81"/>
    <mergeCell ref="C70:C81"/>
    <mergeCell ref="D70:D81"/>
    <mergeCell ref="E70:E81"/>
    <mergeCell ref="F70:F81"/>
    <mergeCell ref="A91:E91"/>
  </mergeCells>
  <pageMargins left="0.7" right="0.7" top="0.75" bottom="0.75" header="0.3" footer="0.3"/>
  <pageSetup scale="82" orientation="portrait" r:id="rId1"/>
  <rowBreaks count="1" manualBreakCount="1">
    <brk id="65"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2"/>
  <sheetViews>
    <sheetView view="pageBreakPreview" zoomScale="80" zoomScaleNormal="100" zoomScaleSheetLayoutView="80" workbookViewId="0">
      <pane ySplit="5" topLeftCell="A6" activePane="bottomLeft" state="frozen"/>
      <selection activeCell="A5" sqref="A5:F5"/>
      <selection pane="bottomLeft" activeCell="D160" sqref="D160"/>
    </sheetView>
  </sheetViews>
  <sheetFormatPr defaultColWidth="9.1796875" defaultRowHeight="12.5" x14ac:dyDescent="0.25"/>
  <cols>
    <col min="1" max="1" width="8.7265625" style="273" customWidth="1"/>
    <col min="2" max="2" width="66.81640625" style="182" customWidth="1"/>
    <col min="3" max="3" width="7.54296875" style="182" customWidth="1"/>
    <col min="4" max="4" width="9.453125" style="182" customWidth="1"/>
    <col min="5" max="5" width="12.1796875" style="299" customWidth="1"/>
    <col min="6" max="6" width="14.1796875" style="274" customWidth="1"/>
    <col min="7" max="16384" width="9.1796875" style="182"/>
  </cols>
  <sheetData>
    <row r="1" spans="1:6" ht="13" x14ac:dyDescent="0.25">
      <c r="A1" s="2117" t="s">
        <v>0</v>
      </c>
      <c r="B1" s="2149"/>
      <c r="C1" s="2149"/>
      <c r="D1" s="2149"/>
      <c r="E1" s="2149"/>
      <c r="F1" s="2149"/>
    </row>
    <row r="2" spans="1:6" ht="13" x14ac:dyDescent="0.25">
      <c r="A2" s="2095" t="s">
        <v>2491</v>
      </c>
      <c r="B2" s="2095"/>
      <c r="C2" s="2095"/>
      <c r="D2" s="2095"/>
      <c r="E2" s="2095"/>
      <c r="F2" s="2095"/>
    </row>
    <row r="3" spans="1:6" ht="13" x14ac:dyDescent="0.25">
      <c r="A3" s="2096" t="s">
        <v>1975</v>
      </c>
      <c r="B3" s="2096"/>
      <c r="C3" s="2096"/>
      <c r="D3" s="2096"/>
      <c r="E3" s="2096"/>
      <c r="F3" s="2096"/>
    </row>
    <row r="4" spans="1:6" ht="13.5" thickBot="1" x14ac:dyDescent="0.35">
      <c r="A4" s="249" t="s">
        <v>1983</v>
      </c>
      <c r="C4" s="183"/>
      <c r="D4" s="183"/>
    </row>
    <row r="5" spans="1:6" ht="13" x14ac:dyDescent="0.3">
      <c r="A5" s="314" t="s">
        <v>1</v>
      </c>
      <c r="B5" s="315" t="s">
        <v>2</v>
      </c>
      <c r="C5" s="315" t="s">
        <v>3</v>
      </c>
      <c r="D5" s="315" t="s">
        <v>4</v>
      </c>
      <c r="E5" s="316" t="s">
        <v>5</v>
      </c>
      <c r="F5" s="317" t="s">
        <v>6</v>
      </c>
    </row>
    <row r="6" spans="1:6" x14ac:dyDescent="0.25">
      <c r="A6" s="275"/>
      <c r="B6" s="276"/>
      <c r="C6" s="276"/>
      <c r="D6" s="276"/>
      <c r="E6" s="300"/>
      <c r="F6" s="277"/>
    </row>
    <row r="7" spans="1:6" ht="13" x14ac:dyDescent="0.25">
      <c r="A7" s="275"/>
      <c r="B7" s="278" t="s">
        <v>85</v>
      </c>
      <c r="C7" s="262"/>
      <c r="D7" s="262"/>
      <c r="E7" s="305"/>
      <c r="F7" s="260"/>
    </row>
    <row r="8" spans="1:6" ht="25" x14ac:dyDescent="0.25">
      <c r="A8" s="275"/>
      <c r="B8" s="342" t="s">
        <v>1696</v>
      </c>
      <c r="C8" s="262"/>
      <c r="D8" s="262"/>
      <c r="E8" s="301"/>
      <c r="F8" s="260"/>
    </row>
    <row r="9" spans="1:6" x14ac:dyDescent="0.25">
      <c r="A9" s="275"/>
      <c r="B9" s="276"/>
      <c r="C9" s="262"/>
      <c r="D9" s="262"/>
      <c r="E9" s="301"/>
      <c r="F9" s="260"/>
    </row>
    <row r="10" spans="1:6" ht="13" x14ac:dyDescent="0.25">
      <c r="A10" s="275"/>
      <c r="B10" s="280" t="s">
        <v>86</v>
      </c>
      <c r="C10" s="262"/>
      <c r="D10" s="262"/>
      <c r="E10" s="301"/>
      <c r="F10" s="260"/>
    </row>
    <row r="11" spans="1:6" x14ac:dyDescent="0.25">
      <c r="A11" s="275"/>
      <c r="B11" s="276"/>
      <c r="C11" s="262"/>
      <c r="D11" s="262"/>
      <c r="E11" s="301"/>
      <c r="F11" s="260"/>
    </row>
    <row r="12" spans="1:6" ht="25" x14ac:dyDescent="0.25">
      <c r="A12" s="275"/>
      <c r="B12" s="281" t="s">
        <v>87</v>
      </c>
      <c r="C12" s="262"/>
      <c r="D12" s="262"/>
      <c r="E12" s="301"/>
      <c r="F12" s="260"/>
    </row>
    <row r="13" spans="1:6" x14ac:dyDescent="0.25">
      <c r="A13" s="275"/>
      <c r="B13" s="276"/>
      <c r="C13" s="262"/>
      <c r="D13" s="262"/>
      <c r="E13" s="301"/>
      <c r="F13" s="260"/>
    </row>
    <row r="14" spans="1:6" x14ac:dyDescent="0.25">
      <c r="A14" s="275" t="s">
        <v>88</v>
      </c>
      <c r="B14" s="298" t="s">
        <v>1215</v>
      </c>
      <c r="C14" s="262" t="s">
        <v>42</v>
      </c>
      <c r="D14" s="262">
        <v>0.54</v>
      </c>
      <c r="E14" s="301"/>
      <c r="F14" s="260">
        <f>D14*E14</f>
        <v>0</v>
      </c>
    </row>
    <row r="15" spans="1:6" x14ac:dyDescent="0.25">
      <c r="A15" s="275"/>
      <c r="B15" s="276"/>
      <c r="C15" s="262"/>
      <c r="D15" s="262"/>
      <c r="E15" s="301"/>
      <c r="F15" s="260"/>
    </row>
    <row r="16" spans="1:6" x14ac:dyDescent="0.25">
      <c r="A16" s="275"/>
      <c r="B16" s="281" t="s">
        <v>230</v>
      </c>
      <c r="C16" s="262"/>
      <c r="D16" s="262"/>
      <c r="E16" s="301"/>
      <c r="F16" s="260"/>
    </row>
    <row r="17" spans="1:6" x14ac:dyDescent="0.25">
      <c r="A17" s="275"/>
      <c r="B17" s="276"/>
      <c r="C17" s="262"/>
      <c r="D17" s="262"/>
      <c r="E17" s="301"/>
      <c r="F17" s="260"/>
    </row>
    <row r="18" spans="1:6" x14ac:dyDescent="0.25">
      <c r="A18" s="275" t="s">
        <v>90</v>
      </c>
      <c r="B18" s="298" t="s">
        <v>1215</v>
      </c>
      <c r="C18" s="262" t="s">
        <v>42</v>
      </c>
      <c r="D18" s="262">
        <v>26.46</v>
      </c>
      <c r="E18" s="301"/>
      <c r="F18" s="260">
        <f>D18*E18</f>
        <v>0</v>
      </c>
    </row>
    <row r="19" spans="1:6" x14ac:dyDescent="0.25">
      <c r="A19" s="275"/>
      <c r="B19" s="276"/>
      <c r="C19" s="262"/>
      <c r="D19" s="262"/>
      <c r="E19" s="301"/>
      <c r="F19" s="260"/>
    </row>
    <row r="20" spans="1:6" ht="13" x14ac:dyDescent="0.25">
      <c r="A20" s="275"/>
      <c r="B20" s="280" t="s">
        <v>91</v>
      </c>
      <c r="C20" s="262"/>
      <c r="D20" s="262"/>
      <c r="E20" s="301"/>
      <c r="F20" s="260"/>
    </row>
    <row r="21" spans="1:6" x14ac:dyDescent="0.25">
      <c r="A21" s="275"/>
      <c r="B21" s="276"/>
      <c r="C21" s="262"/>
      <c r="D21" s="262"/>
      <c r="E21" s="301"/>
      <c r="F21" s="260"/>
    </row>
    <row r="22" spans="1:6" ht="25" x14ac:dyDescent="0.25">
      <c r="A22" s="275"/>
      <c r="B22" s="281" t="s">
        <v>92</v>
      </c>
      <c r="C22" s="262"/>
      <c r="D22" s="262"/>
      <c r="E22" s="301"/>
      <c r="F22" s="260"/>
    </row>
    <row r="23" spans="1:6" x14ac:dyDescent="0.25">
      <c r="A23" s="275"/>
      <c r="B23" s="276"/>
      <c r="C23" s="262"/>
      <c r="D23" s="262"/>
      <c r="E23" s="301"/>
      <c r="F23" s="260"/>
    </row>
    <row r="24" spans="1:6" x14ac:dyDescent="0.25">
      <c r="A24" s="275" t="s">
        <v>93</v>
      </c>
      <c r="B24" s="293" t="s">
        <v>1216</v>
      </c>
      <c r="C24" s="262" t="s">
        <v>42</v>
      </c>
      <c r="D24" s="262">
        <f>D14+D18</f>
        <v>27</v>
      </c>
      <c r="E24" s="301"/>
      <c r="F24" s="260">
        <f>D24*E24</f>
        <v>0</v>
      </c>
    </row>
    <row r="25" spans="1:6" x14ac:dyDescent="0.25">
      <c r="A25" s="275"/>
      <c r="B25" s="276"/>
      <c r="C25" s="262"/>
      <c r="D25" s="262"/>
      <c r="E25" s="301"/>
      <c r="F25" s="260"/>
    </row>
    <row r="26" spans="1:6" ht="13" x14ac:dyDescent="0.25">
      <c r="A26" s="283"/>
      <c r="B26" s="284" t="s">
        <v>96</v>
      </c>
      <c r="C26" s="262"/>
      <c r="D26" s="262"/>
      <c r="E26" s="301"/>
      <c r="F26" s="260"/>
    </row>
    <row r="27" spans="1:6" ht="13" x14ac:dyDescent="0.25">
      <c r="A27" s="283"/>
      <c r="B27" s="284"/>
      <c r="C27" s="262"/>
      <c r="D27" s="262"/>
      <c r="E27" s="301"/>
      <c r="F27" s="260"/>
    </row>
    <row r="28" spans="1:6" ht="13" x14ac:dyDescent="0.25">
      <c r="A28" s="285"/>
      <c r="B28" s="318" t="s">
        <v>97</v>
      </c>
      <c r="C28" s="262"/>
      <c r="D28" s="262"/>
      <c r="E28" s="301"/>
      <c r="F28" s="260"/>
    </row>
    <row r="29" spans="1:6" x14ac:dyDescent="0.25">
      <c r="A29" s="285"/>
      <c r="B29" s="286"/>
      <c r="C29" s="262"/>
      <c r="D29" s="262"/>
      <c r="E29" s="301"/>
      <c r="F29" s="260"/>
    </row>
    <row r="30" spans="1:6" ht="13" x14ac:dyDescent="0.25">
      <c r="A30" s="285"/>
      <c r="B30" s="319" t="s">
        <v>98</v>
      </c>
      <c r="C30" s="262"/>
      <c r="D30" s="262"/>
      <c r="E30" s="301"/>
      <c r="F30" s="260"/>
    </row>
    <row r="31" spans="1:6" ht="13" x14ac:dyDescent="0.25">
      <c r="A31" s="275"/>
      <c r="B31" s="278"/>
      <c r="C31" s="262"/>
      <c r="D31" s="262"/>
      <c r="E31" s="301"/>
      <c r="F31" s="260"/>
    </row>
    <row r="32" spans="1:6" ht="13" x14ac:dyDescent="0.25">
      <c r="A32" s="275"/>
      <c r="B32" s="278" t="s">
        <v>99</v>
      </c>
      <c r="C32" s="262"/>
      <c r="D32" s="262"/>
      <c r="E32" s="301"/>
      <c r="F32" s="260"/>
    </row>
    <row r="33" spans="1:6" ht="25" x14ac:dyDescent="0.25">
      <c r="A33" s="275"/>
      <c r="B33" s="281" t="s">
        <v>100</v>
      </c>
      <c r="C33" s="262"/>
      <c r="D33" s="262"/>
      <c r="E33" s="301"/>
      <c r="F33" s="260"/>
    </row>
    <row r="34" spans="1:6" ht="13" x14ac:dyDescent="0.25">
      <c r="A34" s="275"/>
      <c r="B34" s="278"/>
      <c r="C34" s="262"/>
      <c r="D34" s="262"/>
      <c r="E34" s="301"/>
      <c r="F34" s="260"/>
    </row>
    <row r="35" spans="1:6" ht="14.5" x14ac:dyDescent="0.25">
      <c r="A35" s="275" t="s">
        <v>101</v>
      </c>
      <c r="B35" s="282" t="s">
        <v>102</v>
      </c>
      <c r="C35" s="262" t="s">
        <v>840</v>
      </c>
      <c r="D35" s="296">
        <v>2.7</v>
      </c>
      <c r="E35" s="301"/>
      <c r="F35" s="260">
        <f>D35*E35</f>
        <v>0</v>
      </c>
    </row>
    <row r="36" spans="1:6" ht="13" x14ac:dyDescent="0.25">
      <c r="A36" s="275"/>
      <c r="B36" s="278"/>
      <c r="C36" s="262"/>
      <c r="D36" s="296"/>
      <c r="E36" s="301"/>
      <c r="F36" s="260"/>
    </row>
    <row r="37" spans="1:6" ht="13" x14ac:dyDescent="0.25">
      <c r="A37" s="275"/>
      <c r="B37" s="278" t="s">
        <v>1308</v>
      </c>
      <c r="C37" s="262"/>
      <c r="D37" s="296"/>
      <c r="E37" s="301"/>
      <c r="F37" s="260"/>
    </row>
    <row r="38" spans="1:6" ht="13" x14ac:dyDescent="0.25">
      <c r="A38" s="275"/>
      <c r="B38" s="278"/>
      <c r="C38" s="262"/>
      <c r="D38" s="296"/>
      <c r="E38" s="301"/>
      <c r="F38" s="260"/>
    </row>
    <row r="39" spans="1:6" ht="25" x14ac:dyDescent="0.25">
      <c r="A39" s="275"/>
      <c r="B39" s="281" t="s">
        <v>1340</v>
      </c>
      <c r="C39" s="262"/>
      <c r="D39" s="296"/>
      <c r="E39" s="301"/>
      <c r="F39" s="260"/>
    </row>
    <row r="40" spans="1:6" x14ac:dyDescent="0.25">
      <c r="A40" s="275"/>
      <c r="B40" s="282"/>
      <c r="C40" s="262"/>
      <c r="D40" s="296"/>
      <c r="E40" s="301"/>
      <c r="F40" s="260"/>
    </row>
    <row r="41" spans="1:6" ht="14.5" x14ac:dyDescent="0.25">
      <c r="A41" s="275" t="s">
        <v>106</v>
      </c>
      <c r="B41" s="282" t="s">
        <v>107</v>
      </c>
      <c r="C41" s="262" t="s">
        <v>840</v>
      </c>
      <c r="D41" s="296">
        <v>27</v>
      </c>
      <c r="E41" s="301"/>
      <c r="F41" s="260">
        <f>D41*E41</f>
        <v>0</v>
      </c>
    </row>
    <row r="42" spans="1:6" x14ac:dyDescent="0.25">
      <c r="A42" s="275"/>
      <c r="B42" s="282"/>
      <c r="C42" s="276"/>
      <c r="D42" s="262"/>
      <c r="E42" s="305"/>
      <c r="F42" s="260"/>
    </row>
    <row r="43" spans="1:6" ht="13" x14ac:dyDescent="0.25">
      <c r="A43" s="275"/>
      <c r="B43" s="278" t="s">
        <v>111</v>
      </c>
      <c r="C43" s="262"/>
      <c r="D43" s="262"/>
      <c r="E43" s="303"/>
      <c r="F43" s="260"/>
    </row>
    <row r="44" spans="1:6" x14ac:dyDescent="0.25">
      <c r="A44" s="275"/>
      <c r="B44" s="281"/>
      <c r="C44" s="262"/>
      <c r="D44" s="262"/>
      <c r="E44" s="303"/>
      <c r="F44" s="260"/>
    </row>
    <row r="45" spans="1:6" ht="13" x14ac:dyDescent="0.25">
      <c r="A45" s="275"/>
      <c r="B45" s="278" t="s">
        <v>112</v>
      </c>
      <c r="C45" s="262"/>
      <c r="D45" s="262"/>
      <c r="E45" s="301"/>
      <c r="F45" s="260"/>
    </row>
    <row r="46" spans="1:6" x14ac:dyDescent="0.25">
      <c r="A46" s="275"/>
      <c r="B46" s="276"/>
      <c r="C46" s="262"/>
      <c r="D46" s="262"/>
      <c r="E46" s="301"/>
      <c r="F46" s="260"/>
    </row>
    <row r="47" spans="1:6" x14ac:dyDescent="0.25">
      <c r="A47" s="275"/>
      <c r="B47" s="281" t="s">
        <v>113</v>
      </c>
      <c r="C47" s="262"/>
      <c r="D47" s="262"/>
      <c r="E47" s="301"/>
      <c r="F47" s="260"/>
    </row>
    <row r="48" spans="1:6" x14ac:dyDescent="0.25">
      <c r="A48" s="275"/>
      <c r="B48" s="281"/>
      <c r="C48" s="262"/>
      <c r="D48" s="262"/>
      <c r="E48" s="301"/>
      <c r="F48" s="260"/>
    </row>
    <row r="49" spans="1:6" ht="14.5" x14ac:dyDescent="0.25">
      <c r="A49" s="275" t="s">
        <v>114</v>
      </c>
      <c r="B49" s="276" t="s">
        <v>292</v>
      </c>
      <c r="C49" s="262" t="s">
        <v>840</v>
      </c>
      <c r="D49" s="296">
        <f>D35</f>
        <v>2.7</v>
      </c>
      <c r="E49" s="301"/>
      <c r="F49" s="260">
        <f>D49*E49</f>
        <v>0</v>
      </c>
    </row>
    <row r="50" spans="1:6" x14ac:dyDescent="0.25">
      <c r="A50" s="275"/>
      <c r="B50" s="276"/>
      <c r="C50" s="262"/>
      <c r="D50" s="296"/>
      <c r="E50" s="301"/>
      <c r="F50" s="260"/>
    </row>
    <row r="51" spans="1:6" ht="13" x14ac:dyDescent="0.25">
      <c r="A51" s="275"/>
      <c r="B51" s="278" t="s">
        <v>116</v>
      </c>
      <c r="C51" s="262"/>
      <c r="D51" s="296"/>
      <c r="E51" s="301"/>
      <c r="F51" s="260"/>
    </row>
    <row r="52" spans="1:6" ht="13" x14ac:dyDescent="0.25">
      <c r="A52" s="275"/>
      <c r="B52" s="280"/>
      <c r="C52" s="262"/>
      <c r="D52" s="296"/>
      <c r="E52" s="301"/>
      <c r="F52" s="260"/>
    </row>
    <row r="53" spans="1:6" ht="25" x14ac:dyDescent="0.25">
      <c r="A53" s="275"/>
      <c r="B53" s="281" t="s">
        <v>1350</v>
      </c>
      <c r="C53" s="262"/>
      <c r="D53" s="296"/>
      <c r="E53" s="301"/>
      <c r="F53" s="260"/>
    </row>
    <row r="54" spans="1:6" x14ac:dyDescent="0.25">
      <c r="A54" s="275"/>
      <c r="B54" s="276"/>
      <c r="C54" s="262"/>
      <c r="D54" s="296"/>
      <c r="E54" s="301"/>
      <c r="F54" s="260"/>
    </row>
    <row r="55" spans="1:6" ht="14.5" x14ac:dyDescent="0.25">
      <c r="A55" s="275" t="s">
        <v>118</v>
      </c>
      <c r="B55" s="276" t="s">
        <v>293</v>
      </c>
      <c r="C55" s="262" t="s">
        <v>840</v>
      </c>
      <c r="D55" s="296">
        <f>D41</f>
        <v>27</v>
      </c>
      <c r="E55" s="301"/>
      <c r="F55" s="260">
        <f>D55*E55</f>
        <v>0</v>
      </c>
    </row>
    <row r="56" spans="1:6" x14ac:dyDescent="0.25">
      <c r="A56" s="275"/>
      <c r="B56" s="304"/>
      <c r="C56" s="262"/>
      <c r="D56" s="296"/>
      <c r="E56" s="301"/>
      <c r="F56" s="260"/>
    </row>
    <row r="57" spans="1:6" ht="13" x14ac:dyDescent="0.25">
      <c r="A57" s="275"/>
      <c r="B57" s="278" t="s">
        <v>121</v>
      </c>
      <c r="C57" s="262"/>
      <c r="D57" s="262"/>
      <c r="E57" s="305"/>
      <c r="F57" s="260"/>
    </row>
    <row r="58" spans="1:6" ht="13" x14ac:dyDescent="0.25">
      <c r="A58" s="275"/>
      <c r="B58" s="278"/>
      <c r="C58" s="262"/>
      <c r="D58" s="262"/>
      <c r="E58" s="305"/>
      <c r="F58" s="260"/>
    </row>
    <row r="59" spans="1:6" ht="13" x14ac:dyDescent="0.25">
      <c r="A59" s="275"/>
      <c r="B59" s="278" t="s">
        <v>122</v>
      </c>
      <c r="C59" s="262"/>
      <c r="D59" s="262"/>
      <c r="E59" s="305"/>
      <c r="F59" s="260"/>
    </row>
    <row r="60" spans="1:6" ht="13" x14ac:dyDescent="0.25">
      <c r="A60" s="275"/>
      <c r="B60" s="278"/>
      <c r="C60" s="262"/>
      <c r="D60" s="262"/>
      <c r="E60" s="305"/>
      <c r="F60" s="260"/>
    </row>
    <row r="61" spans="1:6" x14ac:dyDescent="0.25">
      <c r="A61" s="275"/>
      <c r="B61" s="281" t="s">
        <v>123</v>
      </c>
      <c r="C61" s="262"/>
      <c r="D61" s="288"/>
      <c r="E61" s="305"/>
      <c r="F61" s="260"/>
    </row>
    <row r="62" spans="1:6" x14ac:dyDescent="0.25">
      <c r="A62" s="275"/>
      <c r="B62" s="282"/>
      <c r="C62" s="262"/>
      <c r="D62" s="288"/>
      <c r="E62" s="301"/>
      <c r="F62" s="260"/>
    </row>
    <row r="63" spans="1:6" x14ac:dyDescent="0.25">
      <c r="A63" s="275" t="s">
        <v>129</v>
      </c>
      <c r="B63" s="282" t="s">
        <v>130</v>
      </c>
      <c r="C63" s="262" t="s">
        <v>48</v>
      </c>
      <c r="D63" s="288">
        <v>54</v>
      </c>
      <c r="E63" s="301"/>
      <c r="F63" s="260">
        <f>D63*E63</f>
        <v>0</v>
      </c>
    </row>
    <row r="64" spans="1:6" x14ac:dyDescent="0.25">
      <c r="A64" s="275"/>
      <c r="B64" s="282"/>
      <c r="C64" s="262"/>
      <c r="D64" s="288"/>
      <c r="E64" s="301"/>
      <c r="F64" s="260"/>
    </row>
    <row r="65" spans="1:6" ht="21.75" customHeight="1" thickBot="1" x14ac:dyDescent="0.3">
      <c r="A65" s="2132" t="s">
        <v>103</v>
      </c>
      <c r="B65" s="2133"/>
      <c r="C65" s="2133"/>
      <c r="D65" s="2133"/>
      <c r="E65" s="2133"/>
      <c r="F65" s="825">
        <f>SUM(F9:F64)</f>
        <v>0</v>
      </c>
    </row>
    <row r="66" spans="1:6" ht="13" x14ac:dyDescent="0.25">
      <c r="A66" s="275"/>
      <c r="B66" s="278" t="s">
        <v>131</v>
      </c>
      <c r="C66" s="262"/>
      <c r="D66" s="262"/>
      <c r="E66" s="301"/>
      <c r="F66" s="260"/>
    </row>
    <row r="67" spans="1:6" x14ac:dyDescent="0.25">
      <c r="A67" s="275"/>
      <c r="B67" s="276"/>
      <c r="C67" s="262"/>
      <c r="D67" s="262"/>
      <c r="E67" s="301"/>
      <c r="F67" s="260"/>
    </row>
    <row r="68" spans="1:6" ht="13" x14ac:dyDescent="0.25">
      <c r="A68" s="275"/>
      <c r="B68" s="278" t="s">
        <v>132</v>
      </c>
      <c r="C68" s="262"/>
      <c r="D68" s="262"/>
      <c r="E68" s="301"/>
      <c r="F68" s="260"/>
    </row>
    <row r="69" spans="1:6" x14ac:dyDescent="0.25">
      <c r="A69" s="275"/>
      <c r="B69" s="276"/>
      <c r="C69" s="262"/>
      <c r="D69" s="262"/>
      <c r="E69" s="301"/>
      <c r="F69" s="260"/>
    </row>
    <row r="70" spans="1:6" x14ac:dyDescent="0.25">
      <c r="A70" s="275"/>
      <c r="B70" s="281" t="s">
        <v>133</v>
      </c>
      <c r="C70" s="262"/>
      <c r="D70" s="262"/>
      <c r="E70" s="301"/>
      <c r="F70" s="260"/>
    </row>
    <row r="71" spans="1:6" x14ac:dyDescent="0.25">
      <c r="A71" s="275"/>
      <c r="B71" s="276"/>
      <c r="C71" s="262"/>
      <c r="D71" s="262"/>
      <c r="E71" s="301"/>
      <c r="F71" s="260"/>
    </row>
    <row r="72" spans="1:6" x14ac:dyDescent="0.25">
      <c r="A72" s="275" t="s">
        <v>134</v>
      </c>
      <c r="B72" s="276" t="s">
        <v>135</v>
      </c>
      <c r="C72" s="262" t="s">
        <v>40</v>
      </c>
      <c r="D72" s="296">
        <v>0.22</v>
      </c>
      <c r="E72" s="301"/>
      <c r="F72" s="260">
        <f>D72*E72</f>
        <v>0</v>
      </c>
    </row>
    <row r="73" spans="1:6" x14ac:dyDescent="0.25">
      <c r="A73" s="275"/>
      <c r="B73" s="286"/>
      <c r="C73" s="262"/>
      <c r="D73" s="288"/>
      <c r="E73" s="301"/>
      <c r="F73" s="279"/>
    </row>
    <row r="74" spans="1:6" ht="13" x14ac:dyDescent="0.25">
      <c r="A74" s="275"/>
      <c r="B74" s="278" t="s">
        <v>140</v>
      </c>
      <c r="C74" s="262"/>
      <c r="D74" s="262"/>
      <c r="E74" s="301"/>
      <c r="F74" s="260"/>
    </row>
    <row r="75" spans="1:6" ht="13" x14ac:dyDescent="0.25">
      <c r="A75" s="275"/>
      <c r="B75" s="280"/>
      <c r="C75" s="262"/>
      <c r="D75" s="262"/>
      <c r="E75" s="305"/>
      <c r="F75" s="260"/>
    </row>
    <row r="76" spans="1:6" ht="13" x14ac:dyDescent="0.25">
      <c r="A76" s="275"/>
      <c r="B76" s="280" t="s">
        <v>141</v>
      </c>
      <c r="C76" s="262"/>
      <c r="D76" s="262"/>
      <c r="E76" s="305"/>
      <c r="F76" s="260"/>
    </row>
    <row r="77" spans="1:6" x14ac:dyDescent="0.25">
      <c r="A77" s="275"/>
      <c r="B77" s="281"/>
      <c r="C77" s="262"/>
      <c r="D77" s="262"/>
      <c r="E77" s="301"/>
      <c r="F77" s="260"/>
    </row>
    <row r="78" spans="1:6" ht="13" x14ac:dyDescent="0.25">
      <c r="A78" s="275"/>
      <c r="B78" s="280" t="s">
        <v>176</v>
      </c>
      <c r="C78" s="262"/>
      <c r="D78" s="262"/>
      <c r="E78" s="301"/>
      <c r="F78" s="260"/>
    </row>
    <row r="79" spans="1:6" x14ac:dyDescent="0.25">
      <c r="A79" s="275"/>
      <c r="B79" s="276"/>
      <c r="C79" s="262"/>
      <c r="D79" s="262"/>
      <c r="E79" s="301"/>
      <c r="F79" s="260"/>
    </row>
    <row r="80" spans="1:6" ht="25" x14ac:dyDescent="0.25">
      <c r="A80" s="275"/>
      <c r="B80" s="281" t="s">
        <v>496</v>
      </c>
      <c r="C80" s="262"/>
      <c r="D80" s="262"/>
      <c r="E80" s="301"/>
      <c r="F80" s="260"/>
    </row>
    <row r="81" spans="1:6" x14ac:dyDescent="0.25">
      <c r="A81" s="907" t="s">
        <v>300</v>
      </c>
      <c r="B81" s="908" t="s">
        <v>1850</v>
      </c>
      <c r="C81" s="907" t="s">
        <v>19</v>
      </c>
      <c r="D81" s="907">
        <v>1</v>
      </c>
      <c r="E81" s="909"/>
      <c r="F81" s="1077">
        <f t="shared" ref="F81:F86" si="0">D81*E81</f>
        <v>0</v>
      </c>
    </row>
    <row r="82" spans="1:6" x14ac:dyDescent="0.25">
      <c r="A82" s="907" t="s">
        <v>302</v>
      </c>
      <c r="B82" s="908" t="s">
        <v>802</v>
      </c>
      <c r="C82" s="907" t="s">
        <v>19</v>
      </c>
      <c r="D82" s="907">
        <v>2</v>
      </c>
      <c r="E82" s="909"/>
      <c r="F82" s="1077">
        <f t="shared" si="0"/>
        <v>0</v>
      </c>
    </row>
    <row r="83" spans="1:6" x14ac:dyDescent="0.25">
      <c r="A83" s="907" t="s">
        <v>337</v>
      </c>
      <c r="B83" s="908" t="s">
        <v>799</v>
      </c>
      <c r="C83" s="907" t="s">
        <v>19</v>
      </c>
      <c r="D83" s="907">
        <v>1</v>
      </c>
      <c r="E83" s="909"/>
      <c r="F83" s="1077">
        <f t="shared" si="0"/>
        <v>0</v>
      </c>
    </row>
    <row r="84" spans="1:6" x14ac:dyDescent="0.25">
      <c r="A84" s="907" t="s">
        <v>1671</v>
      </c>
      <c r="B84" s="908" t="s">
        <v>2260</v>
      </c>
      <c r="C84" s="907" t="s">
        <v>19</v>
      </c>
      <c r="D84" s="907">
        <v>1</v>
      </c>
      <c r="E84" s="909"/>
      <c r="F84" s="1077">
        <f t="shared" si="0"/>
        <v>0</v>
      </c>
    </row>
    <row r="85" spans="1:6" x14ac:dyDescent="0.25">
      <c r="A85" s="907" t="s">
        <v>1672</v>
      </c>
      <c r="B85" s="908" t="s">
        <v>2252</v>
      </c>
      <c r="C85" s="907" t="s">
        <v>19</v>
      </c>
      <c r="D85" s="907">
        <v>1</v>
      </c>
      <c r="E85" s="909"/>
      <c r="F85" s="1077">
        <f t="shared" si="0"/>
        <v>0</v>
      </c>
    </row>
    <row r="86" spans="1:6" x14ac:dyDescent="0.25">
      <c r="A86" s="907" t="s">
        <v>1673</v>
      </c>
      <c r="B86" s="908" t="s">
        <v>1467</v>
      </c>
      <c r="C86" s="907" t="s">
        <v>19</v>
      </c>
      <c r="D86" s="907">
        <v>1</v>
      </c>
      <c r="E86" s="909"/>
      <c r="F86" s="1077">
        <f t="shared" si="0"/>
        <v>0</v>
      </c>
    </row>
    <row r="87" spans="1:6" x14ac:dyDescent="0.25">
      <c r="A87" s="275"/>
      <c r="B87" s="304"/>
      <c r="C87" s="262"/>
      <c r="D87" s="262"/>
      <c r="E87" s="301"/>
      <c r="F87" s="321"/>
    </row>
    <row r="88" spans="1:6" ht="13" x14ac:dyDescent="0.25">
      <c r="A88" s="285"/>
      <c r="B88" s="280" t="s">
        <v>179</v>
      </c>
      <c r="C88" s="262"/>
      <c r="D88" s="262"/>
      <c r="E88" s="301"/>
      <c r="F88" s="260"/>
    </row>
    <row r="89" spans="1:6" ht="13" x14ac:dyDescent="0.25">
      <c r="A89" s="275"/>
      <c r="B89" s="278"/>
      <c r="C89" s="262"/>
      <c r="D89" s="262"/>
      <c r="E89" s="301"/>
      <c r="F89" s="260"/>
    </row>
    <row r="90" spans="1:6" ht="25" x14ac:dyDescent="0.25">
      <c r="A90" s="275"/>
      <c r="B90" s="281" t="s">
        <v>303</v>
      </c>
      <c r="C90" s="262"/>
      <c r="D90" s="262"/>
      <c r="E90" s="301"/>
      <c r="F90" s="260"/>
    </row>
    <row r="91" spans="1:6" x14ac:dyDescent="0.25">
      <c r="A91" s="275"/>
      <c r="B91" s="282"/>
      <c r="C91" s="262"/>
      <c r="D91" s="262"/>
      <c r="E91" s="301"/>
      <c r="F91" s="260"/>
    </row>
    <row r="92" spans="1:6" x14ac:dyDescent="0.25">
      <c r="A92" s="285" t="s">
        <v>497</v>
      </c>
      <c r="B92" s="908" t="s">
        <v>2264</v>
      </c>
      <c r="C92" s="907" t="s">
        <v>19</v>
      </c>
      <c r="D92" s="907">
        <v>1</v>
      </c>
      <c r="E92" s="909"/>
      <c r="F92" s="1077">
        <f>D92*E92</f>
        <v>0</v>
      </c>
    </row>
    <row r="93" spans="1:6" x14ac:dyDescent="0.25">
      <c r="A93" s="285"/>
      <c r="B93" s="286"/>
      <c r="C93" s="262"/>
      <c r="D93" s="262"/>
      <c r="E93" s="301"/>
      <c r="F93" s="322"/>
    </row>
    <row r="94" spans="1:6" ht="26" x14ac:dyDescent="0.25">
      <c r="A94" s="907"/>
      <c r="B94" s="936" t="s">
        <v>2229</v>
      </c>
      <c r="C94" s="907"/>
      <c r="D94" s="907"/>
      <c r="E94" s="909"/>
      <c r="F94" s="1077"/>
    </row>
    <row r="95" spans="1:6" x14ac:dyDescent="0.25">
      <c r="A95" s="907" t="s">
        <v>2230</v>
      </c>
      <c r="B95" s="908" t="s">
        <v>1816</v>
      </c>
      <c r="C95" s="907" t="s">
        <v>19</v>
      </c>
      <c r="D95" s="907">
        <v>5</v>
      </c>
      <c r="E95" s="909"/>
      <c r="F95" s="1077">
        <f>D95*E95</f>
        <v>0</v>
      </c>
    </row>
    <row r="96" spans="1:6" x14ac:dyDescent="0.25">
      <c r="A96" s="907" t="s">
        <v>2231</v>
      </c>
      <c r="B96" s="908" t="s">
        <v>251</v>
      </c>
      <c r="C96" s="907" t="s">
        <v>19</v>
      </c>
      <c r="D96" s="907">
        <v>5</v>
      </c>
      <c r="E96" s="909"/>
      <c r="F96" s="1077">
        <f>D96*E96</f>
        <v>0</v>
      </c>
    </row>
    <row r="97" spans="1:6" x14ac:dyDescent="0.25">
      <c r="A97" s="285"/>
      <c r="B97" s="286"/>
      <c r="C97" s="262"/>
      <c r="D97" s="262"/>
      <c r="E97" s="301"/>
      <c r="F97" s="322"/>
    </row>
    <row r="98" spans="1:6" ht="13" x14ac:dyDescent="0.3">
      <c r="A98" s="275"/>
      <c r="B98" s="263" t="s">
        <v>181</v>
      </c>
      <c r="C98" s="187"/>
      <c r="D98" s="187"/>
      <c r="E98" s="301"/>
      <c r="F98" s="322"/>
    </row>
    <row r="99" spans="1:6" x14ac:dyDescent="0.25">
      <c r="A99" s="275"/>
      <c r="B99" s="256"/>
      <c r="C99" s="187"/>
      <c r="D99" s="187"/>
      <c r="E99" s="301"/>
      <c r="F99" s="322"/>
    </row>
    <row r="100" spans="1:6" ht="25" x14ac:dyDescent="0.25">
      <c r="A100" s="275"/>
      <c r="B100" s="291" t="s">
        <v>498</v>
      </c>
      <c r="C100" s="187"/>
      <c r="D100" s="187"/>
      <c r="E100" s="301"/>
      <c r="F100" s="322"/>
    </row>
    <row r="101" spans="1:6" x14ac:dyDescent="0.25">
      <c r="A101" s="1046" t="s">
        <v>306</v>
      </c>
      <c r="B101" s="908" t="s">
        <v>802</v>
      </c>
      <c r="C101" s="907" t="s">
        <v>19</v>
      </c>
      <c r="D101" s="907">
        <v>1</v>
      </c>
      <c r="E101" s="909"/>
      <c r="F101" s="1077">
        <f>D101*E101</f>
        <v>0</v>
      </c>
    </row>
    <row r="102" spans="1:6" x14ac:dyDescent="0.25">
      <c r="A102" s="1046" t="s">
        <v>308</v>
      </c>
      <c r="B102" s="908" t="s">
        <v>799</v>
      </c>
      <c r="C102" s="907" t="s">
        <v>19</v>
      </c>
      <c r="D102" s="907">
        <v>1</v>
      </c>
      <c r="E102" s="909"/>
      <c r="F102" s="1077">
        <f>D102*E102</f>
        <v>0</v>
      </c>
    </row>
    <row r="103" spans="1:6" x14ac:dyDescent="0.25">
      <c r="A103" s="275"/>
      <c r="B103" s="286"/>
      <c r="C103" s="262"/>
      <c r="D103" s="262"/>
      <c r="E103" s="301"/>
      <c r="F103" s="260"/>
    </row>
    <row r="104" spans="1:6" ht="13" x14ac:dyDescent="0.25">
      <c r="A104" s="275"/>
      <c r="B104" s="278" t="s">
        <v>499</v>
      </c>
      <c r="C104" s="262"/>
      <c r="D104" s="262"/>
      <c r="E104" s="305"/>
      <c r="F104" s="260"/>
    </row>
    <row r="105" spans="1:6" ht="13" x14ac:dyDescent="0.25">
      <c r="A105" s="275"/>
      <c r="B105" s="278"/>
      <c r="C105" s="262"/>
      <c r="D105" s="262"/>
      <c r="E105" s="305"/>
      <c r="F105" s="260"/>
    </row>
    <row r="106" spans="1:6" x14ac:dyDescent="0.25">
      <c r="A106" s="275"/>
      <c r="B106" s="291" t="s">
        <v>500</v>
      </c>
      <c r="C106" s="262"/>
      <c r="D106" s="262"/>
      <c r="E106" s="305"/>
      <c r="F106" s="260"/>
    </row>
    <row r="107" spans="1:6" x14ac:dyDescent="0.25">
      <c r="A107" s="340" t="s">
        <v>2267</v>
      </c>
      <c r="B107" s="343" t="s">
        <v>183</v>
      </c>
      <c r="C107" s="262" t="s">
        <v>19</v>
      </c>
      <c r="D107" s="262">
        <v>1</v>
      </c>
      <c r="E107" s="301"/>
      <c r="F107" s="260">
        <f>D107*E107</f>
        <v>0</v>
      </c>
    </row>
    <row r="108" spans="1:6" x14ac:dyDescent="0.25">
      <c r="A108" s="275"/>
      <c r="B108" s="282"/>
      <c r="C108" s="262"/>
      <c r="D108" s="262"/>
      <c r="E108" s="301"/>
      <c r="F108" s="260"/>
    </row>
    <row r="109" spans="1:6" ht="13" x14ac:dyDescent="0.25">
      <c r="A109" s="275"/>
      <c r="B109" s="278" t="s">
        <v>145</v>
      </c>
      <c r="C109" s="262"/>
      <c r="D109" s="262"/>
      <c r="E109" s="301"/>
      <c r="F109" s="260"/>
    </row>
    <row r="110" spans="1:6" ht="13" x14ac:dyDescent="0.25">
      <c r="A110" s="275"/>
      <c r="B110" s="278"/>
      <c r="C110" s="262"/>
      <c r="D110" s="262"/>
      <c r="E110" s="301"/>
      <c r="F110" s="260"/>
    </row>
    <row r="111" spans="1:6" ht="25" x14ac:dyDescent="0.25">
      <c r="A111" s="275"/>
      <c r="B111" s="291" t="s">
        <v>315</v>
      </c>
      <c r="C111" s="262"/>
      <c r="D111" s="262"/>
      <c r="E111" s="305"/>
      <c r="F111" s="260"/>
    </row>
    <row r="112" spans="1:6" x14ac:dyDescent="0.25">
      <c r="A112" s="275"/>
      <c r="B112" s="281"/>
      <c r="C112" s="262"/>
      <c r="D112" s="262"/>
      <c r="E112" s="305"/>
      <c r="F112" s="260"/>
    </row>
    <row r="113" spans="1:6" x14ac:dyDescent="0.25">
      <c r="A113" s="907" t="s">
        <v>147</v>
      </c>
      <c r="B113" s="908" t="s">
        <v>2261</v>
      </c>
      <c r="C113" s="907" t="s">
        <v>19</v>
      </c>
      <c r="D113" s="907">
        <v>1</v>
      </c>
      <c r="E113" s="909"/>
      <c r="F113" s="1077">
        <f>D113*E113</f>
        <v>0</v>
      </c>
    </row>
    <row r="114" spans="1:6" x14ac:dyDescent="0.25">
      <c r="A114" s="907" t="s">
        <v>311</v>
      </c>
      <c r="B114" s="908" t="s">
        <v>2262</v>
      </c>
      <c r="C114" s="907" t="s">
        <v>19</v>
      </c>
      <c r="D114" s="907">
        <v>1</v>
      </c>
      <c r="E114" s="909"/>
      <c r="F114" s="1077">
        <f>D114*E114</f>
        <v>0</v>
      </c>
    </row>
    <row r="115" spans="1:6" x14ac:dyDescent="0.25">
      <c r="A115" s="907" t="s">
        <v>343</v>
      </c>
      <c r="B115" s="908" t="s">
        <v>2263</v>
      </c>
      <c r="C115" s="907" t="s">
        <v>19</v>
      </c>
      <c r="D115" s="907">
        <v>1</v>
      </c>
      <c r="E115" s="909"/>
      <c r="F115" s="1077">
        <f t="shared" ref="F115:F118" si="1">D115*E115</f>
        <v>0</v>
      </c>
    </row>
    <row r="116" spans="1:6" x14ac:dyDescent="0.25">
      <c r="A116" s="907" t="s">
        <v>345</v>
      </c>
      <c r="B116" s="908" t="s">
        <v>2254</v>
      </c>
      <c r="C116" s="907" t="s">
        <v>19</v>
      </c>
      <c r="D116" s="907">
        <v>1</v>
      </c>
      <c r="E116" s="909"/>
      <c r="F116" s="1077">
        <f t="shared" si="1"/>
        <v>0</v>
      </c>
    </row>
    <row r="117" spans="1:6" x14ac:dyDescent="0.25">
      <c r="A117" s="907" t="s">
        <v>317</v>
      </c>
      <c r="B117" s="908" t="s">
        <v>2255</v>
      </c>
      <c r="C117" s="907" t="s">
        <v>19</v>
      </c>
      <c r="D117" s="907">
        <v>1</v>
      </c>
      <c r="E117" s="909"/>
      <c r="F117" s="1077">
        <f t="shared" si="1"/>
        <v>0</v>
      </c>
    </row>
    <row r="118" spans="1:6" x14ac:dyDescent="0.25">
      <c r="A118" s="907" t="s">
        <v>347</v>
      </c>
      <c r="B118" s="908" t="s">
        <v>2256</v>
      </c>
      <c r="C118" s="907" t="s">
        <v>19</v>
      </c>
      <c r="D118" s="907">
        <v>2</v>
      </c>
      <c r="E118" s="909"/>
      <c r="F118" s="1077">
        <f t="shared" si="1"/>
        <v>0</v>
      </c>
    </row>
    <row r="119" spans="1:6" x14ac:dyDescent="0.25">
      <c r="A119" s="907" t="s">
        <v>345</v>
      </c>
      <c r="B119" s="908" t="s">
        <v>2241</v>
      </c>
      <c r="C119" s="907" t="s">
        <v>19</v>
      </c>
      <c r="D119" s="907">
        <v>1</v>
      </c>
      <c r="E119" s="909"/>
      <c r="F119" s="1077">
        <f>D119*E119</f>
        <v>0</v>
      </c>
    </row>
    <row r="120" spans="1:6" x14ac:dyDescent="0.25">
      <c r="A120" s="907" t="s">
        <v>317</v>
      </c>
      <c r="B120" s="908" t="s">
        <v>2240</v>
      </c>
      <c r="C120" s="907" t="s">
        <v>19</v>
      </c>
      <c r="D120" s="907">
        <v>1</v>
      </c>
      <c r="E120" s="909"/>
      <c r="F120" s="1077">
        <f>D120*E120</f>
        <v>0</v>
      </c>
    </row>
    <row r="121" spans="1:6" x14ac:dyDescent="0.25">
      <c r="A121" s="907" t="s">
        <v>347</v>
      </c>
      <c r="B121" s="908" t="s">
        <v>2242</v>
      </c>
      <c r="C121" s="907" t="s">
        <v>19</v>
      </c>
      <c r="D121" s="907">
        <v>0</v>
      </c>
      <c r="E121" s="909"/>
      <c r="F121" s="1077">
        <f>D121*E121</f>
        <v>0</v>
      </c>
    </row>
    <row r="122" spans="1:6" x14ac:dyDescent="0.25">
      <c r="A122" s="275"/>
      <c r="B122" s="282"/>
      <c r="C122" s="262"/>
      <c r="D122" s="262"/>
      <c r="E122" s="303"/>
      <c r="F122" s="260"/>
    </row>
    <row r="123" spans="1:6" ht="13" x14ac:dyDescent="0.25">
      <c r="A123" s="1046"/>
      <c r="B123" s="1007" t="s">
        <v>2234</v>
      </c>
      <c r="C123" s="907"/>
      <c r="D123" s="907"/>
      <c r="E123" s="909"/>
      <c r="F123" s="1077"/>
    </row>
    <row r="124" spans="1:6" ht="25" x14ac:dyDescent="0.25">
      <c r="A124" s="1046"/>
      <c r="B124" s="1813" t="s">
        <v>2235</v>
      </c>
      <c r="C124" s="907"/>
      <c r="D124" s="907"/>
      <c r="E124" s="909"/>
      <c r="F124" s="1077"/>
    </row>
    <row r="125" spans="1:6" x14ac:dyDescent="0.25">
      <c r="A125" s="1046" t="s">
        <v>2236</v>
      </c>
      <c r="B125" s="908" t="s">
        <v>251</v>
      </c>
      <c r="C125" s="907" t="s">
        <v>19</v>
      </c>
      <c r="D125" s="907">
        <v>1</v>
      </c>
      <c r="E125" s="909"/>
      <c r="F125" s="1077">
        <f>D125*E125</f>
        <v>0</v>
      </c>
    </row>
    <row r="126" spans="1:6" ht="19.5" customHeight="1" thickBot="1" x14ac:dyDescent="0.3">
      <c r="A126" s="2132" t="s">
        <v>103</v>
      </c>
      <c r="B126" s="2133"/>
      <c r="C126" s="2133"/>
      <c r="D126" s="2133"/>
      <c r="E126" s="2133"/>
      <c r="F126" s="825">
        <f>SUM(F68:F125)</f>
        <v>0</v>
      </c>
    </row>
    <row r="127" spans="1:6" ht="13" x14ac:dyDescent="0.25">
      <c r="A127" s="275"/>
      <c r="B127" s="278"/>
      <c r="C127" s="262"/>
      <c r="D127" s="262"/>
      <c r="E127" s="305"/>
      <c r="F127" s="260"/>
    </row>
    <row r="128" spans="1:6" ht="13" x14ac:dyDescent="0.25">
      <c r="A128" s="275"/>
      <c r="B128" s="280" t="s">
        <v>148</v>
      </c>
      <c r="C128" s="262"/>
      <c r="D128" s="262"/>
      <c r="E128" s="305"/>
      <c r="F128" s="260"/>
    </row>
    <row r="129" spans="1:6" x14ac:dyDescent="0.25">
      <c r="A129" s="275"/>
      <c r="B129" s="281"/>
      <c r="C129" s="262"/>
      <c r="D129" s="262"/>
      <c r="E129" s="301"/>
      <c r="F129" s="260"/>
    </row>
    <row r="130" spans="1:6" ht="25" x14ac:dyDescent="0.25">
      <c r="A130" s="275"/>
      <c r="B130" s="291" t="s">
        <v>320</v>
      </c>
      <c r="C130" s="262"/>
      <c r="D130" s="262"/>
      <c r="E130" s="301"/>
      <c r="F130" s="260"/>
    </row>
    <row r="131" spans="1:6" x14ac:dyDescent="0.25">
      <c r="A131" s="907" t="s">
        <v>321</v>
      </c>
      <c r="B131" s="908" t="s">
        <v>1850</v>
      </c>
      <c r="C131" s="907" t="s">
        <v>19</v>
      </c>
      <c r="D131" s="907">
        <v>1</v>
      </c>
      <c r="E131" s="909"/>
      <c r="F131" s="1077">
        <f>D131*E131</f>
        <v>0</v>
      </c>
    </row>
    <row r="132" spans="1:6" x14ac:dyDescent="0.25">
      <c r="A132" s="907" t="s">
        <v>322</v>
      </c>
      <c r="B132" s="908" t="s">
        <v>802</v>
      </c>
      <c r="C132" s="907" t="s">
        <v>19</v>
      </c>
      <c r="D132" s="907">
        <v>1</v>
      </c>
      <c r="E132" s="909"/>
      <c r="F132" s="1077">
        <f>D132*E132</f>
        <v>0</v>
      </c>
    </row>
    <row r="133" spans="1:6" x14ac:dyDescent="0.25">
      <c r="A133" s="907" t="s">
        <v>353</v>
      </c>
      <c r="B133" s="908" t="s">
        <v>799</v>
      </c>
      <c r="C133" s="907" t="s">
        <v>19</v>
      </c>
      <c r="D133" s="907">
        <v>1</v>
      </c>
      <c r="E133" s="909"/>
      <c r="F133" s="1077">
        <f>D133*E133</f>
        <v>0</v>
      </c>
    </row>
    <row r="134" spans="1:6" x14ac:dyDescent="0.25">
      <c r="A134" s="275"/>
      <c r="B134" s="282"/>
      <c r="C134" s="262"/>
      <c r="D134" s="262"/>
      <c r="E134" s="301"/>
      <c r="F134" s="322"/>
    </row>
    <row r="135" spans="1:6" ht="25.5" x14ac:dyDescent="0.3">
      <c r="A135" s="275"/>
      <c r="B135" s="291" t="s">
        <v>501</v>
      </c>
      <c r="C135" s="262"/>
      <c r="D135" s="262"/>
      <c r="E135" s="302"/>
      <c r="F135" s="292"/>
    </row>
    <row r="136" spans="1:6" ht="13" x14ac:dyDescent="0.3">
      <c r="A136" s="275"/>
      <c r="B136" s="276"/>
      <c r="C136" s="262"/>
      <c r="D136" s="262"/>
      <c r="E136" s="302"/>
      <c r="F136" s="292"/>
    </row>
    <row r="137" spans="1:6" x14ac:dyDescent="0.25">
      <c r="A137" s="275" t="s">
        <v>502</v>
      </c>
      <c r="B137" s="282" t="s">
        <v>361</v>
      </c>
      <c r="C137" s="262" t="s">
        <v>19</v>
      </c>
      <c r="D137" s="262">
        <v>1</v>
      </c>
      <c r="E137" s="301"/>
      <c r="F137" s="260">
        <f>D137*E137</f>
        <v>0</v>
      </c>
    </row>
    <row r="138" spans="1:6" x14ac:dyDescent="0.25">
      <c r="A138" s="275"/>
      <c r="B138" s="282"/>
      <c r="C138" s="262"/>
      <c r="D138" s="262"/>
      <c r="E138" s="301"/>
      <c r="F138" s="260"/>
    </row>
    <row r="139" spans="1:6" ht="13" x14ac:dyDescent="0.25">
      <c r="A139" s="367"/>
      <c r="B139" s="1023" t="s">
        <v>2237</v>
      </c>
      <c r="C139" s="368"/>
      <c r="D139" s="737"/>
      <c r="E139" s="1005"/>
      <c r="F139" s="1071"/>
    </row>
    <row r="140" spans="1:6" ht="13" x14ac:dyDescent="0.25">
      <c r="A140" s="1044"/>
      <c r="B140" s="1023" t="s">
        <v>2238</v>
      </c>
      <c r="C140" s="1046"/>
      <c r="D140" s="1047"/>
      <c r="E140" s="1048"/>
      <c r="F140" s="1078"/>
    </row>
    <row r="141" spans="1:6" x14ac:dyDescent="0.25">
      <c r="A141" s="907" t="s">
        <v>806</v>
      </c>
      <c r="B141" s="908" t="s">
        <v>251</v>
      </c>
      <c r="C141" s="907" t="s">
        <v>19</v>
      </c>
      <c r="D141" s="907">
        <v>1</v>
      </c>
      <c r="E141" s="909"/>
      <c r="F141" s="1077">
        <f>D141*E141</f>
        <v>0</v>
      </c>
    </row>
    <row r="142" spans="1:6" ht="13" x14ac:dyDescent="0.25">
      <c r="A142" s="275"/>
      <c r="B142" s="278"/>
      <c r="C142" s="262"/>
      <c r="D142" s="262"/>
      <c r="E142" s="305"/>
      <c r="F142" s="260"/>
    </row>
    <row r="143" spans="1:6" ht="13" x14ac:dyDescent="0.25">
      <c r="A143" s="275"/>
      <c r="B143" s="278" t="s">
        <v>503</v>
      </c>
      <c r="C143" s="262"/>
      <c r="D143" s="262"/>
      <c r="E143" s="305"/>
      <c r="F143" s="260"/>
    </row>
    <row r="144" spans="1:6" ht="13" x14ac:dyDescent="0.25">
      <c r="A144" s="275"/>
      <c r="B144" s="278"/>
      <c r="C144" s="262"/>
      <c r="D144" s="262"/>
      <c r="E144" s="305"/>
      <c r="F144" s="260"/>
    </row>
    <row r="145" spans="1:6" ht="62.5" x14ac:dyDescent="0.25">
      <c r="A145" s="340" t="s">
        <v>1600</v>
      </c>
      <c r="B145" s="1129" t="s">
        <v>504</v>
      </c>
      <c r="C145" s="262" t="s">
        <v>8</v>
      </c>
      <c r="D145" s="262">
        <v>1</v>
      </c>
      <c r="E145" s="301"/>
      <c r="F145" s="260">
        <f>D145*E145</f>
        <v>0</v>
      </c>
    </row>
    <row r="146" spans="1:6" ht="13" x14ac:dyDescent="0.25">
      <c r="A146" s="275"/>
      <c r="B146" s="278"/>
      <c r="C146" s="262"/>
      <c r="D146" s="262"/>
      <c r="E146" s="305"/>
      <c r="F146" s="260"/>
    </row>
    <row r="147" spans="1:6" ht="13" x14ac:dyDescent="0.25">
      <c r="A147" s="275"/>
      <c r="B147" s="278"/>
      <c r="C147" s="262"/>
      <c r="D147" s="262"/>
      <c r="E147" s="305"/>
      <c r="F147" s="260"/>
    </row>
    <row r="148" spans="1:6" ht="13" x14ac:dyDescent="0.25">
      <c r="A148" s="275"/>
      <c r="B148" s="278"/>
      <c r="C148" s="262"/>
      <c r="D148" s="262"/>
      <c r="E148" s="305"/>
      <c r="F148" s="260"/>
    </row>
    <row r="149" spans="1:6" ht="13" x14ac:dyDescent="0.25">
      <c r="A149" s="275"/>
      <c r="B149" s="278"/>
      <c r="C149" s="262"/>
      <c r="D149" s="262"/>
      <c r="E149" s="305"/>
      <c r="F149" s="260"/>
    </row>
    <row r="150" spans="1:6" ht="13" x14ac:dyDescent="0.25">
      <c r="A150" s="275"/>
      <c r="B150" s="278"/>
      <c r="C150" s="262"/>
      <c r="D150" s="262"/>
      <c r="E150" s="305"/>
      <c r="F150" s="260"/>
    </row>
    <row r="151" spans="1:6" ht="13" x14ac:dyDescent="0.25">
      <c r="A151" s="275"/>
      <c r="B151" s="278"/>
      <c r="C151" s="262"/>
      <c r="D151" s="262"/>
      <c r="E151" s="305"/>
      <c r="F151" s="260"/>
    </row>
    <row r="152" spans="1:6" ht="13" x14ac:dyDescent="0.25">
      <c r="A152" s="275"/>
      <c r="B152" s="278"/>
      <c r="C152" s="262"/>
      <c r="D152" s="262"/>
      <c r="E152" s="305"/>
      <c r="F152" s="260"/>
    </row>
    <row r="153" spans="1:6" ht="13" x14ac:dyDescent="0.25">
      <c r="A153" s="275"/>
      <c r="B153" s="278"/>
      <c r="C153" s="262"/>
      <c r="D153" s="262"/>
      <c r="E153" s="305"/>
      <c r="F153" s="260"/>
    </row>
    <row r="154" spans="1:6" ht="13" x14ac:dyDescent="0.25">
      <c r="A154" s="275"/>
      <c r="B154" s="278"/>
      <c r="C154" s="262"/>
      <c r="D154" s="262"/>
      <c r="E154" s="305"/>
      <c r="F154" s="260"/>
    </row>
    <row r="155" spans="1:6" ht="13" x14ac:dyDescent="0.25">
      <c r="A155" s="275"/>
      <c r="B155" s="278"/>
      <c r="C155" s="262"/>
      <c r="D155" s="262"/>
      <c r="E155" s="305"/>
      <c r="F155" s="260"/>
    </row>
    <row r="156" spans="1:6" ht="13" x14ac:dyDescent="0.25">
      <c r="A156" s="275"/>
      <c r="B156" s="278"/>
      <c r="C156" s="262"/>
      <c r="D156" s="262"/>
      <c r="E156" s="305"/>
      <c r="F156" s="260"/>
    </row>
    <row r="157" spans="1:6" ht="13" x14ac:dyDescent="0.25">
      <c r="A157" s="275"/>
      <c r="B157" s="278"/>
      <c r="C157" s="262"/>
      <c r="D157" s="262"/>
      <c r="E157" s="305"/>
      <c r="F157" s="260"/>
    </row>
    <row r="158" spans="1:6" ht="13" x14ac:dyDescent="0.25">
      <c r="A158" s="275"/>
      <c r="B158" s="278"/>
      <c r="C158" s="262"/>
      <c r="D158" s="262"/>
      <c r="E158" s="305"/>
      <c r="F158" s="260"/>
    </row>
    <row r="159" spans="1:6" ht="13" x14ac:dyDescent="0.25">
      <c r="A159" s="275"/>
      <c r="B159" s="278"/>
      <c r="C159" s="262"/>
      <c r="D159" s="262"/>
      <c r="E159" s="305"/>
      <c r="F159" s="260"/>
    </row>
    <row r="160" spans="1:6" ht="13" x14ac:dyDescent="0.25">
      <c r="A160" s="275"/>
      <c r="B160" s="278"/>
      <c r="C160" s="262"/>
      <c r="D160" s="262"/>
      <c r="E160" s="305"/>
      <c r="F160" s="260"/>
    </row>
    <row r="161" spans="1:6" ht="13" x14ac:dyDescent="0.25">
      <c r="A161" s="275"/>
      <c r="B161" s="278"/>
      <c r="C161" s="262"/>
      <c r="D161" s="262"/>
      <c r="E161" s="305"/>
      <c r="F161" s="260"/>
    </row>
    <row r="162" spans="1:6" ht="13" x14ac:dyDescent="0.25">
      <c r="A162" s="275"/>
      <c r="B162" s="278"/>
      <c r="C162" s="262"/>
      <c r="D162" s="262"/>
      <c r="E162" s="305"/>
      <c r="F162" s="260"/>
    </row>
    <row r="163" spans="1:6" ht="13" x14ac:dyDescent="0.25">
      <c r="A163" s="275"/>
      <c r="B163" s="278"/>
      <c r="C163" s="262"/>
      <c r="D163" s="262"/>
      <c r="E163" s="305"/>
      <c r="F163" s="260"/>
    </row>
    <row r="164" spans="1:6" ht="13" x14ac:dyDescent="0.25">
      <c r="A164" s="275"/>
      <c r="B164" s="278"/>
      <c r="C164" s="262"/>
      <c r="D164" s="262"/>
      <c r="E164" s="305"/>
      <c r="F164" s="260"/>
    </row>
    <row r="165" spans="1:6" ht="13" x14ac:dyDescent="0.25">
      <c r="A165" s="275"/>
      <c r="B165" s="278"/>
      <c r="C165" s="262"/>
      <c r="D165" s="262"/>
      <c r="E165" s="305"/>
      <c r="F165" s="260"/>
    </row>
    <row r="166" spans="1:6" ht="13" x14ac:dyDescent="0.25">
      <c r="A166" s="275"/>
      <c r="B166" s="278"/>
      <c r="C166" s="262"/>
      <c r="D166" s="262"/>
      <c r="E166" s="305"/>
      <c r="F166" s="260"/>
    </row>
    <row r="167" spans="1:6" ht="13" x14ac:dyDescent="0.25">
      <c r="A167" s="275"/>
      <c r="B167" s="278"/>
      <c r="C167" s="262"/>
      <c r="D167" s="262"/>
      <c r="E167" s="305"/>
      <c r="F167" s="260"/>
    </row>
    <row r="168" spans="1:6" ht="13" x14ac:dyDescent="0.25">
      <c r="A168" s="275"/>
      <c r="B168" s="278"/>
      <c r="C168" s="262"/>
      <c r="D168" s="262"/>
      <c r="E168" s="305"/>
      <c r="F168" s="260"/>
    </row>
    <row r="169" spans="1:6" ht="13" x14ac:dyDescent="0.25">
      <c r="A169" s="275"/>
      <c r="B169" s="278"/>
      <c r="C169" s="262"/>
      <c r="D169" s="262"/>
      <c r="E169" s="305"/>
      <c r="F169" s="260"/>
    </row>
    <row r="170" spans="1:6" ht="13" x14ac:dyDescent="0.25">
      <c r="A170" s="275"/>
      <c r="B170" s="278"/>
      <c r="C170" s="262"/>
      <c r="D170" s="262"/>
      <c r="E170" s="305"/>
      <c r="F170" s="260"/>
    </row>
    <row r="171" spans="1:6" ht="13" x14ac:dyDescent="0.25">
      <c r="A171" s="275"/>
      <c r="B171" s="278"/>
      <c r="C171" s="262"/>
      <c r="D171" s="262"/>
      <c r="E171" s="305"/>
      <c r="F171" s="260"/>
    </row>
    <row r="172" spans="1:6" x14ac:dyDescent="0.25">
      <c r="A172" s="340"/>
      <c r="B172" s="435"/>
      <c r="C172" s="262"/>
      <c r="D172" s="262"/>
      <c r="E172" s="301"/>
      <c r="F172" s="260"/>
    </row>
    <row r="173" spans="1:6" x14ac:dyDescent="0.25">
      <c r="A173" s="275"/>
      <c r="B173" s="304"/>
      <c r="C173" s="262"/>
      <c r="D173" s="262"/>
      <c r="E173" s="301"/>
      <c r="F173" s="260"/>
    </row>
    <row r="174" spans="1:6" x14ac:dyDescent="0.25">
      <c r="A174" s="275"/>
      <c r="B174" s="304"/>
      <c r="C174" s="262"/>
      <c r="D174" s="262"/>
      <c r="E174" s="301"/>
      <c r="F174" s="260"/>
    </row>
    <row r="175" spans="1:6" x14ac:dyDescent="0.25">
      <c r="A175" s="275"/>
      <c r="B175" s="304"/>
      <c r="C175" s="262"/>
      <c r="D175" s="262"/>
      <c r="E175" s="301"/>
      <c r="F175" s="260"/>
    </row>
    <row r="176" spans="1:6" x14ac:dyDescent="0.25">
      <c r="A176" s="275"/>
      <c r="B176" s="304"/>
      <c r="C176" s="262"/>
      <c r="D176" s="262"/>
      <c r="E176" s="301"/>
      <c r="F176" s="260"/>
    </row>
    <row r="177" spans="1:6" x14ac:dyDescent="0.25">
      <c r="A177" s="275"/>
      <c r="B177" s="304"/>
      <c r="C177" s="262"/>
      <c r="D177" s="262"/>
      <c r="E177" s="301"/>
      <c r="F177" s="260"/>
    </row>
    <row r="178" spans="1:6" x14ac:dyDescent="0.25">
      <c r="A178" s="275"/>
      <c r="B178" s="304"/>
      <c r="C178" s="262"/>
      <c r="D178" s="262"/>
      <c r="E178" s="301"/>
      <c r="F178" s="260"/>
    </row>
    <row r="179" spans="1:6" x14ac:dyDescent="0.25">
      <c r="A179" s="275"/>
      <c r="B179" s="304"/>
      <c r="C179" s="262"/>
      <c r="D179" s="262"/>
      <c r="E179" s="301"/>
      <c r="F179" s="260"/>
    </row>
    <row r="180" spans="1:6" x14ac:dyDescent="0.25">
      <c r="A180" s="275"/>
      <c r="B180" s="304"/>
      <c r="C180" s="262"/>
      <c r="D180" s="262"/>
      <c r="E180" s="301"/>
      <c r="F180" s="260"/>
    </row>
    <row r="181" spans="1:6" x14ac:dyDescent="0.25">
      <c r="A181" s="275"/>
      <c r="B181" s="304"/>
      <c r="C181" s="262"/>
      <c r="D181" s="262"/>
      <c r="E181" s="301"/>
      <c r="F181" s="260"/>
    </row>
    <row r="182" spans="1:6" x14ac:dyDescent="0.25">
      <c r="A182" s="275"/>
      <c r="B182" s="304"/>
      <c r="C182" s="262"/>
      <c r="D182" s="262"/>
      <c r="E182" s="301"/>
      <c r="F182" s="260"/>
    </row>
    <row r="183" spans="1:6" x14ac:dyDescent="0.25">
      <c r="A183" s="275"/>
      <c r="B183" s="304"/>
      <c r="C183" s="262"/>
      <c r="D183" s="262"/>
      <c r="E183" s="301"/>
      <c r="F183" s="260"/>
    </row>
    <row r="184" spans="1:6" x14ac:dyDescent="0.25">
      <c r="A184" s="275"/>
      <c r="B184" s="304"/>
      <c r="C184" s="262"/>
      <c r="D184" s="262"/>
      <c r="E184" s="301"/>
      <c r="F184" s="260"/>
    </row>
    <row r="185" spans="1:6" x14ac:dyDescent="0.25">
      <c r="A185" s="275"/>
      <c r="B185" s="304"/>
      <c r="C185" s="262"/>
      <c r="D185" s="262"/>
      <c r="E185" s="301"/>
      <c r="F185" s="260"/>
    </row>
    <row r="186" spans="1:6" ht="20.25" customHeight="1" thickBot="1" x14ac:dyDescent="0.3">
      <c r="A186" s="2132" t="s">
        <v>103</v>
      </c>
      <c r="B186" s="2133"/>
      <c r="C186" s="2133"/>
      <c r="D186" s="2133"/>
      <c r="E186" s="2133"/>
      <c r="F186" s="825">
        <f>SUM(F127:F184)</f>
        <v>0</v>
      </c>
    </row>
    <row r="187" spans="1:6" x14ac:dyDescent="0.25">
      <c r="A187" s="275"/>
      <c r="B187" s="304"/>
      <c r="C187" s="262"/>
      <c r="D187" s="262"/>
      <c r="E187" s="301"/>
      <c r="F187" s="260"/>
    </row>
    <row r="188" spans="1:6" x14ac:dyDescent="0.25">
      <c r="A188" s="275"/>
      <c r="B188" s="304"/>
      <c r="C188" s="262"/>
      <c r="D188" s="262"/>
      <c r="E188" s="301"/>
      <c r="F188" s="260"/>
    </row>
    <row r="189" spans="1:6" x14ac:dyDescent="0.25">
      <c r="A189" s="275"/>
      <c r="B189" s="304"/>
      <c r="C189" s="262"/>
      <c r="D189" s="262"/>
      <c r="E189" s="301"/>
      <c r="F189" s="260"/>
    </row>
    <row r="190" spans="1:6" ht="13" x14ac:dyDescent="0.3">
      <c r="A190" s="289"/>
      <c r="B190" s="290"/>
      <c r="C190" s="290"/>
      <c r="D190" s="290"/>
      <c r="E190" s="302"/>
      <c r="F190" s="292"/>
    </row>
    <row r="191" spans="1:6" x14ac:dyDescent="0.25">
      <c r="A191" s="275"/>
      <c r="B191" s="276" t="s">
        <v>28</v>
      </c>
      <c r="C191" s="262"/>
      <c r="D191" s="262"/>
      <c r="E191" s="305"/>
      <c r="F191" s="260"/>
    </row>
    <row r="192" spans="1:6" ht="13" x14ac:dyDescent="0.25">
      <c r="A192" s="283"/>
      <c r="B192" s="284"/>
      <c r="C192" s="262"/>
      <c r="D192" s="262"/>
      <c r="E192" s="305"/>
      <c r="F192" s="260"/>
    </row>
    <row r="193" spans="1:6" x14ac:dyDescent="0.25">
      <c r="A193" s="275"/>
      <c r="B193" s="435" t="s">
        <v>1643</v>
      </c>
      <c r="C193" s="262"/>
      <c r="D193" s="262"/>
      <c r="E193" s="305"/>
      <c r="F193" s="260">
        <f>F65</f>
        <v>0</v>
      </c>
    </row>
    <row r="194" spans="1:6" ht="13" x14ac:dyDescent="0.3">
      <c r="A194" s="289"/>
      <c r="B194" s="290"/>
      <c r="C194" s="290"/>
      <c r="D194" s="290"/>
      <c r="E194" s="302"/>
      <c r="F194" s="292"/>
    </row>
    <row r="195" spans="1:6" x14ac:dyDescent="0.25">
      <c r="A195" s="275"/>
      <c r="B195" s="435" t="s">
        <v>1644</v>
      </c>
      <c r="C195" s="262"/>
      <c r="D195" s="262"/>
      <c r="E195" s="305"/>
      <c r="F195" s="260">
        <f>F126</f>
        <v>0</v>
      </c>
    </row>
    <row r="196" spans="1:6" x14ac:dyDescent="0.25">
      <c r="A196" s="275"/>
      <c r="B196" s="276"/>
      <c r="C196" s="262"/>
      <c r="D196" s="262"/>
      <c r="E196" s="305"/>
      <c r="F196" s="260"/>
    </row>
    <row r="197" spans="1:6" x14ac:dyDescent="0.25">
      <c r="A197" s="275"/>
      <c r="B197" s="435" t="s">
        <v>1645</v>
      </c>
      <c r="C197" s="262"/>
      <c r="D197" s="262"/>
      <c r="E197" s="305"/>
      <c r="F197" s="260">
        <f>F186</f>
        <v>0</v>
      </c>
    </row>
    <row r="198" spans="1:6" x14ac:dyDescent="0.25">
      <c r="A198" s="275"/>
      <c r="B198" s="276"/>
      <c r="C198" s="262"/>
      <c r="D198" s="262"/>
      <c r="E198" s="305"/>
      <c r="F198" s="260"/>
    </row>
    <row r="199" spans="1:6" x14ac:dyDescent="0.25">
      <c r="A199" s="275"/>
      <c r="B199" s="276"/>
      <c r="C199" s="262"/>
      <c r="D199" s="262"/>
      <c r="E199" s="305"/>
      <c r="F199" s="260"/>
    </row>
    <row r="200" spans="1:6" ht="13" x14ac:dyDescent="0.25">
      <c r="A200" s="275"/>
      <c r="B200" s="280"/>
      <c r="C200" s="262"/>
      <c r="D200" s="262"/>
      <c r="E200" s="305"/>
      <c r="F200" s="260"/>
    </row>
    <row r="201" spans="1:6" x14ac:dyDescent="0.25">
      <c r="A201" s="275"/>
      <c r="B201" s="276"/>
      <c r="C201" s="262"/>
      <c r="D201" s="262"/>
      <c r="E201" s="305"/>
      <c r="F201" s="260"/>
    </row>
    <row r="202" spans="1:6" x14ac:dyDescent="0.25">
      <c r="A202" s="275"/>
      <c r="B202" s="281"/>
      <c r="C202" s="262"/>
      <c r="D202" s="262"/>
      <c r="E202" s="305"/>
      <c r="F202" s="260"/>
    </row>
    <row r="203" spans="1:6" x14ac:dyDescent="0.25">
      <c r="A203" s="275"/>
      <c r="B203" s="276"/>
      <c r="C203" s="262"/>
      <c r="D203" s="262"/>
      <c r="E203" s="305"/>
      <c r="F203" s="260"/>
    </row>
    <row r="204" spans="1:6" x14ac:dyDescent="0.25">
      <c r="A204" s="275"/>
      <c r="B204" s="276"/>
      <c r="C204" s="262"/>
      <c r="D204" s="262"/>
      <c r="E204" s="305"/>
      <c r="F204" s="260"/>
    </row>
    <row r="205" spans="1:6" x14ac:dyDescent="0.25">
      <c r="A205" s="275"/>
      <c r="B205" s="276"/>
      <c r="C205" s="262"/>
      <c r="D205" s="262"/>
      <c r="E205" s="305"/>
      <c r="F205" s="260"/>
    </row>
    <row r="206" spans="1:6" x14ac:dyDescent="0.25">
      <c r="A206" s="275"/>
      <c r="B206" s="281"/>
      <c r="C206" s="262"/>
      <c r="D206" s="262"/>
      <c r="E206" s="305"/>
      <c r="F206" s="260"/>
    </row>
    <row r="207" spans="1:6" x14ac:dyDescent="0.25">
      <c r="A207" s="275"/>
      <c r="B207" s="276"/>
      <c r="C207" s="262"/>
      <c r="D207" s="262"/>
      <c r="E207" s="305"/>
      <c r="F207" s="260"/>
    </row>
    <row r="208" spans="1:6" x14ac:dyDescent="0.25">
      <c r="A208" s="275"/>
      <c r="B208" s="276"/>
      <c r="C208" s="262"/>
      <c r="D208" s="262"/>
      <c r="E208" s="305"/>
      <c r="F208" s="260"/>
    </row>
    <row r="209" spans="1:6" x14ac:dyDescent="0.25">
      <c r="A209" s="275"/>
      <c r="B209" s="276"/>
      <c r="C209" s="262"/>
      <c r="D209" s="262"/>
      <c r="E209" s="305"/>
      <c r="F209" s="260"/>
    </row>
    <row r="210" spans="1:6" ht="13" x14ac:dyDescent="0.25">
      <c r="A210" s="275"/>
      <c r="B210" s="280"/>
      <c r="C210" s="262"/>
      <c r="D210" s="262"/>
      <c r="E210" s="305"/>
      <c r="F210" s="260"/>
    </row>
    <row r="211" spans="1:6" x14ac:dyDescent="0.25">
      <c r="A211" s="275"/>
      <c r="B211" s="276"/>
      <c r="C211" s="262"/>
      <c r="D211" s="262"/>
      <c r="E211" s="305"/>
      <c r="F211" s="260"/>
    </row>
    <row r="212" spans="1:6" x14ac:dyDescent="0.25">
      <c r="A212" s="275"/>
      <c r="B212" s="281"/>
      <c r="C212" s="262"/>
      <c r="D212" s="262"/>
      <c r="E212" s="305"/>
      <c r="F212" s="260"/>
    </row>
    <row r="213" spans="1:6" x14ac:dyDescent="0.25">
      <c r="A213" s="275"/>
      <c r="B213" s="276"/>
      <c r="C213" s="262"/>
      <c r="D213" s="262"/>
      <c r="E213" s="305"/>
      <c r="F213" s="260"/>
    </row>
    <row r="214" spans="1:6" x14ac:dyDescent="0.25">
      <c r="A214" s="275"/>
      <c r="B214" s="276"/>
      <c r="C214" s="262"/>
      <c r="D214" s="262"/>
      <c r="E214" s="305"/>
      <c r="F214" s="260"/>
    </row>
    <row r="215" spans="1:6" x14ac:dyDescent="0.25">
      <c r="A215" s="275"/>
      <c r="B215" s="276"/>
      <c r="C215" s="262"/>
      <c r="D215" s="262"/>
      <c r="E215" s="305"/>
      <c r="F215" s="260"/>
    </row>
    <row r="216" spans="1:6" ht="13" x14ac:dyDescent="0.25">
      <c r="A216" s="283"/>
      <c r="B216" s="284"/>
      <c r="C216" s="262"/>
      <c r="D216" s="262"/>
      <c r="E216" s="305"/>
      <c r="F216" s="260"/>
    </row>
    <row r="217" spans="1:6" ht="13" x14ac:dyDescent="0.25">
      <c r="A217" s="283"/>
      <c r="B217" s="284"/>
      <c r="C217" s="262"/>
      <c r="D217" s="262"/>
      <c r="E217" s="305"/>
      <c r="F217" s="260"/>
    </row>
    <row r="218" spans="1:6" x14ac:dyDescent="0.25">
      <c r="A218" s="285"/>
      <c r="B218" s="286"/>
      <c r="C218" s="262"/>
      <c r="D218" s="262"/>
      <c r="E218" s="305"/>
      <c r="F218" s="260"/>
    </row>
    <row r="219" spans="1:6" x14ac:dyDescent="0.25">
      <c r="A219" s="285"/>
      <c r="B219" s="286"/>
      <c r="C219" s="262"/>
      <c r="D219" s="262"/>
      <c r="E219" s="305"/>
      <c r="F219" s="260"/>
    </row>
    <row r="220" spans="1:6" x14ac:dyDescent="0.25">
      <c r="A220" s="285"/>
      <c r="B220" s="297"/>
      <c r="C220" s="262"/>
      <c r="D220" s="262"/>
      <c r="E220" s="305"/>
      <c r="F220" s="260"/>
    </row>
    <row r="221" spans="1:6" ht="13" x14ac:dyDescent="0.25">
      <c r="A221" s="275"/>
      <c r="B221" s="278"/>
      <c r="C221" s="262"/>
      <c r="D221" s="262"/>
      <c r="E221" s="305"/>
      <c r="F221" s="260"/>
    </row>
    <row r="222" spans="1:6" x14ac:dyDescent="0.25">
      <c r="A222" s="275"/>
      <c r="B222" s="282"/>
      <c r="C222" s="262"/>
      <c r="D222" s="262"/>
      <c r="E222" s="305"/>
      <c r="F222" s="260"/>
    </row>
    <row r="223" spans="1:6" x14ac:dyDescent="0.25">
      <c r="A223" s="275"/>
      <c r="B223" s="282"/>
      <c r="C223" s="262"/>
      <c r="D223" s="262"/>
      <c r="E223" s="305"/>
      <c r="F223" s="260"/>
    </row>
    <row r="224" spans="1:6" x14ac:dyDescent="0.25">
      <c r="A224" s="275"/>
      <c r="B224" s="282"/>
      <c r="C224" s="262"/>
      <c r="D224" s="262"/>
      <c r="E224" s="305"/>
      <c r="F224" s="260"/>
    </row>
    <row r="225" spans="1:6" x14ac:dyDescent="0.25">
      <c r="A225" s="275"/>
      <c r="B225" s="282"/>
      <c r="C225" s="262"/>
      <c r="D225" s="262"/>
      <c r="E225" s="305"/>
      <c r="F225" s="260"/>
    </row>
    <row r="226" spans="1:6" x14ac:dyDescent="0.25">
      <c r="A226" s="275"/>
      <c r="B226" s="282"/>
      <c r="C226" s="262"/>
      <c r="D226" s="262"/>
      <c r="E226" s="305"/>
      <c r="F226" s="260"/>
    </row>
    <row r="227" spans="1:6" x14ac:dyDescent="0.25">
      <c r="A227" s="275"/>
      <c r="B227" s="282"/>
      <c r="C227" s="262"/>
      <c r="D227" s="262"/>
      <c r="E227" s="305"/>
      <c r="F227" s="260"/>
    </row>
    <row r="228" spans="1:6" x14ac:dyDescent="0.25">
      <c r="A228" s="275"/>
      <c r="B228" s="282"/>
      <c r="C228" s="262"/>
      <c r="D228" s="262"/>
      <c r="E228" s="305"/>
      <c r="F228" s="260"/>
    </row>
    <row r="229" spans="1:6" x14ac:dyDescent="0.25">
      <c r="A229" s="275"/>
      <c r="B229" s="282"/>
      <c r="C229" s="262"/>
      <c r="D229" s="262"/>
      <c r="E229" s="305"/>
      <c r="F229" s="260"/>
    </row>
    <row r="230" spans="1:6" x14ac:dyDescent="0.25">
      <c r="A230" s="275"/>
      <c r="B230" s="282"/>
      <c r="C230" s="262"/>
      <c r="D230" s="262"/>
      <c r="E230" s="305"/>
      <c r="F230" s="260"/>
    </row>
    <row r="231" spans="1:6" x14ac:dyDescent="0.25">
      <c r="A231" s="275"/>
      <c r="B231" s="282"/>
      <c r="C231" s="262"/>
      <c r="D231" s="262"/>
      <c r="E231" s="305"/>
      <c r="F231" s="260"/>
    </row>
    <row r="232" spans="1:6" x14ac:dyDescent="0.25">
      <c r="A232" s="275"/>
      <c r="B232" s="282"/>
      <c r="C232" s="262"/>
      <c r="D232" s="262"/>
      <c r="E232" s="305"/>
      <c r="F232" s="260"/>
    </row>
    <row r="233" spans="1:6" x14ac:dyDescent="0.25">
      <c r="A233" s="275"/>
      <c r="B233" s="282"/>
      <c r="C233" s="262"/>
      <c r="D233" s="262"/>
      <c r="E233" s="305"/>
      <c r="F233" s="260"/>
    </row>
    <row r="234" spans="1:6" x14ac:dyDescent="0.25">
      <c r="A234" s="275"/>
      <c r="B234" s="282"/>
      <c r="C234" s="262"/>
      <c r="D234" s="262"/>
      <c r="E234" s="305"/>
      <c r="F234" s="260"/>
    </row>
    <row r="235" spans="1:6" x14ac:dyDescent="0.25">
      <c r="A235" s="275"/>
      <c r="B235" s="282"/>
      <c r="C235" s="262"/>
      <c r="D235" s="262"/>
      <c r="E235" s="305"/>
      <c r="F235" s="260"/>
    </row>
    <row r="236" spans="1:6" x14ac:dyDescent="0.25">
      <c r="A236" s="275"/>
      <c r="B236" s="282"/>
      <c r="C236" s="262"/>
      <c r="D236" s="262"/>
      <c r="E236" s="305"/>
      <c r="F236" s="260"/>
    </row>
    <row r="237" spans="1:6" x14ac:dyDescent="0.25">
      <c r="A237" s="275"/>
      <c r="B237" s="282"/>
      <c r="C237" s="262"/>
      <c r="D237" s="262"/>
      <c r="E237" s="305"/>
      <c r="F237" s="260"/>
    </row>
    <row r="238" spans="1:6" x14ac:dyDescent="0.25">
      <c r="A238" s="275"/>
      <c r="B238" s="282"/>
      <c r="C238" s="262"/>
      <c r="D238" s="262"/>
      <c r="E238" s="305"/>
      <c r="F238" s="260"/>
    </row>
    <row r="239" spans="1:6" x14ac:dyDescent="0.25">
      <c r="A239" s="275"/>
      <c r="B239" s="282"/>
      <c r="C239" s="262"/>
      <c r="D239" s="262"/>
      <c r="E239" s="305"/>
      <c r="F239" s="260"/>
    </row>
    <row r="240" spans="1:6" x14ac:dyDescent="0.25">
      <c r="A240" s="275"/>
      <c r="B240" s="282"/>
      <c r="C240" s="262"/>
      <c r="D240" s="262"/>
      <c r="E240" s="305"/>
      <c r="F240" s="260"/>
    </row>
    <row r="241" spans="1:6" x14ac:dyDescent="0.25">
      <c r="A241" s="275"/>
      <c r="B241" s="282"/>
      <c r="C241" s="262"/>
      <c r="D241" s="262"/>
      <c r="E241" s="305"/>
      <c r="F241" s="260"/>
    </row>
    <row r="242" spans="1:6" x14ac:dyDescent="0.25">
      <c r="A242" s="275"/>
      <c r="B242" s="282"/>
      <c r="C242" s="262"/>
      <c r="D242" s="262"/>
      <c r="E242" s="305"/>
      <c r="F242" s="260"/>
    </row>
    <row r="243" spans="1:6" x14ac:dyDescent="0.25">
      <c r="A243" s="275"/>
      <c r="B243" s="282"/>
      <c r="C243" s="262"/>
      <c r="D243" s="262"/>
      <c r="E243" s="305"/>
      <c r="F243" s="260"/>
    </row>
    <row r="244" spans="1:6" x14ac:dyDescent="0.25">
      <c r="A244" s="275"/>
      <c r="B244" s="282"/>
      <c r="C244" s="262"/>
      <c r="D244" s="262"/>
      <c r="E244" s="305"/>
      <c r="F244" s="260"/>
    </row>
    <row r="245" spans="1:6" x14ac:dyDescent="0.25">
      <c r="A245" s="275"/>
      <c r="B245" s="282"/>
      <c r="C245" s="262"/>
      <c r="D245" s="262"/>
      <c r="E245" s="305"/>
      <c r="F245" s="260"/>
    </row>
    <row r="246" spans="1:6" x14ac:dyDescent="0.25">
      <c r="A246" s="275"/>
      <c r="B246" s="282"/>
      <c r="C246" s="262"/>
      <c r="D246" s="262"/>
      <c r="E246" s="305"/>
      <c r="F246" s="260"/>
    </row>
    <row r="247" spans="1:6" ht="13" x14ac:dyDescent="0.25">
      <c r="A247" s="275"/>
      <c r="B247" s="278"/>
      <c r="C247" s="262"/>
      <c r="D247" s="262"/>
      <c r="E247" s="305"/>
      <c r="F247" s="260"/>
    </row>
    <row r="248" spans="1:6" ht="13" x14ac:dyDescent="0.25">
      <c r="A248" s="275"/>
      <c r="B248" s="278"/>
      <c r="C248" s="262"/>
      <c r="D248" s="262"/>
      <c r="E248" s="305"/>
      <c r="F248" s="260"/>
    </row>
    <row r="249" spans="1:6" ht="13" x14ac:dyDescent="0.25">
      <c r="A249" s="275"/>
      <c r="B249" s="278"/>
      <c r="C249" s="262"/>
      <c r="D249" s="262"/>
      <c r="E249" s="305"/>
      <c r="F249" s="260"/>
    </row>
    <row r="250" spans="1:6" x14ac:dyDescent="0.25">
      <c r="A250" s="275"/>
      <c r="B250" s="282"/>
      <c r="C250" s="262"/>
      <c r="D250" s="262"/>
      <c r="E250" s="305"/>
      <c r="F250" s="260"/>
    </row>
    <row r="251" spans="1:6" x14ac:dyDescent="0.25">
      <c r="A251" s="287"/>
      <c r="B251" s="256"/>
      <c r="C251" s="187"/>
      <c r="D251" s="187"/>
      <c r="E251" s="306"/>
      <c r="F251" s="320"/>
    </row>
    <row r="252" spans="1:6" ht="13" x14ac:dyDescent="0.25">
      <c r="A252" s="2143" t="s">
        <v>487</v>
      </c>
      <c r="B252" s="2144"/>
      <c r="C252" s="2144"/>
      <c r="D252" s="2144"/>
      <c r="E252" s="2145"/>
      <c r="F252" s="827">
        <f>SUM(F191:F251)</f>
        <v>0</v>
      </c>
    </row>
  </sheetData>
  <mergeCells count="7">
    <mergeCell ref="A252:E252"/>
    <mergeCell ref="A1:F1"/>
    <mergeCell ref="A2:F2"/>
    <mergeCell ref="A65:E65"/>
    <mergeCell ref="A126:E126"/>
    <mergeCell ref="A186:E186"/>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2" manualBreakCount="2">
    <brk id="65" max="5" man="1"/>
    <brk id="18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5"/>
  <sheetViews>
    <sheetView view="pageBreakPreview" zoomScale="90" zoomScaleNormal="100" zoomScaleSheetLayoutView="90" workbookViewId="0">
      <pane ySplit="5" topLeftCell="A6" activePane="bottomLeft" state="frozen"/>
      <selection activeCell="F432" sqref="F432"/>
      <selection pane="bottomLeft" activeCell="I404" sqref="I404"/>
    </sheetView>
  </sheetViews>
  <sheetFormatPr defaultColWidth="9.1796875" defaultRowHeight="14" x14ac:dyDescent="0.25"/>
  <cols>
    <col min="1" max="1" width="9.1796875" style="1620" customWidth="1"/>
    <col min="2" max="2" width="51.1796875" style="1621" customWidth="1"/>
    <col min="3" max="3" width="6.54296875" style="1620" customWidth="1"/>
    <col min="4" max="4" width="11.26953125" style="1540" customWidth="1"/>
    <col min="5" max="5" width="13.54296875" style="1622" customWidth="1"/>
    <col min="6" max="6" width="15.1796875" style="1622" customWidth="1"/>
    <col min="7" max="7" width="12.1796875" style="1524" customWidth="1"/>
    <col min="8" max="8" width="17.81640625" style="1524" bestFit="1" customWidth="1"/>
    <col min="9" max="9" width="9.26953125" style="1524" bestFit="1" customWidth="1"/>
    <col min="10" max="10" width="18.54296875" style="1524" bestFit="1" customWidth="1"/>
    <col min="11" max="16384" width="9.1796875" style="1524"/>
  </cols>
  <sheetData>
    <row r="1" spans="1:7" s="351" customFormat="1" ht="13" x14ac:dyDescent="0.25">
      <c r="A1" s="2095" t="s">
        <v>0</v>
      </c>
      <c r="B1" s="2095"/>
      <c r="C1" s="2095"/>
      <c r="D1" s="2095"/>
      <c r="E1" s="2095"/>
      <c r="F1" s="2095"/>
      <c r="G1" s="1003"/>
    </row>
    <row r="2" spans="1:7" s="1517" customFormat="1" ht="13" x14ac:dyDescent="0.25">
      <c r="A2" s="2095" t="s">
        <v>2490</v>
      </c>
      <c r="B2" s="2095"/>
      <c r="C2" s="2095"/>
      <c r="D2" s="2095"/>
      <c r="E2" s="2095"/>
      <c r="F2" s="2095"/>
      <c r="G2" s="1516"/>
    </row>
    <row r="3" spans="1:7" s="1517" customFormat="1" ht="13" x14ac:dyDescent="0.25">
      <c r="A3" s="2096" t="s">
        <v>1975</v>
      </c>
      <c r="B3" s="2096"/>
      <c r="C3" s="2096"/>
      <c r="D3" s="2096"/>
      <c r="E3" s="2096"/>
      <c r="F3" s="2096"/>
      <c r="G3" s="1516"/>
    </row>
    <row r="4" spans="1:7" s="351" customFormat="1" ht="13.5" thickBot="1" x14ac:dyDescent="0.3">
      <c r="A4" s="323" t="s">
        <v>1982</v>
      </c>
      <c r="B4" s="5"/>
      <c r="C4" s="6"/>
      <c r="D4" s="6"/>
      <c r="E4" s="7"/>
      <c r="F4" s="324"/>
      <c r="G4" s="1518"/>
    </row>
    <row r="5" spans="1:7" s="1519" customFormat="1" ht="14.25" customHeight="1" x14ac:dyDescent="0.3">
      <c r="A5" s="510" t="s">
        <v>1</v>
      </c>
      <c r="B5" s="511" t="s">
        <v>2</v>
      </c>
      <c r="C5" s="511" t="s">
        <v>3</v>
      </c>
      <c r="D5" s="511" t="s">
        <v>4</v>
      </c>
      <c r="E5" s="537" t="s">
        <v>156</v>
      </c>
      <c r="F5" s="565" t="s">
        <v>6</v>
      </c>
    </row>
    <row r="6" spans="1:7" x14ac:dyDescent="0.25">
      <c r="A6" s="1520"/>
      <c r="B6" s="1521"/>
      <c r="C6" s="1520"/>
      <c r="D6" s="1522"/>
      <c r="E6" s="1523"/>
      <c r="F6" s="1523"/>
    </row>
    <row r="7" spans="1:7" s="1529" customFormat="1" ht="13" x14ac:dyDescent="0.25">
      <c r="A7" s="766"/>
      <c r="B7" s="1525" t="s">
        <v>511</v>
      </c>
      <c r="C7" s="1526"/>
      <c r="D7" s="1527"/>
      <c r="E7" s="1528"/>
      <c r="F7" s="1528"/>
    </row>
    <row r="8" spans="1:7" s="1529" customFormat="1" ht="11.25" customHeight="1" x14ac:dyDescent="0.25">
      <c r="A8" s="766"/>
      <c r="B8" s="1530"/>
      <c r="C8" s="1526"/>
      <c r="D8" s="1527"/>
      <c r="E8" s="1528"/>
      <c r="F8" s="1528"/>
    </row>
    <row r="9" spans="1:7" s="351" customFormat="1" ht="13" x14ac:dyDescent="0.25">
      <c r="A9" s="766"/>
      <c r="B9" s="1531" t="s">
        <v>512</v>
      </c>
      <c r="C9" s="1526"/>
      <c r="D9" s="1527"/>
      <c r="E9" s="1528"/>
      <c r="F9" s="1528"/>
    </row>
    <row r="10" spans="1:7" s="351" customFormat="1" ht="13" x14ac:dyDescent="0.25">
      <c r="A10" s="1532"/>
      <c r="B10" s="1533"/>
      <c r="C10" s="1526"/>
      <c r="D10" s="1527"/>
      <c r="E10" s="1528"/>
      <c r="F10" s="1528"/>
    </row>
    <row r="11" spans="1:7" s="351" customFormat="1" ht="50" x14ac:dyDescent="0.25">
      <c r="A11" s="766"/>
      <c r="B11" s="1534" t="s">
        <v>2217</v>
      </c>
      <c r="C11" s="766"/>
      <c r="D11" s="1527"/>
      <c r="E11" s="1528"/>
      <c r="F11" s="1528"/>
    </row>
    <row r="12" spans="1:7" s="351" customFormat="1" ht="13" x14ac:dyDescent="0.25">
      <c r="A12" s="766"/>
      <c r="B12" s="1535"/>
      <c r="C12" s="766"/>
      <c r="D12" s="1527"/>
      <c r="E12" s="1528"/>
      <c r="F12" s="1528"/>
    </row>
    <row r="13" spans="1:7" x14ac:dyDescent="0.25">
      <c r="A13" s="1131"/>
      <c r="B13" s="1536" t="s">
        <v>513</v>
      </c>
      <c r="C13" s="753"/>
      <c r="D13" s="755"/>
      <c r="E13" s="1515"/>
      <c r="F13" s="1515"/>
    </row>
    <row r="14" spans="1:7" x14ac:dyDescent="0.25">
      <c r="A14" s="1131"/>
      <c r="B14" s="767"/>
      <c r="C14" s="753"/>
      <c r="D14" s="755"/>
      <c r="E14" s="1515"/>
      <c r="F14" s="1515"/>
    </row>
    <row r="15" spans="1:7" x14ac:dyDescent="0.25">
      <c r="A15" s="1131"/>
      <c r="B15" s="1537" t="s">
        <v>514</v>
      </c>
      <c r="C15" s="753"/>
      <c r="D15" s="755"/>
      <c r="E15" s="1515"/>
      <c r="F15" s="1515"/>
    </row>
    <row r="16" spans="1:7" x14ac:dyDescent="0.25">
      <c r="A16" s="1131"/>
      <c r="B16" s="1537"/>
      <c r="C16" s="753"/>
      <c r="D16" s="755"/>
      <c r="E16" s="1515"/>
      <c r="F16" s="1515"/>
    </row>
    <row r="17" spans="1:8" x14ac:dyDescent="0.25">
      <c r="A17" s="753" t="s">
        <v>515</v>
      </c>
      <c r="B17" s="1138" t="s">
        <v>516</v>
      </c>
      <c r="C17" s="753" t="s">
        <v>42</v>
      </c>
      <c r="D17" s="755">
        <v>38</v>
      </c>
      <c r="E17" s="1515"/>
      <c r="F17" s="1538">
        <f>D17*E17</f>
        <v>0</v>
      </c>
    </row>
    <row r="18" spans="1:8" x14ac:dyDescent="0.25">
      <c r="A18" s="753"/>
      <c r="B18" s="1138"/>
      <c r="C18" s="753"/>
      <c r="D18" s="755"/>
      <c r="E18" s="1515"/>
      <c r="F18" s="1538"/>
    </row>
    <row r="19" spans="1:8" x14ac:dyDescent="0.25">
      <c r="A19" s="753" t="s">
        <v>88</v>
      </c>
      <c r="B19" s="1138" t="s">
        <v>517</v>
      </c>
      <c r="C19" s="753" t="s">
        <v>42</v>
      </c>
      <c r="D19" s="1539">
        <v>7.5</v>
      </c>
      <c r="E19" s="1515"/>
      <c r="F19" s="1538">
        <f>D19*E19</f>
        <v>0</v>
      </c>
      <c r="H19" s="1540"/>
    </row>
    <row r="20" spans="1:8" x14ac:dyDescent="0.25">
      <c r="A20" s="753"/>
      <c r="B20" s="1137"/>
      <c r="C20" s="753"/>
      <c r="D20" s="755"/>
      <c r="E20" s="1515"/>
      <c r="F20" s="1538"/>
    </row>
    <row r="21" spans="1:8" x14ac:dyDescent="0.25">
      <c r="A21" s="753"/>
      <c r="B21" s="1541" t="s">
        <v>91</v>
      </c>
      <c r="C21" s="1542"/>
      <c r="D21" s="755"/>
      <c r="E21" s="1515"/>
      <c r="F21" s="1538"/>
    </row>
    <row r="22" spans="1:8" x14ac:dyDescent="0.25">
      <c r="A22" s="753"/>
      <c r="B22" s="1541"/>
      <c r="C22" s="753"/>
      <c r="D22" s="755"/>
      <c r="E22" s="1515"/>
      <c r="F22" s="1538"/>
    </row>
    <row r="23" spans="1:8" x14ac:dyDescent="0.25">
      <c r="A23" s="753"/>
      <c r="B23" s="1139" t="s">
        <v>518</v>
      </c>
      <c r="C23" s="753"/>
      <c r="D23" s="755"/>
      <c r="E23" s="1515"/>
      <c r="F23" s="1538"/>
    </row>
    <row r="24" spans="1:8" x14ac:dyDescent="0.25">
      <c r="A24" s="753"/>
      <c r="B24" s="1139"/>
      <c r="C24" s="753"/>
      <c r="D24" s="755"/>
      <c r="E24" s="1515"/>
      <c r="F24" s="1538"/>
    </row>
    <row r="25" spans="1:8" x14ac:dyDescent="0.25">
      <c r="A25" s="753" t="s">
        <v>519</v>
      </c>
      <c r="B25" s="1138" t="s">
        <v>520</v>
      </c>
      <c r="C25" s="753" t="s">
        <v>42</v>
      </c>
      <c r="D25" s="1539">
        <f>0.4*(D17)</f>
        <v>15.200000000000001</v>
      </c>
      <c r="E25" s="1515"/>
      <c r="F25" s="1538">
        <f>ROUNDUP(D25*E25,-3)</f>
        <v>0</v>
      </c>
    </row>
    <row r="26" spans="1:8" x14ac:dyDescent="0.25">
      <c r="A26" s="753"/>
      <c r="B26" s="1543"/>
      <c r="C26" s="753"/>
      <c r="D26" s="1539"/>
      <c r="E26" s="1515"/>
      <c r="F26" s="1538"/>
    </row>
    <row r="27" spans="1:8" s="1529" customFormat="1" ht="12.5" x14ac:dyDescent="0.25">
      <c r="A27" s="766"/>
      <c r="B27" s="1544" t="s">
        <v>521</v>
      </c>
      <c r="C27" s="766"/>
      <c r="D27" s="1545"/>
      <c r="E27" s="1515"/>
      <c r="F27" s="1515"/>
      <c r="G27" s="1546"/>
    </row>
    <row r="28" spans="1:8" s="1529" customFormat="1" ht="12.5" x14ac:dyDescent="0.25">
      <c r="A28" s="766"/>
      <c r="B28" s="1544"/>
      <c r="C28" s="766"/>
      <c r="D28" s="1545"/>
      <c r="E28" s="1515"/>
      <c r="F28" s="1515"/>
      <c r="G28" s="1546"/>
    </row>
    <row r="29" spans="1:8" ht="37.5" x14ac:dyDescent="0.25">
      <c r="A29" s="753" t="s">
        <v>522</v>
      </c>
      <c r="B29" s="1138" t="s">
        <v>523</v>
      </c>
      <c r="C29" s="753" t="s">
        <v>42</v>
      </c>
      <c r="D29" s="755">
        <f>D17+D19-D25</f>
        <v>30.299999999999997</v>
      </c>
      <c r="E29" s="1515"/>
      <c r="F29" s="1538">
        <f>D29*E29</f>
        <v>0</v>
      </c>
    </row>
    <row r="30" spans="1:8" x14ac:dyDescent="0.25">
      <c r="A30" s="1547"/>
      <c r="B30" s="1137"/>
      <c r="C30" s="753"/>
      <c r="D30" s="755"/>
      <c r="E30" s="1515"/>
      <c r="F30" s="1515"/>
    </row>
    <row r="31" spans="1:8" x14ac:dyDescent="0.25">
      <c r="A31" s="753"/>
      <c r="B31" s="1135" t="s">
        <v>94</v>
      </c>
      <c r="C31" s="753"/>
      <c r="D31" s="755"/>
      <c r="E31" s="1515"/>
      <c r="F31" s="1538"/>
    </row>
    <row r="32" spans="1:8" x14ac:dyDescent="0.25">
      <c r="A32" s="1542"/>
      <c r="B32" s="1548"/>
      <c r="C32" s="1542"/>
      <c r="D32" s="755"/>
      <c r="E32" s="1515"/>
      <c r="F32" s="1538"/>
    </row>
    <row r="33" spans="1:6" ht="28.5" customHeight="1" x14ac:dyDescent="0.25">
      <c r="A33" s="753"/>
      <c r="B33" s="1549" t="s">
        <v>524</v>
      </c>
      <c r="C33" s="753"/>
      <c r="D33" s="755"/>
      <c r="E33" s="1515"/>
      <c r="F33" s="1538"/>
    </row>
    <row r="34" spans="1:6" x14ac:dyDescent="0.25">
      <c r="A34" s="753"/>
      <c r="B34" s="1138"/>
      <c r="C34" s="753"/>
      <c r="D34" s="755"/>
      <c r="E34" s="1515"/>
      <c r="F34" s="1538"/>
    </row>
    <row r="35" spans="1:6" ht="14.5" x14ac:dyDescent="0.25">
      <c r="A35" s="753" t="s">
        <v>95</v>
      </c>
      <c r="B35" s="1138" t="s">
        <v>525</v>
      </c>
      <c r="C35" s="753" t="s">
        <v>528</v>
      </c>
      <c r="D35" s="755">
        <v>50</v>
      </c>
      <c r="E35" s="1515"/>
      <c r="F35" s="1538">
        <f>D35*E35</f>
        <v>0</v>
      </c>
    </row>
    <row r="36" spans="1:6" x14ac:dyDescent="0.25">
      <c r="A36" s="753"/>
      <c r="B36" s="1138"/>
      <c r="C36" s="753"/>
      <c r="D36" s="755"/>
      <c r="E36" s="1515"/>
      <c r="F36" s="1515"/>
    </row>
    <row r="37" spans="1:6" ht="14.5" x14ac:dyDescent="0.25">
      <c r="A37" s="753" t="s">
        <v>526</v>
      </c>
      <c r="B37" s="1138" t="s">
        <v>527</v>
      </c>
      <c r="C37" s="753" t="s">
        <v>528</v>
      </c>
      <c r="D37" s="755">
        <f>D35</f>
        <v>50</v>
      </c>
      <c r="E37" s="1515"/>
      <c r="F37" s="1538">
        <f>D37*E37</f>
        <v>0</v>
      </c>
    </row>
    <row r="38" spans="1:6" x14ac:dyDescent="0.25">
      <c r="A38" s="753"/>
      <c r="B38" s="1138"/>
      <c r="C38" s="753"/>
      <c r="D38" s="755"/>
      <c r="E38" s="1515"/>
      <c r="F38" s="1538"/>
    </row>
    <row r="39" spans="1:6" x14ac:dyDescent="0.25">
      <c r="A39" s="1550"/>
      <c r="B39" s="1551" t="s">
        <v>529</v>
      </c>
      <c r="C39" s="766"/>
      <c r="D39" s="1552"/>
      <c r="E39" s="1515"/>
      <c r="F39" s="1515"/>
    </row>
    <row r="40" spans="1:6" x14ac:dyDescent="0.25">
      <c r="A40" s="1550"/>
      <c r="B40" s="1551"/>
      <c r="C40" s="766"/>
      <c r="D40" s="1552"/>
      <c r="E40" s="1515"/>
      <c r="F40" s="1515"/>
    </row>
    <row r="41" spans="1:6" x14ac:dyDescent="0.25">
      <c r="A41" s="1550"/>
      <c r="B41" s="1553" t="s">
        <v>530</v>
      </c>
      <c r="C41" s="766"/>
      <c r="D41" s="1552"/>
      <c r="E41" s="1515"/>
      <c r="F41" s="1515"/>
    </row>
    <row r="42" spans="1:6" x14ac:dyDescent="0.25">
      <c r="A42" s="1550"/>
      <c r="B42" s="1551"/>
      <c r="C42" s="766"/>
      <c r="D42" s="1552"/>
      <c r="E42" s="1515"/>
      <c r="F42" s="1515"/>
    </row>
    <row r="43" spans="1:6" ht="14.5" x14ac:dyDescent="0.25">
      <c r="A43" s="1550" t="s">
        <v>531</v>
      </c>
      <c r="B43" s="1554" t="s">
        <v>532</v>
      </c>
      <c r="C43" s="753" t="s">
        <v>528</v>
      </c>
      <c r="D43" s="755">
        <f>D37</f>
        <v>50</v>
      </c>
      <c r="E43" s="1515"/>
      <c r="F43" s="1515">
        <f>+D43*E43</f>
        <v>0</v>
      </c>
    </row>
    <row r="44" spans="1:6" x14ac:dyDescent="0.25">
      <c r="A44" s="753"/>
      <c r="B44" s="1132" t="s">
        <v>533</v>
      </c>
      <c r="C44" s="753"/>
      <c r="D44" s="755"/>
      <c r="E44" s="1555"/>
      <c r="F44" s="1555"/>
    </row>
    <row r="45" spans="1:6" x14ac:dyDescent="0.25">
      <c r="A45" s="753"/>
      <c r="B45" s="1138"/>
      <c r="C45" s="753"/>
      <c r="D45" s="755"/>
      <c r="E45" s="1555"/>
      <c r="F45" s="1555"/>
    </row>
    <row r="46" spans="1:6" x14ac:dyDescent="0.25">
      <c r="A46" s="753"/>
      <c r="B46" s="1132" t="s">
        <v>97</v>
      </c>
      <c r="C46" s="753"/>
      <c r="D46" s="755"/>
      <c r="E46" s="1555"/>
      <c r="F46" s="1555"/>
    </row>
    <row r="47" spans="1:6" x14ac:dyDescent="0.25">
      <c r="A47" s="753"/>
      <c r="B47" s="1132"/>
      <c r="C47" s="753"/>
      <c r="D47" s="755"/>
      <c r="E47" s="1555"/>
      <c r="F47" s="1555"/>
    </row>
    <row r="48" spans="1:6" x14ac:dyDescent="0.25">
      <c r="A48" s="753"/>
      <c r="B48" s="1541" t="s">
        <v>534</v>
      </c>
      <c r="C48" s="753"/>
      <c r="D48" s="755"/>
      <c r="E48" s="1555"/>
      <c r="F48" s="1555"/>
    </row>
    <row r="49" spans="1:6" x14ac:dyDescent="0.25">
      <c r="A49" s="753"/>
      <c r="B49" s="1541"/>
      <c r="C49" s="753"/>
      <c r="D49" s="755"/>
      <c r="E49" s="1555"/>
      <c r="F49" s="1555"/>
    </row>
    <row r="50" spans="1:6" x14ac:dyDescent="0.25">
      <c r="A50" s="753"/>
      <c r="B50" s="1135" t="s">
        <v>1356</v>
      </c>
      <c r="C50" s="753"/>
      <c r="D50" s="755"/>
      <c r="E50" s="1515"/>
      <c r="F50" s="1538"/>
    </row>
    <row r="51" spans="1:6" x14ac:dyDescent="0.25">
      <c r="A51" s="753"/>
      <c r="B51" s="1135"/>
      <c r="C51" s="753"/>
      <c r="D51" s="755"/>
      <c r="E51" s="1515"/>
      <c r="F51" s="1538"/>
    </row>
    <row r="52" spans="1:6" ht="37.5" x14ac:dyDescent="0.25">
      <c r="A52" s="753"/>
      <c r="B52" s="1544" t="s">
        <v>1358</v>
      </c>
      <c r="C52" s="753"/>
      <c r="D52" s="755"/>
      <c r="E52" s="1515"/>
      <c r="F52" s="1538"/>
    </row>
    <row r="53" spans="1:6" x14ac:dyDescent="0.25">
      <c r="A53" s="753"/>
      <c r="B53" s="1139"/>
      <c r="C53" s="753"/>
      <c r="D53" s="755"/>
      <c r="E53" s="1515"/>
      <c r="F53" s="1538"/>
    </row>
    <row r="54" spans="1:6" x14ac:dyDescent="0.25">
      <c r="A54" s="753" t="s">
        <v>1375</v>
      </c>
      <c r="B54" s="1138" t="s">
        <v>107</v>
      </c>
      <c r="C54" s="753" t="s">
        <v>42</v>
      </c>
      <c r="D54" s="1539">
        <v>3.8</v>
      </c>
      <c r="E54" s="1515"/>
      <c r="F54" s="1538">
        <f>D54*E54</f>
        <v>0</v>
      </c>
    </row>
    <row r="55" spans="1:6" ht="21" customHeight="1" thickBot="1" x14ac:dyDescent="0.3">
      <c r="A55" s="2138" t="s">
        <v>103</v>
      </c>
      <c r="B55" s="2139"/>
      <c r="C55" s="2139"/>
      <c r="D55" s="2139"/>
      <c r="E55" s="2139"/>
      <c r="F55" s="1141">
        <f>SUM(F11:F54)</f>
        <v>0</v>
      </c>
    </row>
    <row r="56" spans="1:6" ht="7.5" customHeight="1" x14ac:dyDescent="0.25">
      <c r="A56" s="753"/>
      <c r="B56" s="767"/>
      <c r="C56" s="753"/>
      <c r="D56" s="755"/>
      <c r="E56" s="1515"/>
      <c r="F56" s="1538"/>
    </row>
    <row r="57" spans="1:6" x14ac:dyDescent="0.25">
      <c r="A57" s="753"/>
      <c r="B57" s="1135" t="s">
        <v>1361</v>
      </c>
      <c r="C57" s="753"/>
      <c r="D57" s="755"/>
      <c r="E57" s="1515"/>
      <c r="F57" s="1515"/>
    </row>
    <row r="58" spans="1:6" ht="11.25" customHeight="1" x14ac:dyDescent="0.25">
      <c r="A58" s="753"/>
      <c r="B58" s="1135"/>
      <c r="C58" s="753"/>
      <c r="D58" s="755"/>
      <c r="E58" s="1515"/>
      <c r="F58" s="1515"/>
    </row>
    <row r="59" spans="1:6" ht="42.75" customHeight="1" x14ac:dyDescent="0.25">
      <c r="A59" s="753"/>
      <c r="B59" s="1544" t="s">
        <v>1362</v>
      </c>
      <c r="C59" s="753"/>
      <c r="D59" s="755"/>
      <c r="E59" s="1515"/>
      <c r="F59" s="1515"/>
    </row>
    <row r="60" spans="1:6" x14ac:dyDescent="0.25">
      <c r="A60" s="753"/>
      <c r="B60" s="1544"/>
      <c r="C60" s="753"/>
      <c r="D60" s="755"/>
      <c r="E60" s="1515"/>
      <c r="F60" s="1515"/>
    </row>
    <row r="61" spans="1:6" x14ac:dyDescent="0.25">
      <c r="A61" s="753" t="s">
        <v>700</v>
      </c>
      <c r="B61" s="1138" t="s">
        <v>107</v>
      </c>
      <c r="C61" s="753" t="s">
        <v>42</v>
      </c>
      <c r="D61" s="755">
        <v>6</v>
      </c>
      <c r="E61" s="1515"/>
      <c r="F61" s="1538">
        <f>D61*E61</f>
        <v>0</v>
      </c>
    </row>
    <row r="62" spans="1:6" ht="7.5" customHeight="1" x14ac:dyDescent="0.25">
      <c r="A62" s="753"/>
      <c r="B62" s="767"/>
      <c r="C62" s="753"/>
      <c r="D62" s="755"/>
      <c r="E62" s="1515"/>
      <c r="F62" s="1538"/>
    </row>
    <row r="63" spans="1:6" x14ac:dyDescent="0.25">
      <c r="A63" s="753"/>
      <c r="B63" s="1135" t="s">
        <v>1357</v>
      </c>
      <c r="C63" s="753"/>
      <c r="D63" s="755"/>
      <c r="E63" s="1515"/>
      <c r="F63" s="1515"/>
    </row>
    <row r="64" spans="1:6" ht="11.25" customHeight="1" x14ac:dyDescent="0.25">
      <c r="A64" s="753"/>
      <c r="B64" s="1135"/>
      <c r="C64" s="753"/>
      <c r="D64" s="755"/>
      <c r="E64" s="1515"/>
      <c r="F64" s="1515"/>
    </row>
    <row r="65" spans="1:7" ht="37.5" x14ac:dyDescent="0.25">
      <c r="A65" s="753"/>
      <c r="B65" s="1544" t="s">
        <v>1359</v>
      </c>
      <c r="C65" s="753"/>
      <c r="D65" s="755"/>
      <c r="E65" s="1515"/>
      <c r="F65" s="1515"/>
    </row>
    <row r="66" spans="1:7" x14ac:dyDescent="0.25">
      <c r="A66" s="753"/>
      <c r="B66" s="1138"/>
      <c r="C66" s="753"/>
      <c r="D66" s="755"/>
      <c r="E66" s="1515"/>
      <c r="F66" s="1515"/>
    </row>
    <row r="67" spans="1:7" x14ac:dyDescent="0.25">
      <c r="A67" s="753" t="s">
        <v>701</v>
      </c>
      <c r="B67" s="1138" t="s">
        <v>107</v>
      </c>
      <c r="C67" s="753" t="s">
        <v>42</v>
      </c>
      <c r="D67" s="1539">
        <v>4</v>
      </c>
      <c r="E67" s="1515"/>
      <c r="F67" s="1538">
        <f>D67*E67</f>
        <v>0</v>
      </c>
    </row>
    <row r="68" spans="1:7" x14ac:dyDescent="0.25">
      <c r="A68" s="753"/>
      <c r="B68" s="1556"/>
      <c r="C68" s="753"/>
      <c r="D68" s="755"/>
      <c r="E68" s="1515"/>
      <c r="F68" s="1538"/>
    </row>
    <row r="69" spans="1:7" x14ac:dyDescent="0.25">
      <c r="A69" s="753"/>
      <c r="B69" s="1537" t="s">
        <v>537</v>
      </c>
      <c r="C69" s="753"/>
      <c r="D69" s="755"/>
      <c r="E69" s="1515"/>
      <c r="F69" s="1538"/>
    </row>
    <row r="70" spans="1:7" x14ac:dyDescent="0.25">
      <c r="A70" s="753"/>
      <c r="B70" s="767"/>
      <c r="C70" s="753"/>
      <c r="D70" s="755"/>
      <c r="E70" s="1515"/>
      <c r="F70" s="1538"/>
    </row>
    <row r="71" spans="1:7" x14ac:dyDescent="0.25">
      <c r="A71" s="753"/>
      <c r="B71" s="1135" t="s">
        <v>112</v>
      </c>
      <c r="C71" s="753"/>
      <c r="D71" s="755"/>
      <c r="E71" s="1515"/>
      <c r="F71" s="1538"/>
    </row>
    <row r="72" spans="1:7" ht="11.25" customHeight="1" x14ac:dyDescent="0.25">
      <c r="A72" s="753"/>
      <c r="B72" s="1135"/>
      <c r="C72" s="753"/>
      <c r="D72" s="755"/>
      <c r="E72" s="1515"/>
      <c r="F72" s="1538"/>
    </row>
    <row r="73" spans="1:7" ht="25" x14ac:dyDescent="0.25">
      <c r="A73" s="753"/>
      <c r="B73" s="1549" t="s">
        <v>1788</v>
      </c>
      <c r="C73" s="753"/>
      <c r="D73" s="755"/>
      <c r="E73" s="1515"/>
      <c r="F73" s="1538"/>
    </row>
    <row r="74" spans="1:7" ht="11.25" customHeight="1" x14ac:dyDescent="0.25">
      <c r="A74" s="753"/>
      <c r="B74" s="1138"/>
      <c r="C74" s="753"/>
      <c r="D74" s="755"/>
      <c r="E74" s="1515"/>
      <c r="F74" s="1538"/>
    </row>
    <row r="75" spans="1:7" x14ac:dyDescent="0.25">
      <c r="A75" s="1547" t="s">
        <v>702</v>
      </c>
      <c r="B75" s="1138" t="s">
        <v>115</v>
      </c>
      <c r="C75" s="753" t="s">
        <v>42</v>
      </c>
      <c r="D75" s="1539">
        <v>2.5</v>
      </c>
      <c r="E75" s="1515"/>
      <c r="F75" s="1538">
        <f>ROUNDUP(D75*E75,-3)</f>
        <v>0</v>
      </c>
    </row>
    <row r="76" spans="1:7" ht="11.25" customHeight="1" x14ac:dyDescent="0.25">
      <c r="A76" s="753"/>
      <c r="B76" s="1137"/>
      <c r="C76" s="753"/>
      <c r="D76" s="755"/>
      <c r="E76" s="1515"/>
      <c r="F76" s="1515"/>
    </row>
    <row r="77" spans="1:7" s="1529" customFormat="1" ht="13" x14ac:dyDescent="0.25">
      <c r="A77" s="766"/>
      <c r="B77" s="1135" t="s">
        <v>539</v>
      </c>
      <c r="C77" s="766"/>
      <c r="D77" s="1545"/>
      <c r="E77" s="1515"/>
      <c r="F77" s="1515"/>
      <c r="G77" s="1546"/>
    </row>
    <row r="78" spans="1:7" s="1529" customFormat="1" ht="13" x14ac:dyDescent="0.25">
      <c r="A78" s="766"/>
      <c r="B78" s="1557"/>
      <c r="C78" s="766"/>
      <c r="D78" s="1545"/>
      <c r="E78" s="1515"/>
      <c r="F78" s="1515"/>
      <c r="G78" s="1546"/>
    </row>
    <row r="79" spans="1:7" x14ac:dyDescent="0.25">
      <c r="A79" s="753"/>
      <c r="B79" s="1549" t="s">
        <v>1787</v>
      </c>
      <c r="C79" s="753"/>
      <c r="D79" s="755"/>
      <c r="E79" s="1515"/>
      <c r="F79" s="1538"/>
    </row>
    <row r="80" spans="1:7" x14ac:dyDescent="0.25">
      <c r="A80" s="753"/>
      <c r="B80" s="1138"/>
      <c r="C80" s="753"/>
      <c r="D80" s="755"/>
      <c r="E80" s="1515"/>
      <c r="F80" s="1538"/>
    </row>
    <row r="81" spans="1:7" x14ac:dyDescent="0.25">
      <c r="A81" s="1547" t="s">
        <v>118</v>
      </c>
      <c r="B81" s="1138" t="s">
        <v>540</v>
      </c>
      <c r="C81" s="753" t="s">
        <v>42</v>
      </c>
      <c r="D81" s="1539">
        <f>D54</f>
        <v>3.8</v>
      </c>
      <c r="E81" s="1515"/>
      <c r="F81" s="1538">
        <f>D81*E81</f>
        <v>0</v>
      </c>
    </row>
    <row r="82" spans="1:7" s="1529" customFormat="1" ht="12.5" x14ac:dyDescent="0.25">
      <c r="A82" s="1550"/>
      <c r="B82" s="1558"/>
      <c r="C82" s="766"/>
      <c r="D82" s="1559"/>
      <c r="E82" s="1515"/>
      <c r="F82" s="1515"/>
      <c r="G82" s="1546"/>
    </row>
    <row r="83" spans="1:7" x14ac:dyDescent="0.25">
      <c r="A83" s="753"/>
      <c r="B83" s="1132" t="s">
        <v>541</v>
      </c>
      <c r="C83" s="753"/>
      <c r="D83" s="755"/>
      <c r="E83" s="1515"/>
      <c r="F83" s="1538"/>
    </row>
    <row r="84" spans="1:7" x14ac:dyDescent="0.25">
      <c r="A84" s="753"/>
      <c r="B84" s="1138"/>
      <c r="C84" s="753"/>
      <c r="D84" s="755"/>
      <c r="E84" s="1515"/>
      <c r="F84" s="1538"/>
    </row>
    <row r="85" spans="1:7" x14ac:dyDescent="0.25">
      <c r="A85" s="753"/>
      <c r="B85" s="1560" t="s">
        <v>1791</v>
      </c>
      <c r="C85" s="753"/>
      <c r="D85" s="755"/>
      <c r="E85" s="1515"/>
      <c r="F85" s="1538"/>
    </row>
    <row r="86" spans="1:7" x14ac:dyDescent="0.25">
      <c r="A86" s="753"/>
      <c r="B86" s="1541"/>
      <c r="C86" s="753"/>
      <c r="D86" s="755"/>
      <c r="E86" s="1515"/>
      <c r="F86" s="1538"/>
    </row>
    <row r="87" spans="1:7" ht="25" x14ac:dyDescent="0.25">
      <c r="A87" s="753"/>
      <c r="B87" s="1139" t="s">
        <v>1374</v>
      </c>
      <c r="C87" s="753"/>
      <c r="D87" s="755"/>
      <c r="E87" s="1515"/>
      <c r="F87" s="1538"/>
    </row>
    <row r="88" spans="1:7" x14ac:dyDescent="0.25">
      <c r="A88" s="753"/>
      <c r="B88" s="1138"/>
      <c r="C88" s="753"/>
      <c r="D88" s="755"/>
      <c r="E88" s="1515"/>
      <c r="F88" s="1538"/>
    </row>
    <row r="89" spans="1:7" x14ac:dyDescent="0.25">
      <c r="A89" s="1547" t="s">
        <v>1376</v>
      </c>
      <c r="B89" s="1138" t="s">
        <v>115</v>
      </c>
      <c r="C89" s="753" t="s">
        <v>42</v>
      </c>
      <c r="D89" s="755">
        <f>D61</f>
        <v>6</v>
      </c>
      <c r="E89" s="1515"/>
      <c r="F89" s="1538">
        <f>D89*E89</f>
        <v>0</v>
      </c>
    </row>
    <row r="90" spans="1:7" x14ac:dyDescent="0.25">
      <c r="A90" s="1547"/>
      <c r="B90" s="1138"/>
      <c r="C90" s="753"/>
      <c r="D90" s="755"/>
      <c r="E90" s="1515"/>
      <c r="F90" s="1538"/>
    </row>
    <row r="91" spans="1:7" x14ac:dyDescent="0.25">
      <c r="A91" s="753"/>
      <c r="B91" s="1132" t="s">
        <v>542</v>
      </c>
      <c r="C91" s="753"/>
      <c r="D91" s="755"/>
      <c r="E91" s="1555"/>
      <c r="F91" s="1555"/>
    </row>
    <row r="92" spans="1:7" x14ac:dyDescent="0.25">
      <c r="A92" s="1547"/>
      <c r="B92" s="1138"/>
      <c r="C92" s="753"/>
      <c r="D92" s="755"/>
      <c r="E92" s="1515"/>
      <c r="F92" s="1515"/>
    </row>
    <row r="93" spans="1:7" x14ac:dyDescent="0.25">
      <c r="A93" s="753"/>
      <c r="B93" s="1132" t="s">
        <v>543</v>
      </c>
      <c r="C93" s="753"/>
      <c r="D93" s="755"/>
      <c r="E93" s="1515"/>
      <c r="F93" s="1538"/>
    </row>
    <row r="94" spans="1:7" x14ac:dyDescent="0.25">
      <c r="A94" s="753"/>
      <c r="B94" s="1132"/>
      <c r="C94" s="753"/>
      <c r="D94" s="755"/>
      <c r="E94" s="1515"/>
      <c r="F94" s="1538"/>
    </row>
    <row r="95" spans="1:7" x14ac:dyDescent="0.25">
      <c r="A95" s="753"/>
      <c r="B95" s="1560" t="s">
        <v>1789</v>
      </c>
      <c r="C95" s="753"/>
      <c r="D95" s="755"/>
      <c r="E95" s="1515"/>
      <c r="F95" s="1538"/>
    </row>
    <row r="96" spans="1:7" x14ac:dyDescent="0.25">
      <c r="A96" s="753"/>
      <c r="B96" s="1541"/>
      <c r="C96" s="753"/>
      <c r="D96" s="755"/>
      <c r="E96" s="1515"/>
      <c r="F96" s="1538"/>
    </row>
    <row r="97" spans="1:6" x14ac:dyDescent="0.25">
      <c r="A97" s="753"/>
      <c r="B97" s="1139" t="s">
        <v>1365</v>
      </c>
      <c r="C97" s="753"/>
      <c r="D97" s="755"/>
      <c r="E97" s="1515"/>
      <c r="F97" s="1538"/>
    </row>
    <row r="98" spans="1:6" x14ac:dyDescent="0.25">
      <c r="A98" s="753"/>
      <c r="B98" s="1138"/>
      <c r="C98" s="753"/>
      <c r="D98" s="755"/>
      <c r="E98" s="1515"/>
      <c r="F98" s="1538"/>
    </row>
    <row r="99" spans="1:6" x14ac:dyDescent="0.25">
      <c r="A99" s="1547" t="s">
        <v>705</v>
      </c>
      <c r="B99" s="1138" t="s">
        <v>1790</v>
      </c>
      <c r="C99" s="753" t="s">
        <v>42</v>
      </c>
      <c r="D99" s="1539">
        <f>D67</f>
        <v>4</v>
      </c>
      <c r="E99" s="1515"/>
      <c r="F99" s="1538">
        <f>D99*E99</f>
        <v>0</v>
      </c>
    </row>
    <row r="100" spans="1:6" x14ac:dyDescent="0.25">
      <c r="A100" s="1547"/>
      <c r="B100" s="1138"/>
      <c r="C100" s="753"/>
      <c r="D100" s="755"/>
      <c r="E100" s="1515"/>
      <c r="F100" s="1538"/>
    </row>
    <row r="101" spans="1:6" x14ac:dyDescent="0.25">
      <c r="A101" s="753"/>
      <c r="B101" s="1537" t="s">
        <v>121</v>
      </c>
      <c r="C101" s="753"/>
      <c r="D101" s="755"/>
      <c r="E101" s="1515"/>
      <c r="F101" s="1538"/>
    </row>
    <row r="102" spans="1:6" x14ac:dyDescent="0.25">
      <c r="A102" s="753"/>
      <c r="B102" s="767"/>
      <c r="C102" s="753"/>
      <c r="D102" s="755"/>
      <c r="E102" s="1515"/>
      <c r="F102" s="1538"/>
    </row>
    <row r="103" spans="1:6" x14ac:dyDescent="0.25">
      <c r="A103" s="753"/>
      <c r="B103" s="1537" t="s">
        <v>545</v>
      </c>
      <c r="C103" s="753"/>
      <c r="D103" s="755"/>
      <c r="E103" s="1515"/>
      <c r="F103" s="1538"/>
    </row>
    <row r="104" spans="1:6" x14ac:dyDescent="0.25">
      <c r="A104" s="753"/>
      <c r="B104" s="767"/>
      <c r="C104" s="753"/>
      <c r="D104" s="755"/>
      <c r="E104" s="1515"/>
      <c r="F104" s="1538"/>
    </row>
    <row r="105" spans="1:6" x14ac:dyDescent="0.25">
      <c r="A105" s="753"/>
      <c r="B105" s="1561" t="s">
        <v>546</v>
      </c>
      <c r="C105" s="753"/>
      <c r="D105" s="755"/>
      <c r="E105" s="1515"/>
      <c r="F105" s="1538"/>
    </row>
    <row r="106" spans="1:6" x14ac:dyDescent="0.25">
      <c r="A106" s="753"/>
      <c r="B106" s="1561"/>
      <c r="C106" s="753"/>
      <c r="D106" s="755"/>
      <c r="E106" s="1515"/>
      <c r="F106" s="1538"/>
    </row>
    <row r="107" spans="1:6" ht="14.5" x14ac:dyDescent="0.25">
      <c r="A107" s="753" t="s">
        <v>547</v>
      </c>
      <c r="B107" s="767" t="s">
        <v>548</v>
      </c>
      <c r="C107" s="753" t="s">
        <v>528</v>
      </c>
      <c r="D107" s="755" t="s">
        <v>538</v>
      </c>
      <c r="E107" s="1515"/>
      <c r="F107" s="1538">
        <v>0</v>
      </c>
    </row>
    <row r="108" spans="1:6" ht="14.5" thickBot="1" x14ac:dyDescent="0.3">
      <c r="A108" s="2138" t="s">
        <v>103</v>
      </c>
      <c r="B108" s="2139"/>
      <c r="C108" s="2139"/>
      <c r="D108" s="2139"/>
      <c r="E108" s="2139"/>
      <c r="F108" s="1141">
        <f>SUM(F59:F106)</f>
        <v>0</v>
      </c>
    </row>
    <row r="109" spans="1:6" x14ac:dyDescent="0.25">
      <c r="A109" s="753"/>
      <c r="B109" s="767"/>
      <c r="C109" s="753"/>
      <c r="D109" s="755"/>
      <c r="E109" s="1515"/>
      <c r="F109" s="1538"/>
    </row>
    <row r="110" spans="1:6" x14ac:dyDescent="0.25">
      <c r="A110" s="1131"/>
      <c r="B110" s="1132" t="s">
        <v>549</v>
      </c>
      <c r="C110" s="753"/>
      <c r="D110" s="755"/>
      <c r="E110" s="1515"/>
      <c r="F110" s="1538"/>
    </row>
    <row r="111" spans="1:6" x14ac:dyDescent="0.25">
      <c r="A111" s="1131"/>
      <c r="B111" s="1132"/>
      <c r="C111" s="753"/>
      <c r="D111" s="755"/>
      <c r="E111" s="1515"/>
      <c r="F111" s="1538"/>
    </row>
    <row r="112" spans="1:6" x14ac:dyDescent="0.25">
      <c r="A112" s="1131"/>
      <c r="B112" s="1135" t="s">
        <v>550</v>
      </c>
      <c r="C112" s="753"/>
      <c r="D112" s="755"/>
      <c r="E112" s="1515"/>
      <c r="F112" s="1538"/>
    </row>
    <row r="113" spans="1:6" x14ac:dyDescent="0.25">
      <c r="A113" s="1131" t="s">
        <v>124</v>
      </c>
      <c r="B113" s="1136" t="s">
        <v>551</v>
      </c>
      <c r="C113" s="753" t="s">
        <v>126</v>
      </c>
      <c r="D113" s="755">
        <v>50</v>
      </c>
      <c r="E113" s="1515"/>
      <c r="F113" s="1538">
        <f>D113*E113</f>
        <v>0</v>
      </c>
    </row>
    <row r="114" spans="1:6" x14ac:dyDescent="0.25">
      <c r="A114" s="1131"/>
      <c r="B114" s="1137"/>
      <c r="C114" s="753"/>
      <c r="D114" s="755"/>
      <c r="E114" s="1515"/>
      <c r="F114" s="1538"/>
    </row>
    <row r="115" spans="1:6" x14ac:dyDescent="0.25">
      <c r="A115" s="1131"/>
      <c r="B115" s="1138"/>
      <c r="C115" s="753"/>
      <c r="D115" s="755"/>
      <c r="E115" s="1515"/>
      <c r="F115" s="1538"/>
    </row>
    <row r="116" spans="1:6" x14ac:dyDescent="0.25">
      <c r="A116" s="1131"/>
      <c r="B116" s="1135" t="s">
        <v>550</v>
      </c>
      <c r="C116" s="753"/>
      <c r="D116" s="755"/>
      <c r="E116" s="1515"/>
      <c r="F116" s="1538"/>
    </row>
    <row r="117" spans="1:6" x14ac:dyDescent="0.25">
      <c r="A117" s="1131"/>
      <c r="B117" s="1135"/>
      <c r="C117" s="753"/>
      <c r="D117" s="755"/>
      <c r="E117" s="1515"/>
      <c r="F117" s="1538"/>
    </row>
    <row r="118" spans="1:6" ht="14.5" x14ac:dyDescent="0.25">
      <c r="A118" s="1131" t="s">
        <v>418</v>
      </c>
      <c r="B118" s="1136" t="s">
        <v>1782</v>
      </c>
      <c r="C118" s="753" t="s">
        <v>528</v>
      </c>
      <c r="D118" s="755">
        <v>27</v>
      </c>
      <c r="E118" s="1515"/>
      <c r="F118" s="1538">
        <f>D118*E118</f>
        <v>0</v>
      </c>
    </row>
    <row r="119" spans="1:6" x14ac:dyDescent="0.25">
      <c r="A119" s="1131"/>
      <c r="B119" s="1136"/>
      <c r="C119" s="753"/>
      <c r="D119" s="1539"/>
      <c r="E119" s="1515"/>
      <c r="F119" s="1538"/>
    </row>
    <row r="120" spans="1:6" x14ac:dyDescent="0.25">
      <c r="A120" s="1131"/>
      <c r="B120" s="1521"/>
      <c r="C120" s="753"/>
      <c r="D120" s="755"/>
      <c r="E120" s="1515"/>
      <c r="F120" s="1538"/>
    </row>
    <row r="121" spans="1:6" x14ac:dyDescent="0.25">
      <c r="A121" s="1131"/>
      <c r="B121" s="1537" t="s">
        <v>131</v>
      </c>
      <c r="C121" s="753"/>
      <c r="D121" s="755"/>
      <c r="E121" s="1515"/>
      <c r="F121" s="1538"/>
    </row>
    <row r="122" spans="1:6" x14ac:dyDescent="0.25">
      <c r="A122" s="1131"/>
      <c r="B122" s="767"/>
      <c r="C122" s="753"/>
      <c r="D122" s="755"/>
      <c r="E122" s="1515"/>
      <c r="F122" s="1538"/>
    </row>
    <row r="123" spans="1:6" x14ac:dyDescent="0.25">
      <c r="A123" s="1131"/>
      <c r="B123" s="1562" t="s">
        <v>553</v>
      </c>
      <c r="C123" s="753"/>
      <c r="D123" s="755"/>
      <c r="E123" s="1515"/>
      <c r="F123" s="1538"/>
    </row>
    <row r="124" spans="1:6" ht="10.5" customHeight="1" x14ac:dyDescent="0.25">
      <c r="A124" s="1131"/>
      <c r="B124" s="1562"/>
      <c r="C124" s="753"/>
      <c r="D124" s="755"/>
      <c r="E124" s="1515"/>
      <c r="F124" s="1538"/>
    </row>
    <row r="125" spans="1:6" ht="37.5" x14ac:dyDescent="0.25">
      <c r="A125" s="1131"/>
      <c r="B125" s="1139" t="s">
        <v>554</v>
      </c>
      <c r="C125" s="753"/>
      <c r="D125" s="755"/>
      <c r="E125" s="1515"/>
      <c r="F125" s="1538"/>
    </row>
    <row r="126" spans="1:6" x14ac:dyDescent="0.25">
      <c r="A126" s="1131"/>
      <c r="B126" s="767"/>
      <c r="C126" s="753"/>
      <c r="D126" s="755"/>
      <c r="E126" s="1515"/>
      <c r="F126" s="1538"/>
    </row>
    <row r="127" spans="1:6" x14ac:dyDescent="0.25">
      <c r="A127" s="1131" t="s">
        <v>134</v>
      </c>
      <c r="B127" s="767" t="s">
        <v>555</v>
      </c>
      <c r="C127" s="753" t="s">
        <v>1792</v>
      </c>
      <c r="D127" s="1539">
        <v>0.4</v>
      </c>
      <c r="E127" s="1515"/>
      <c r="F127" s="1538">
        <f>D127*E127</f>
        <v>0</v>
      </c>
    </row>
    <row r="128" spans="1:6" x14ac:dyDescent="0.25">
      <c r="A128" s="1131"/>
      <c r="B128" s="1556"/>
      <c r="C128" s="753"/>
      <c r="D128" s="755"/>
      <c r="E128" s="1515"/>
      <c r="F128" s="1538"/>
    </row>
    <row r="129" spans="1:16" s="1529" customFormat="1" ht="12.5" x14ac:dyDescent="0.25">
      <c r="A129" s="766"/>
      <c r="B129" s="1563"/>
      <c r="C129" s="766"/>
      <c r="D129" s="1559"/>
      <c r="E129" s="1515"/>
      <c r="F129" s="1515"/>
      <c r="G129" s="1546"/>
      <c r="I129" s="1564"/>
      <c r="J129" s="1564"/>
      <c r="K129" s="1564"/>
      <c r="L129" s="1564"/>
      <c r="M129" s="1564"/>
      <c r="N129" s="1564"/>
      <c r="O129" s="1564"/>
      <c r="P129" s="1564"/>
    </row>
    <row r="130" spans="1:16" s="1529" customFormat="1" ht="13.15" customHeight="1" x14ac:dyDescent="0.25">
      <c r="A130" s="1131"/>
      <c r="B130" s="1562" t="s">
        <v>556</v>
      </c>
      <c r="C130" s="766"/>
      <c r="D130" s="1545"/>
      <c r="E130" s="1515"/>
      <c r="F130" s="1515"/>
      <c r="G130" s="1546"/>
      <c r="I130" s="1564"/>
      <c r="J130" s="1564"/>
      <c r="K130" s="1564"/>
      <c r="L130" s="1564"/>
      <c r="M130" s="1564"/>
      <c r="N130" s="1564"/>
      <c r="O130" s="1564"/>
      <c r="P130" s="1564"/>
    </row>
    <row r="131" spans="1:16" s="1529" customFormat="1" ht="12.5" x14ac:dyDescent="0.25">
      <c r="A131" s="1131"/>
      <c r="B131" s="1139" t="s">
        <v>557</v>
      </c>
      <c r="C131" s="753"/>
      <c r="D131" s="1559"/>
      <c r="E131" s="1515"/>
      <c r="F131" s="1515"/>
      <c r="G131" s="1546"/>
      <c r="I131" s="1564"/>
      <c r="J131" s="1564"/>
      <c r="K131" s="1564"/>
      <c r="L131" s="1565"/>
      <c r="M131" s="1564"/>
      <c r="N131" s="1564"/>
      <c r="O131" s="1564"/>
      <c r="P131" s="1564"/>
    </row>
    <row r="132" spans="1:16" ht="14.5" x14ac:dyDescent="0.25">
      <c r="A132" s="1131" t="s">
        <v>558</v>
      </c>
      <c r="B132" s="1136" t="s">
        <v>559</v>
      </c>
      <c r="C132" s="753" t="s">
        <v>528</v>
      </c>
      <c r="D132" s="755">
        <v>59</v>
      </c>
      <c r="E132" s="1515"/>
      <c r="F132" s="1515">
        <f>D132*E132</f>
        <v>0</v>
      </c>
      <c r="H132" s="1566"/>
      <c r="J132" s="1566"/>
    </row>
    <row r="133" spans="1:16" s="1529" customFormat="1" ht="12.5" x14ac:dyDescent="0.25">
      <c r="A133" s="766"/>
      <c r="B133" s="1563"/>
      <c r="C133" s="766"/>
      <c r="D133" s="1559"/>
      <c r="E133" s="1515"/>
      <c r="F133" s="1515"/>
      <c r="G133" s="1546"/>
      <c r="I133" s="1564"/>
      <c r="J133" s="1564"/>
      <c r="K133" s="1564"/>
      <c r="L133" s="1564"/>
      <c r="M133" s="1564"/>
      <c r="N133" s="1564"/>
      <c r="O133" s="1564"/>
      <c r="P133" s="1564"/>
    </row>
    <row r="134" spans="1:16" x14ac:dyDescent="0.25">
      <c r="A134" s="1131"/>
      <c r="B134" s="1537" t="s">
        <v>560</v>
      </c>
      <c r="C134" s="753"/>
      <c r="D134" s="755"/>
      <c r="E134" s="1515"/>
      <c r="F134" s="1515"/>
    </row>
    <row r="135" spans="1:16" x14ac:dyDescent="0.25">
      <c r="A135" s="1131"/>
      <c r="B135" s="767"/>
      <c r="C135" s="753"/>
      <c r="D135" s="755"/>
      <c r="E135" s="1515"/>
      <c r="F135" s="1515"/>
    </row>
    <row r="136" spans="1:16" x14ac:dyDescent="0.25">
      <c r="A136" s="1131"/>
      <c r="B136" s="1561" t="s">
        <v>561</v>
      </c>
      <c r="C136" s="753"/>
      <c r="D136" s="755"/>
      <c r="E136" s="1515"/>
      <c r="F136" s="1515"/>
    </row>
    <row r="137" spans="1:16" x14ac:dyDescent="0.25">
      <c r="A137" s="1131"/>
      <c r="B137" s="767"/>
      <c r="C137" s="753"/>
      <c r="D137" s="755"/>
      <c r="E137" s="1515"/>
      <c r="F137" s="1515"/>
      <c r="H137" s="1566"/>
    </row>
    <row r="138" spans="1:16" ht="87.5" x14ac:dyDescent="0.25">
      <c r="A138" s="1131" t="s">
        <v>562</v>
      </c>
      <c r="B138" s="1136" t="s">
        <v>563</v>
      </c>
      <c r="C138" s="753" t="s">
        <v>19</v>
      </c>
      <c r="D138" s="755" t="s">
        <v>538</v>
      </c>
      <c r="E138" s="1515"/>
      <c r="F138" s="1515">
        <v>0</v>
      </c>
      <c r="H138" s="1566"/>
      <c r="J138" s="1566"/>
    </row>
    <row r="139" spans="1:16" x14ac:dyDescent="0.25">
      <c r="A139" s="1131"/>
      <c r="B139" s="1136"/>
      <c r="C139" s="753"/>
      <c r="D139" s="755"/>
      <c r="E139" s="1515"/>
      <c r="F139" s="1515"/>
      <c r="H139" s="1566"/>
      <c r="J139" s="1566"/>
    </row>
    <row r="140" spans="1:16" x14ac:dyDescent="0.25">
      <c r="A140" s="753"/>
      <c r="B140" s="1537" t="s">
        <v>564</v>
      </c>
      <c r="C140" s="753"/>
      <c r="D140" s="755"/>
      <c r="E140" s="1515"/>
      <c r="F140" s="1538"/>
    </row>
    <row r="141" spans="1:16" x14ac:dyDescent="0.25">
      <c r="A141" s="753"/>
      <c r="B141" s="767"/>
      <c r="C141" s="753"/>
      <c r="D141" s="755"/>
      <c r="E141" s="1515"/>
      <c r="F141" s="1538"/>
    </row>
    <row r="142" spans="1:16" x14ac:dyDescent="0.25">
      <c r="A142" s="753"/>
      <c r="B142" s="1537" t="s">
        <v>565</v>
      </c>
      <c r="C142" s="753"/>
      <c r="D142" s="755"/>
      <c r="E142" s="1515"/>
      <c r="F142" s="1538"/>
    </row>
    <row r="143" spans="1:16" x14ac:dyDescent="0.25">
      <c r="A143" s="753"/>
      <c r="B143" s="767"/>
      <c r="C143" s="753"/>
      <c r="D143" s="755"/>
      <c r="E143" s="1515"/>
      <c r="F143" s="1538"/>
    </row>
    <row r="144" spans="1:16" ht="39.75" customHeight="1" x14ac:dyDescent="0.25">
      <c r="A144" s="753"/>
      <c r="B144" s="1139" t="s">
        <v>1793</v>
      </c>
      <c r="C144" s="753"/>
      <c r="D144" s="755"/>
      <c r="E144" s="1515"/>
      <c r="F144" s="1538"/>
    </row>
    <row r="145" spans="1:7" x14ac:dyDescent="0.25">
      <c r="A145" s="753"/>
      <c r="B145" s="767"/>
      <c r="C145" s="753"/>
      <c r="D145" s="755"/>
      <c r="E145" s="1515"/>
      <c r="F145" s="1538"/>
    </row>
    <row r="146" spans="1:7" x14ac:dyDescent="0.25">
      <c r="A146" s="753" t="s">
        <v>567</v>
      </c>
      <c r="B146" s="767" t="s">
        <v>1796</v>
      </c>
      <c r="C146" s="753" t="s">
        <v>568</v>
      </c>
      <c r="D146" s="755">
        <v>54</v>
      </c>
      <c r="E146" s="1515"/>
      <c r="F146" s="1515">
        <f>D146*E146</f>
        <v>0</v>
      </c>
      <c r="G146" s="1540"/>
    </row>
    <row r="147" spans="1:7" x14ac:dyDescent="0.25">
      <c r="A147" s="753"/>
      <c r="B147" s="1556"/>
      <c r="C147" s="753"/>
      <c r="D147" s="755"/>
      <c r="E147" s="1515"/>
      <c r="F147" s="1515"/>
    </row>
    <row r="148" spans="1:7" ht="25" x14ac:dyDescent="0.25">
      <c r="A148" s="753"/>
      <c r="B148" s="1139" t="s">
        <v>1794</v>
      </c>
      <c r="C148" s="753"/>
      <c r="D148" s="755"/>
      <c r="E148" s="1515"/>
      <c r="F148" s="1515"/>
    </row>
    <row r="149" spans="1:7" ht="12.75" customHeight="1" x14ac:dyDescent="0.25">
      <c r="A149" s="753"/>
      <c r="B149" s="767"/>
      <c r="C149" s="753"/>
      <c r="D149" s="755"/>
      <c r="E149" s="1515"/>
      <c r="F149" s="1515"/>
    </row>
    <row r="150" spans="1:7" x14ac:dyDescent="0.25">
      <c r="A150" s="753" t="s">
        <v>569</v>
      </c>
      <c r="B150" s="767" t="s">
        <v>1797</v>
      </c>
      <c r="C150" s="753" t="s">
        <v>568</v>
      </c>
      <c r="D150" s="755">
        <v>110</v>
      </c>
      <c r="E150" s="1515"/>
      <c r="F150" s="1515">
        <f>D150*E150</f>
        <v>0</v>
      </c>
      <c r="G150" s="1540"/>
    </row>
    <row r="151" spans="1:7" x14ac:dyDescent="0.25">
      <c r="A151" s="753"/>
      <c r="B151" s="767"/>
      <c r="C151" s="753"/>
      <c r="D151" s="755"/>
      <c r="E151" s="1515"/>
      <c r="F151" s="1515"/>
    </row>
    <row r="152" spans="1:7" x14ac:dyDescent="0.25">
      <c r="A152" s="753" t="s">
        <v>430</v>
      </c>
      <c r="B152" s="767" t="s">
        <v>1795</v>
      </c>
      <c r="C152" s="753" t="s">
        <v>568</v>
      </c>
      <c r="D152" s="755">
        <v>36</v>
      </c>
      <c r="E152" s="1515"/>
      <c r="F152" s="1515">
        <f>D152*E152</f>
        <v>0</v>
      </c>
    </row>
    <row r="153" spans="1:7" x14ac:dyDescent="0.25">
      <c r="A153" s="753"/>
      <c r="B153" s="1556"/>
      <c r="C153" s="753"/>
      <c r="D153" s="755"/>
      <c r="E153" s="1515"/>
      <c r="F153" s="1538"/>
    </row>
    <row r="154" spans="1:7" ht="18" customHeight="1" thickBot="1" x14ac:dyDescent="0.3">
      <c r="A154" s="2138" t="s">
        <v>103</v>
      </c>
      <c r="B154" s="2139"/>
      <c r="C154" s="2139"/>
      <c r="D154" s="2139"/>
      <c r="E154" s="2139"/>
      <c r="F154" s="1141">
        <f>SUM(F112:F152)</f>
        <v>0</v>
      </c>
    </row>
    <row r="155" spans="1:7" x14ac:dyDescent="0.25">
      <c r="A155" s="753"/>
      <c r="B155" s="767"/>
      <c r="C155" s="753"/>
      <c r="D155" s="755"/>
      <c r="E155" s="1555"/>
      <c r="F155" s="1555"/>
    </row>
    <row r="156" spans="1:7" x14ac:dyDescent="0.25">
      <c r="A156" s="753"/>
      <c r="B156" s="1537" t="s">
        <v>573</v>
      </c>
      <c r="C156" s="753"/>
      <c r="D156" s="755"/>
      <c r="E156" s="1555"/>
      <c r="F156" s="1555"/>
    </row>
    <row r="157" spans="1:7" x14ac:dyDescent="0.25">
      <c r="A157" s="753"/>
      <c r="B157" s="767"/>
      <c r="C157" s="753"/>
      <c r="D157" s="755"/>
      <c r="E157" s="1555"/>
      <c r="F157" s="1555"/>
    </row>
    <row r="158" spans="1:7" x14ac:dyDescent="0.25">
      <c r="A158" s="753"/>
      <c r="B158" s="1132" t="s">
        <v>574</v>
      </c>
      <c r="C158" s="753"/>
      <c r="D158" s="755"/>
      <c r="E158" s="1555"/>
      <c r="F158" s="1555"/>
    </row>
    <row r="159" spans="1:7" x14ac:dyDescent="0.25">
      <c r="A159" s="753"/>
      <c r="B159" s="1138"/>
      <c r="C159" s="753"/>
      <c r="D159" s="755"/>
      <c r="E159" s="1555"/>
      <c r="F159" s="1555"/>
    </row>
    <row r="160" spans="1:7" x14ac:dyDescent="0.25">
      <c r="A160" s="753"/>
      <c r="B160" s="1560" t="s">
        <v>575</v>
      </c>
      <c r="C160" s="753"/>
      <c r="D160" s="755"/>
      <c r="E160" s="1515"/>
      <c r="F160" s="1538"/>
    </row>
    <row r="161" spans="1:7" x14ac:dyDescent="0.25">
      <c r="A161" s="753"/>
      <c r="B161" s="1541"/>
      <c r="C161" s="753"/>
      <c r="D161" s="755"/>
      <c r="E161" s="1515"/>
      <c r="F161" s="1538"/>
    </row>
    <row r="162" spans="1:7" ht="25" x14ac:dyDescent="0.25">
      <c r="A162" s="753"/>
      <c r="B162" s="1139" t="s">
        <v>576</v>
      </c>
      <c r="C162" s="753"/>
      <c r="D162" s="755"/>
      <c r="E162" s="1515"/>
      <c r="F162" s="1538"/>
    </row>
    <row r="163" spans="1:7" x14ac:dyDescent="0.25">
      <c r="A163" s="753"/>
      <c r="B163" s="767"/>
      <c r="C163" s="753"/>
      <c r="D163" s="755"/>
      <c r="E163" s="1515"/>
      <c r="F163" s="1538"/>
    </row>
    <row r="164" spans="1:7" ht="25" x14ac:dyDescent="0.25">
      <c r="A164" s="753" t="s">
        <v>577</v>
      </c>
      <c r="B164" s="1118" t="s">
        <v>578</v>
      </c>
      <c r="C164" s="753" t="s">
        <v>48</v>
      </c>
      <c r="D164" s="755">
        <v>36</v>
      </c>
      <c r="E164" s="1515"/>
      <c r="F164" s="1515">
        <f>D164*E164</f>
        <v>0</v>
      </c>
    </row>
    <row r="165" spans="1:7" x14ac:dyDescent="0.25">
      <c r="A165" s="753"/>
      <c r="B165" s="1138"/>
      <c r="C165" s="753"/>
      <c r="D165" s="755"/>
      <c r="E165" s="1515"/>
      <c r="F165" s="1538"/>
    </row>
    <row r="166" spans="1:7" x14ac:dyDescent="0.25">
      <c r="A166" s="753"/>
      <c r="B166" s="1132" t="s">
        <v>439</v>
      </c>
      <c r="C166" s="753"/>
      <c r="D166" s="755"/>
      <c r="E166" s="1515"/>
      <c r="F166" s="1538"/>
    </row>
    <row r="167" spans="1:7" x14ac:dyDescent="0.25">
      <c r="A167" s="753"/>
      <c r="B167" s="1138"/>
      <c r="C167" s="753"/>
      <c r="D167" s="755"/>
      <c r="E167" s="1515"/>
      <c r="F167" s="1538"/>
    </row>
    <row r="168" spans="1:7" x14ac:dyDescent="0.25">
      <c r="A168" s="753"/>
      <c r="B168" s="1560" t="s">
        <v>579</v>
      </c>
      <c r="C168" s="753"/>
      <c r="D168" s="755"/>
      <c r="E168" s="1515"/>
      <c r="F168" s="1538"/>
    </row>
    <row r="169" spans="1:7" x14ac:dyDescent="0.25">
      <c r="A169" s="753"/>
      <c r="B169" s="1139"/>
      <c r="C169" s="753"/>
      <c r="D169" s="755"/>
      <c r="E169" s="1515"/>
      <c r="F169" s="1538"/>
    </row>
    <row r="170" spans="1:7" ht="37.5" x14ac:dyDescent="0.25">
      <c r="A170" s="753"/>
      <c r="B170" s="1139" t="s">
        <v>580</v>
      </c>
      <c r="C170" s="753"/>
      <c r="D170" s="755"/>
      <c r="E170" s="1515"/>
      <c r="F170" s="1538"/>
    </row>
    <row r="171" spans="1:7" x14ac:dyDescent="0.25">
      <c r="A171" s="753"/>
      <c r="B171" s="767"/>
      <c r="C171" s="753"/>
      <c r="D171" s="755"/>
      <c r="E171" s="1515"/>
      <c r="F171" s="1538"/>
    </row>
    <row r="172" spans="1:7" ht="25" x14ac:dyDescent="0.25">
      <c r="A172" s="753" t="s">
        <v>581</v>
      </c>
      <c r="B172" s="1118" t="s">
        <v>582</v>
      </c>
      <c r="C172" s="753" t="s">
        <v>48</v>
      </c>
      <c r="D172" s="755">
        <v>75</v>
      </c>
      <c r="E172" s="1515"/>
      <c r="F172" s="1538">
        <f>D172*E172</f>
        <v>0</v>
      </c>
      <c r="G172" s="1540"/>
    </row>
    <row r="173" spans="1:7" x14ac:dyDescent="0.25">
      <c r="A173" s="753"/>
      <c r="B173" s="1567"/>
      <c r="C173" s="753"/>
      <c r="D173" s="755"/>
      <c r="E173" s="1515"/>
      <c r="F173" s="1538"/>
    </row>
    <row r="174" spans="1:7" x14ac:dyDescent="0.25">
      <c r="A174" s="753"/>
      <c r="B174" s="1537" t="s">
        <v>583</v>
      </c>
      <c r="C174" s="753"/>
      <c r="D174" s="755"/>
      <c r="E174" s="1555"/>
      <c r="F174" s="1555"/>
    </row>
    <row r="175" spans="1:7" x14ac:dyDescent="0.25">
      <c r="A175" s="753"/>
      <c r="B175" s="767"/>
      <c r="C175" s="753"/>
      <c r="D175" s="755"/>
      <c r="E175" s="1555"/>
      <c r="F175" s="1555"/>
    </row>
    <row r="176" spans="1:7" x14ac:dyDescent="0.25">
      <c r="A176" s="753"/>
      <c r="B176" s="1132" t="s">
        <v>584</v>
      </c>
      <c r="C176" s="753"/>
      <c r="D176" s="755"/>
      <c r="E176" s="1515"/>
      <c r="F176" s="1538"/>
    </row>
    <row r="177" spans="1:7" ht="6" customHeight="1" x14ac:dyDescent="0.25">
      <c r="A177" s="753"/>
      <c r="B177" s="1138"/>
      <c r="C177" s="753"/>
      <c r="D177" s="755"/>
      <c r="E177" s="1515"/>
      <c r="F177" s="1538"/>
    </row>
    <row r="178" spans="1:7" x14ac:dyDescent="0.25">
      <c r="A178" s="753"/>
      <c r="B178" s="1560" t="s">
        <v>579</v>
      </c>
      <c r="C178" s="753"/>
      <c r="D178" s="755"/>
      <c r="E178" s="1515"/>
      <c r="F178" s="1538"/>
    </row>
    <row r="179" spans="1:7" ht="8.25" customHeight="1" x14ac:dyDescent="0.25">
      <c r="A179" s="753"/>
      <c r="B179" s="1560"/>
      <c r="C179" s="753"/>
      <c r="D179" s="755"/>
      <c r="E179" s="1515"/>
      <c r="F179" s="1538"/>
    </row>
    <row r="180" spans="1:7" ht="40.5" customHeight="1" x14ac:dyDescent="0.25">
      <c r="A180" s="753"/>
      <c r="B180" s="1139" t="s">
        <v>585</v>
      </c>
      <c r="C180" s="753"/>
      <c r="D180" s="755"/>
      <c r="E180" s="1515"/>
      <c r="F180" s="1538"/>
    </row>
    <row r="181" spans="1:7" x14ac:dyDescent="0.25">
      <c r="A181" s="753"/>
      <c r="B181" s="1560"/>
      <c r="C181" s="753"/>
      <c r="D181" s="755"/>
      <c r="E181" s="1515"/>
      <c r="F181" s="1538"/>
    </row>
    <row r="182" spans="1:7" ht="25" x14ac:dyDescent="0.25">
      <c r="A182" s="753" t="s">
        <v>581</v>
      </c>
      <c r="B182" s="1118" t="s">
        <v>586</v>
      </c>
      <c r="C182" s="753" t="s">
        <v>48</v>
      </c>
      <c r="D182" s="755">
        <v>125</v>
      </c>
      <c r="E182" s="1515"/>
      <c r="F182" s="1538">
        <f>D182*E182</f>
        <v>0</v>
      </c>
    </row>
    <row r="183" spans="1:7" x14ac:dyDescent="0.25">
      <c r="A183" s="753"/>
      <c r="B183" s="1543"/>
      <c r="C183" s="753"/>
      <c r="D183" s="1539"/>
      <c r="E183" s="1515"/>
      <c r="F183" s="1538"/>
    </row>
    <row r="184" spans="1:7" s="1572" customFormat="1" ht="13" x14ac:dyDescent="0.25">
      <c r="A184" s="1568"/>
      <c r="B184" s="1569" t="s">
        <v>587</v>
      </c>
      <c r="C184" s="1568"/>
      <c r="D184" s="1570"/>
      <c r="E184" s="1515"/>
      <c r="F184" s="1515"/>
      <c r="G184" s="1571"/>
    </row>
    <row r="185" spans="1:7" ht="15" customHeight="1" x14ac:dyDescent="0.25">
      <c r="A185" s="1568"/>
      <c r="B185" s="1573"/>
      <c r="C185" s="1568"/>
      <c r="D185" s="1570"/>
      <c r="E185" s="1515"/>
      <c r="F185" s="1515"/>
    </row>
    <row r="186" spans="1:7" ht="25" x14ac:dyDescent="0.25">
      <c r="A186" s="1568"/>
      <c r="B186" s="1574" t="s">
        <v>588</v>
      </c>
      <c r="C186" s="1568"/>
      <c r="D186" s="1570"/>
      <c r="E186" s="1515"/>
      <c r="F186" s="1515"/>
    </row>
    <row r="187" spans="1:7" s="1575" customFormat="1" ht="13.15" customHeight="1" x14ac:dyDescent="0.25">
      <c r="A187" s="1568"/>
      <c r="B187" s="1573"/>
      <c r="C187" s="1568"/>
      <c r="D187" s="1570"/>
      <c r="E187" s="1515"/>
      <c r="F187" s="1515"/>
    </row>
    <row r="188" spans="1:7" s="1575" customFormat="1" ht="25" x14ac:dyDescent="0.25">
      <c r="A188" s="1568" t="s">
        <v>589</v>
      </c>
      <c r="B188" s="1573" t="s">
        <v>590</v>
      </c>
      <c r="C188" s="1568" t="s">
        <v>528</v>
      </c>
      <c r="D188" s="755" t="s">
        <v>538</v>
      </c>
      <c r="E188" s="1515"/>
      <c r="F188" s="1515">
        <v>0</v>
      </c>
    </row>
    <row r="189" spans="1:7" x14ac:dyDescent="0.25">
      <c r="A189" s="753"/>
      <c r="B189" s="1118"/>
      <c r="C189" s="753"/>
      <c r="D189" s="755"/>
      <c r="E189" s="1515"/>
      <c r="F189" s="1515"/>
    </row>
    <row r="190" spans="1:7" x14ac:dyDescent="0.25">
      <c r="A190" s="753"/>
      <c r="B190" s="1576"/>
      <c r="C190" s="753"/>
      <c r="D190" s="755"/>
      <c r="E190" s="1515"/>
      <c r="F190" s="1515"/>
    </row>
    <row r="191" spans="1:7" x14ac:dyDescent="0.25">
      <c r="A191" s="753"/>
      <c r="B191" s="1537" t="s">
        <v>591</v>
      </c>
      <c r="C191" s="753"/>
      <c r="D191" s="755"/>
      <c r="E191" s="1515"/>
      <c r="F191" s="1538"/>
    </row>
    <row r="192" spans="1:7" x14ac:dyDescent="0.25">
      <c r="A192" s="753"/>
      <c r="B192" s="1132"/>
      <c r="C192" s="753"/>
      <c r="D192" s="755"/>
      <c r="E192" s="1515"/>
      <c r="F192" s="1538"/>
    </row>
    <row r="193" spans="1:6" ht="25" x14ac:dyDescent="0.25">
      <c r="A193" s="753"/>
      <c r="B193" s="1139" t="s">
        <v>570</v>
      </c>
      <c r="C193" s="753"/>
      <c r="D193" s="755"/>
      <c r="E193" s="1515"/>
      <c r="F193" s="1538"/>
    </row>
    <row r="194" spans="1:6" x14ac:dyDescent="0.25">
      <c r="A194" s="753"/>
      <c r="B194" s="767"/>
      <c r="C194" s="753"/>
      <c r="D194" s="755"/>
      <c r="E194" s="1515"/>
      <c r="F194" s="1538"/>
    </row>
    <row r="195" spans="1:6" x14ac:dyDescent="0.25">
      <c r="A195" s="753" t="s">
        <v>1369</v>
      </c>
      <c r="B195" s="767" t="s">
        <v>572</v>
      </c>
      <c r="C195" s="753" t="s">
        <v>126</v>
      </c>
      <c r="D195" s="755">
        <v>54</v>
      </c>
      <c r="E195" s="1515"/>
      <c r="F195" s="1538">
        <f>D195*E195</f>
        <v>0</v>
      </c>
    </row>
    <row r="196" spans="1:6" x14ac:dyDescent="0.25">
      <c r="A196" s="753"/>
      <c r="B196" s="1132"/>
      <c r="C196" s="753"/>
      <c r="D196" s="755"/>
      <c r="E196" s="1515"/>
      <c r="F196" s="1538"/>
    </row>
    <row r="197" spans="1:6" x14ac:dyDescent="0.25">
      <c r="A197" s="753"/>
      <c r="B197" s="1132"/>
      <c r="C197" s="753"/>
      <c r="D197" s="755"/>
      <c r="E197" s="1515"/>
      <c r="F197" s="1538"/>
    </row>
    <row r="198" spans="1:6" x14ac:dyDescent="0.25">
      <c r="A198" s="753"/>
      <c r="B198" s="1132"/>
      <c r="C198" s="753"/>
      <c r="D198" s="755"/>
      <c r="E198" s="1515"/>
      <c r="F198" s="1538"/>
    </row>
    <row r="199" spans="1:6" ht="20.25" customHeight="1" thickBot="1" x14ac:dyDescent="0.3">
      <c r="A199" s="2138" t="s">
        <v>103</v>
      </c>
      <c r="B199" s="2139"/>
      <c r="C199" s="2139"/>
      <c r="D199" s="2139"/>
      <c r="E199" s="2139"/>
      <c r="F199" s="1141">
        <f>SUM(F160:F197)</f>
        <v>0</v>
      </c>
    </row>
    <row r="200" spans="1:6" x14ac:dyDescent="0.25">
      <c r="A200" s="753"/>
      <c r="B200" s="1132"/>
      <c r="C200" s="753"/>
      <c r="D200" s="755"/>
      <c r="E200" s="1515"/>
      <c r="F200" s="1538"/>
    </row>
    <row r="201" spans="1:6" x14ac:dyDescent="0.25">
      <c r="A201" s="753"/>
      <c r="B201" s="1537" t="s">
        <v>457</v>
      </c>
      <c r="C201" s="753"/>
      <c r="D201" s="755"/>
      <c r="E201" s="1515"/>
      <c r="F201" s="1538"/>
    </row>
    <row r="202" spans="1:6" x14ac:dyDescent="0.25">
      <c r="A202" s="753"/>
      <c r="B202" s="767"/>
      <c r="C202" s="753"/>
      <c r="D202" s="755"/>
      <c r="E202" s="1515"/>
      <c r="F202" s="1538"/>
    </row>
    <row r="203" spans="1:6" ht="37.5" x14ac:dyDescent="0.25">
      <c r="A203" s="753"/>
      <c r="B203" s="1139" t="s">
        <v>459</v>
      </c>
      <c r="C203" s="753"/>
      <c r="D203" s="755"/>
      <c r="E203" s="1515"/>
      <c r="F203" s="1538"/>
    </row>
    <row r="204" spans="1:6" x14ac:dyDescent="0.25">
      <c r="A204" s="753"/>
      <c r="B204" s="767"/>
      <c r="C204" s="753"/>
      <c r="D204" s="755"/>
      <c r="E204" s="1515"/>
      <c r="F204" s="1538"/>
    </row>
    <row r="205" spans="1:6" ht="25" x14ac:dyDescent="0.25">
      <c r="A205" s="753" t="s">
        <v>458</v>
      </c>
      <c r="B205" s="1118" t="s">
        <v>592</v>
      </c>
      <c r="C205" s="753" t="s">
        <v>48</v>
      </c>
      <c r="D205" s="755">
        <v>50</v>
      </c>
      <c r="E205" s="1515"/>
      <c r="F205" s="1538">
        <f>D205*E205</f>
        <v>0</v>
      </c>
    </row>
    <row r="206" spans="1:6" x14ac:dyDescent="0.25">
      <c r="A206" s="753"/>
      <c r="B206" s="1118"/>
      <c r="C206" s="753"/>
      <c r="D206" s="755"/>
      <c r="E206" s="1515"/>
      <c r="F206" s="1515"/>
    </row>
    <row r="207" spans="1:6" x14ac:dyDescent="0.25">
      <c r="A207" s="753"/>
      <c r="B207" s="1576"/>
      <c r="C207" s="753"/>
      <c r="D207" s="755"/>
      <c r="E207" s="1515"/>
      <c r="F207" s="1515"/>
    </row>
    <row r="208" spans="1:6" x14ac:dyDescent="0.25">
      <c r="A208" s="753"/>
      <c r="B208" s="1132" t="s">
        <v>593</v>
      </c>
      <c r="C208" s="753"/>
      <c r="D208" s="755"/>
      <c r="E208" s="1515"/>
      <c r="F208" s="1515"/>
    </row>
    <row r="209" spans="1:6" ht="8.25" customHeight="1" x14ac:dyDescent="0.25">
      <c r="A209" s="753"/>
      <c r="B209" s="1541"/>
      <c r="C209" s="753"/>
      <c r="D209" s="755"/>
      <c r="E209" s="1515"/>
      <c r="F209" s="1515"/>
    </row>
    <row r="210" spans="1:6" x14ac:dyDescent="0.25">
      <c r="A210" s="753"/>
      <c r="B210" s="1132" t="s">
        <v>594</v>
      </c>
      <c r="C210" s="753"/>
      <c r="D210" s="755"/>
      <c r="E210" s="1515"/>
      <c r="F210" s="1515"/>
    </row>
    <row r="211" spans="1:6" ht="8.25" customHeight="1" x14ac:dyDescent="0.25">
      <c r="A211" s="753"/>
      <c r="B211" s="1139"/>
      <c r="C211" s="753"/>
      <c r="D211" s="755"/>
      <c r="E211" s="1515"/>
      <c r="F211" s="1515"/>
    </row>
    <row r="212" spans="1:6" x14ac:dyDescent="0.25">
      <c r="A212" s="753"/>
      <c r="B212" s="1537" t="s">
        <v>595</v>
      </c>
      <c r="C212" s="753"/>
      <c r="D212" s="755"/>
      <c r="E212" s="1515"/>
      <c r="F212" s="1515"/>
    </row>
    <row r="213" spans="1:6" x14ac:dyDescent="0.25">
      <c r="A213" s="753"/>
      <c r="B213" s="1537"/>
      <c r="C213" s="753"/>
      <c r="D213" s="755"/>
      <c r="E213" s="1515"/>
      <c r="F213" s="1515"/>
    </row>
    <row r="214" spans="1:6" ht="75" x14ac:dyDescent="0.25">
      <c r="A214" s="1577"/>
      <c r="B214" s="1118" t="s">
        <v>596</v>
      </c>
      <c r="C214" s="753"/>
      <c r="D214" s="755"/>
      <c r="E214" s="1515"/>
      <c r="F214" s="1538"/>
    </row>
    <row r="215" spans="1:6" x14ac:dyDescent="0.25">
      <c r="A215" s="753"/>
      <c r="B215" s="1118"/>
      <c r="C215" s="753"/>
      <c r="D215" s="755"/>
      <c r="E215" s="1515"/>
      <c r="F215" s="1515"/>
    </row>
    <row r="216" spans="1:6" x14ac:dyDescent="0.25">
      <c r="A216" s="753" t="s">
        <v>470</v>
      </c>
      <c r="B216" s="1118" t="s">
        <v>597</v>
      </c>
      <c r="C216" s="753" t="s">
        <v>19</v>
      </c>
      <c r="D216" s="755">
        <v>3</v>
      </c>
      <c r="E216" s="1515"/>
      <c r="F216" s="1538">
        <f>D216*E216</f>
        <v>0</v>
      </c>
    </row>
    <row r="217" spans="1:6" x14ac:dyDescent="0.25">
      <c r="A217" s="753"/>
      <c r="B217" s="1118"/>
      <c r="C217" s="753"/>
      <c r="D217" s="755"/>
      <c r="E217" s="1515"/>
      <c r="F217" s="1538"/>
    </row>
    <row r="218" spans="1:6" x14ac:dyDescent="0.25">
      <c r="A218" s="753" t="s">
        <v>510</v>
      </c>
      <c r="B218" s="1118" t="s">
        <v>598</v>
      </c>
      <c r="C218" s="753" t="s">
        <v>19</v>
      </c>
      <c r="D218" s="755">
        <v>2</v>
      </c>
      <c r="E218" s="1515"/>
      <c r="F218" s="1538">
        <f>D218*E218</f>
        <v>0</v>
      </c>
    </row>
    <row r="219" spans="1:6" x14ac:dyDescent="0.25">
      <c r="A219" s="753"/>
      <c r="B219" s="1137"/>
      <c r="C219" s="753"/>
      <c r="D219" s="755"/>
      <c r="E219" s="1515"/>
      <c r="F219" s="1515"/>
    </row>
    <row r="220" spans="1:6" x14ac:dyDescent="0.25">
      <c r="A220" s="753"/>
      <c r="B220" s="1578"/>
      <c r="C220" s="753"/>
      <c r="D220" s="755"/>
      <c r="E220" s="1515"/>
      <c r="F220" s="1515"/>
    </row>
    <row r="221" spans="1:6" ht="24" customHeight="1" x14ac:dyDescent="0.25">
      <c r="A221" s="753"/>
      <c r="B221" s="1132" t="s">
        <v>599</v>
      </c>
      <c r="C221" s="753"/>
      <c r="D221" s="755"/>
      <c r="E221" s="1515"/>
      <c r="F221" s="1515"/>
    </row>
    <row r="222" spans="1:6" x14ac:dyDescent="0.25">
      <c r="A222" s="753"/>
      <c r="B222" s="1541"/>
      <c r="C222" s="753"/>
      <c r="D222" s="755"/>
      <c r="E222" s="1515"/>
      <c r="F222" s="1515"/>
    </row>
    <row r="223" spans="1:6" x14ac:dyDescent="0.25">
      <c r="A223" s="753"/>
      <c r="B223" s="1132" t="s">
        <v>600</v>
      </c>
      <c r="C223" s="753"/>
      <c r="D223" s="755"/>
      <c r="E223" s="1515"/>
      <c r="F223" s="1515"/>
    </row>
    <row r="224" spans="1:6" x14ac:dyDescent="0.25">
      <c r="A224" s="753"/>
      <c r="B224" s="1578"/>
      <c r="C224" s="753"/>
      <c r="D224" s="755"/>
      <c r="E224" s="1515"/>
      <c r="F224" s="1515"/>
    </row>
    <row r="225" spans="1:6" x14ac:dyDescent="0.25">
      <c r="A225" s="753"/>
      <c r="B225" s="1155" t="s">
        <v>601</v>
      </c>
      <c r="C225" s="753"/>
      <c r="D225" s="755"/>
      <c r="E225" s="1515"/>
      <c r="F225" s="1515"/>
    </row>
    <row r="226" spans="1:6" x14ac:dyDescent="0.25">
      <c r="A226" s="753"/>
      <c r="B226" s="1155"/>
      <c r="C226" s="753"/>
      <c r="D226" s="755"/>
      <c r="E226" s="1515"/>
      <c r="F226" s="1515"/>
    </row>
    <row r="227" spans="1:6" ht="102" customHeight="1" x14ac:dyDescent="0.25">
      <c r="A227" s="753"/>
      <c r="B227" s="1136" t="s">
        <v>602</v>
      </c>
      <c r="C227" s="753"/>
      <c r="D227" s="755"/>
      <c r="E227" s="1515"/>
      <c r="F227" s="1538"/>
    </row>
    <row r="228" spans="1:6" x14ac:dyDescent="0.25">
      <c r="A228" s="753"/>
      <c r="B228" s="1136"/>
      <c r="C228" s="753"/>
      <c r="D228" s="755"/>
      <c r="E228" s="1515"/>
      <c r="F228" s="1538"/>
    </row>
    <row r="229" spans="1:6" x14ac:dyDescent="0.25">
      <c r="A229" s="753" t="s">
        <v>471</v>
      </c>
      <c r="B229" s="1136" t="s">
        <v>1798</v>
      </c>
      <c r="C229" s="753" t="s">
        <v>19</v>
      </c>
      <c r="D229" s="755">
        <v>1</v>
      </c>
      <c r="E229" s="1515"/>
      <c r="F229" s="1538">
        <f>D229*E229</f>
        <v>0</v>
      </c>
    </row>
    <row r="230" spans="1:6" x14ac:dyDescent="0.25">
      <c r="A230" s="753"/>
      <c r="B230" s="1136"/>
      <c r="C230" s="753"/>
      <c r="D230" s="755"/>
      <c r="E230" s="1515"/>
      <c r="F230" s="1538"/>
    </row>
    <row r="231" spans="1:6" x14ac:dyDescent="0.25">
      <c r="A231" s="753"/>
      <c r="B231" s="1136"/>
      <c r="C231" s="753"/>
      <c r="D231" s="755"/>
      <c r="E231" s="1515"/>
      <c r="F231" s="1538"/>
    </row>
    <row r="232" spans="1:6" x14ac:dyDescent="0.25">
      <c r="A232" s="753"/>
      <c r="B232" s="1136"/>
      <c r="C232" s="753"/>
      <c r="D232" s="755"/>
      <c r="E232" s="1515"/>
      <c r="F232" s="1538"/>
    </row>
    <row r="233" spans="1:6" x14ac:dyDescent="0.25">
      <c r="A233" s="753"/>
      <c r="B233" s="1136"/>
      <c r="C233" s="753"/>
      <c r="D233" s="755"/>
      <c r="E233" s="1515"/>
      <c r="F233" s="1538"/>
    </row>
    <row r="234" spans="1:6" x14ac:dyDescent="0.25">
      <c r="A234" s="753"/>
      <c r="B234" s="1136"/>
      <c r="C234" s="753"/>
      <c r="D234" s="755"/>
      <c r="E234" s="1515"/>
      <c r="F234" s="1538"/>
    </row>
    <row r="235" spans="1:6" x14ac:dyDescent="0.25">
      <c r="A235" s="753"/>
      <c r="B235" s="1136"/>
      <c r="C235" s="753"/>
      <c r="D235" s="755"/>
      <c r="E235" s="1515"/>
      <c r="F235" s="1538"/>
    </row>
    <row r="236" spans="1:6" x14ac:dyDescent="0.25">
      <c r="A236" s="753"/>
      <c r="B236" s="1136"/>
      <c r="C236" s="753"/>
      <c r="D236" s="755"/>
      <c r="E236" s="1515"/>
      <c r="F236" s="1538"/>
    </row>
    <row r="237" spans="1:6" x14ac:dyDescent="0.25">
      <c r="A237" s="753"/>
      <c r="B237" s="1136"/>
      <c r="C237" s="753"/>
      <c r="D237" s="755"/>
      <c r="E237" s="1515"/>
      <c r="F237" s="1538"/>
    </row>
    <row r="238" spans="1:6" x14ac:dyDescent="0.25">
      <c r="A238" s="753"/>
      <c r="B238" s="1136"/>
      <c r="C238" s="753"/>
      <c r="D238" s="755"/>
      <c r="E238" s="1515"/>
      <c r="F238" s="1538"/>
    </row>
    <row r="239" spans="1:6" x14ac:dyDescent="0.25">
      <c r="A239" s="753"/>
      <c r="B239" s="1136"/>
      <c r="C239" s="753"/>
      <c r="D239" s="755"/>
      <c r="E239" s="1515"/>
      <c r="F239" s="1538"/>
    </row>
    <row r="240" spans="1:6" ht="14.5" thickBot="1" x14ac:dyDescent="0.3">
      <c r="A240" s="2138" t="s">
        <v>103</v>
      </c>
      <c r="B240" s="2139"/>
      <c r="C240" s="2139"/>
      <c r="D240" s="2139"/>
      <c r="E240" s="2139"/>
      <c r="F240" s="1141">
        <f>SUM(F200:F238)</f>
        <v>0</v>
      </c>
    </row>
    <row r="241" spans="1:6" x14ac:dyDescent="0.25">
      <c r="A241" s="753"/>
      <c r="B241" s="1136"/>
      <c r="C241" s="753"/>
      <c r="D241" s="755"/>
      <c r="E241" s="1515"/>
      <c r="F241" s="1538"/>
    </row>
    <row r="242" spans="1:6" x14ac:dyDescent="0.25">
      <c r="A242" s="753"/>
      <c r="B242" s="1579" t="s">
        <v>605</v>
      </c>
      <c r="C242" s="753"/>
      <c r="D242" s="755"/>
      <c r="E242" s="1555"/>
      <c r="F242" s="1555"/>
    </row>
    <row r="243" spans="1:6" x14ac:dyDescent="0.25">
      <c r="A243" s="753"/>
      <c r="B243" s="1579"/>
      <c r="C243" s="753"/>
      <c r="D243" s="755"/>
      <c r="E243" s="1555"/>
      <c r="F243" s="1555"/>
    </row>
    <row r="244" spans="1:6" ht="62.5" x14ac:dyDescent="0.25">
      <c r="A244" s="753"/>
      <c r="B244" s="1136" t="s">
        <v>606</v>
      </c>
      <c r="C244" s="753"/>
      <c r="D244" s="755"/>
      <c r="E244" s="1515"/>
      <c r="F244" s="1538"/>
    </row>
    <row r="245" spans="1:6" x14ac:dyDescent="0.25">
      <c r="A245" s="753"/>
      <c r="B245" s="1136"/>
      <c r="C245" s="753"/>
      <c r="D245" s="755"/>
      <c r="E245" s="1515"/>
      <c r="F245" s="1538"/>
    </row>
    <row r="246" spans="1:6" ht="25" x14ac:dyDescent="0.25">
      <c r="A246" s="753" t="s">
        <v>468</v>
      </c>
      <c r="B246" s="1136" t="s">
        <v>1799</v>
      </c>
      <c r="C246" s="753" t="s">
        <v>19</v>
      </c>
      <c r="D246" s="755">
        <v>1</v>
      </c>
      <c r="E246" s="1515"/>
      <c r="F246" s="1538">
        <f>+D246*E246</f>
        <v>0</v>
      </c>
    </row>
    <row r="247" spans="1:6" x14ac:dyDescent="0.25">
      <c r="A247" s="753"/>
      <c r="B247" s="1136"/>
      <c r="C247" s="753"/>
      <c r="D247" s="755"/>
      <c r="E247" s="1515"/>
      <c r="F247" s="1538"/>
    </row>
    <row r="248" spans="1:6" ht="25" x14ac:dyDescent="0.25">
      <c r="A248" s="753" t="s">
        <v>607</v>
      </c>
      <c r="B248" s="1136" t="s">
        <v>1800</v>
      </c>
      <c r="C248" s="753" t="s">
        <v>19</v>
      </c>
      <c r="D248" s="755">
        <v>4</v>
      </c>
      <c r="E248" s="1515"/>
      <c r="F248" s="1538">
        <f>+D248*E248</f>
        <v>0</v>
      </c>
    </row>
    <row r="249" spans="1:6" x14ac:dyDescent="0.25">
      <c r="A249" s="753"/>
      <c r="B249" s="1136"/>
      <c r="C249" s="753"/>
      <c r="D249" s="755"/>
      <c r="E249" s="1515"/>
      <c r="F249" s="1538"/>
    </row>
    <row r="250" spans="1:6" ht="27.75" customHeight="1" x14ac:dyDescent="0.25">
      <c r="A250" s="753" t="s">
        <v>609</v>
      </c>
      <c r="B250" s="1136" t="s">
        <v>1801</v>
      </c>
      <c r="C250" s="753" t="s">
        <v>19</v>
      </c>
      <c r="D250" s="755">
        <v>2</v>
      </c>
      <c r="E250" s="1515"/>
      <c r="F250" s="1538">
        <f>+D250*E250</f>
        <v>0</v>
      </c>
    </row>
    <row r="251" spans="1:6" x14ac:dyDescent="0.25">
      <c r="A251" s="1131"/>
      <c r="B251" s="1580"/>
      <c r="C251" s="753"/>
      <c r="D251" s="755"/>
      <c r="E251" s="1515"/>
      <c r="F251" s="1538"/>
    </row>
    <row r="252" spans="1:6" x14ac:dyDescent="0.25">
      <c r="A252" s="1131"/>
      <c r="B252" s="1136"/>
      <c r="C252" s="753"/>
      <c r="D252" s="755"/>
      <c r="E252" s="1515"/>
      <c r="F252" s="1538"/>
    </row>
    <row r="253" spans="1:6" x14ac:dyDescent="0.25">
      <c r="A253" s="753"/>
      <c r="B253" s="1581" t="s">
        <v>610</v>
      </c>
      <c r="C253" s="753"/>
      <c r="D253" s="755"/>
      <c r="E253" s="1515"/>
      <c r="F253" s="1515"/>
    </row>
    <row r="254" spans="1:6" x14ac:dyDescent="0.25">
      <c r="A254" s="753"/>
      <c r="B254" s="1581"/>
      <c r="C254" s="753"/>
      <c r="D254" s="755"/>
      <c r="E254" s="1515"/>
      <c r="F254" s="1515"/>
    </row>
    <row r="255" spans="1:6" x14ac:dyDescent="0.25">
      <c r="A255" s="753"/>
      <c r="B255" s="1578" t="s">
        <v>611</v>
      </c>
      <c r="C255" s="753"/>
      <c r="D255" s="755"/>
      <c r="E255" s="1515"/>
      <c r="F255" s="1515"/>
    </row>
    <row r="256" spans="1:6" x14ac:dyDescent="0.25">
      <c r="A256" s="753"/>
      <c r="B256" s="1578"/>
      <c r="C256" s="753"/>
      <c r="D256" s="755"/>
      <c r="E256" s="1515"/>
      <c r="F256" s="1515"/>
    </row>
    <row r="257" spans="1:6" ht="50" x14ac:dyDescent="0.25">
      <c r="A257" s="753"/>
      <c r="B257" s="1118" t="s">
        <v>612</v>
      </c>
      <c r="C257" s="753"/>
      <c r="D257" s="755"/>
      <c r="E257" s="1515"/>
      <c r="F257" s="1538"/>
    </row>
    <row r="258" spans="1:6" x14ac:dyDescent="0.25">
      <c r="A258" s="753"/>
      <c r="B258" s="1118"/>
      <c r="C258" s="753"/>
      <c r="D258" s="755"/>
      <c r="E258" s="1515"/>
      <c r="F258" s="1515"/>
    </row>
    <row r="259" spans="1:6" x14ac:dyDescent="0.25">
      <c r="A259" s="753" t="s">
        <v>613</v>
      </c>
      <c r="B259" s="1118" t="s">
        <v>614</v>
      </c>
      <c r="C259" s="753" t="s">
        <v>126</v>
      </c>
      <c r="D259" s="755">
        <v>10</v>
      </c>
      <c r="E259" s="1515"/>
      <c r="F259" s="1538">
        <f>D259*E259</f>
        <v>0</v>
      </c>
    </row>
    <row r="260" spans="1:6" x14ac:dyDescent="0.25">
      <c r="A260" s="753"/>
      <c r="B260" s="1576"/>
      <c r="C260" s="753"/>
      <c r="D260" s="755"/>
      <c r="E260" s="1515"/>
      <c r="F260" s="1515"/>
    </row>
    <row r="261" spans="1:6" ht="24" customHeight="1" x14ac:dyDescent="0.25">
      <c r="A261" s="753"/>
      <c r="B261" s="1132" t="s">
        <v>599</v>
      </c>
      <c r="C261" s="753"/>
      <c r="D261" s="755"/>
      <c r="E261" s="1515"/>
      <c r="F261" s="1515"/>
    </row>
    <row r="262" spans="1:6" x14ac:dyDescent="0.25">
      <c r="A262" s="753"/>
      <c r="B262" s="1118"/>
      <c r="C262" s="753"/>
      <c r="D262" s="755"/>
      <c r="E262" s="1515"/>
      <c r="F262" s="1538"/>
    </row>
    <row r="263" spans="1:6" x14ac:dyDescent="0.25">
      <c r="A263" s="753"/>
      <c r="B263" s="1132" t="s">
        <v>615</v>
      </c>
      <c r="C263" s="753"/>
      <c r="D263" s="755"/>
      <c r="E263" s="1515"/>
      <c r="F263" s="1538"/>
    </row>
    <row r="264" spans="1:6" x14ac:dyDescent="0.25">
      <c r="A264" s="753"/>
      <c r="B264" s="1132"/>
      <c r="C264" s="753"/>
      <c r="D264" s="755"/>
      <c r="E264" s="1515"/>
      <c r="F264" s="1538"/>
    </row>
    <row r="265" spans="1:6" x14ac:dyDescent="0.25">
      <c r="A265" s="753"/>
      <c r="B265" s="1581" t="s">
        <v>616</v>
      </c>
      <c r="C265" s="753"/>
      <c r="D265" s="755"/>
      <c r="E265" s="1515"/>
      <c r="F265" s="1515"/>
    </row>
    <row r="266" spans="1:6" x14ac:dyDescent="0.25">
      <c r="A266" s="753"/>
      <c r="B266" s="1549"/>
      <c r="C266" s="753"/>
      <c r="D266" s="755"/>
      <c r="E266" s="1515"/>
      <c r="F266" s="1515"/>
    </row>
    <row r="267" spans="1:6" x14ac:dyDescent="0.25">
      <c r="A267" s="753"/>
      <c r="B267" s="1581" t="s">
        <v>617</v>
      </c>
      <c r="C267" s="753"/>
      <c r="D267" s="755"/>
      <c r="E267" s="1515"/>
      <c r="F267" s="1515"/>
    </row>
    <row r="268" spans="1:6" x14ac:dyDescent="0.25">
      <c r="A268" s="753"/>
      <c r="B268" s="1578"/>
      <c r="C268" s="753"/>
      <c r="D268" s="755"/>
      <c r="E268" s="1515"/>
      <c r="F268" s="1515"/>
    </row>
    <row r="269" spans="1:6" s="1586" customFormat="1" x14ac:dyDescent="0.25">
      <c r="A269" s="1582"/>
      <c r="B269" s="1583" t="s">
        <v>618</v>
      </c>
      <c r="C269" s="1584"/>
      <c r="D269" s="1585"/>
      <c r="E269" s="1515"/>
      <c r="F269" s="1515"/>
    </row>
    <row r="270" spans="1:6" s="1586" customFormat="1" x14ac:dyDescent="0.25">
      <c r="A270" s="1582"/>
      <c r="B270" s="1587"/>
      <c r="C270" s="1584"/>
      <c r="D270" s="1585"/>
      <c r="E270" s="1515"/>
      <c r="F270" s="1515"/>
    </row>
    <row r="271" spans="1:6" s="1586" customFormat="1" ht="37.5" x14ac:dyDescent="0.25">
      <c r="A271" s="1582"/>
      <c r="B271" s="1588" t="s">
        <v>619</v>
      </c>
      <c r="C271" s="1584"/>
      <c r="D271" s="1585"/>
      <c r="E271" s="1515"/>
      <c r="F271" s="1515"/>
    </row>
    <row r="272" spans="1:6" s="1586" customFormat="1" x14ac:dyDescent="0.25">
      <c r="A272" s="1582"/>
      <c r="B272" s="1587"/>
      <c r="C272" s="1584"/>
      <c r="D272" s="1585"/>
      <c r="E272" s="1515"/>
      <c r="F272" s="1515"/>
    </row>
    <row r="273" spans="1:6" s="1586" customFormat="1" ht="25" x14ac:dyDescent="0.25">
      <c r="A273" s="1582" t="s">
        <v>460</v>
      </c>
      <c r="B273" s="1589" t="s">
        <v>620</v>
      </c>
      <c r="C273" s="1584" t="s">
        <v>48</v>
      </c>
      <c r="D273" s="1585">
        <v>50</v>
      </c>
      <c r="E273" s="1515"/>
      <c r="F273" s="1515">
        <f>+D273*E273</f>
        <v>0</v>
      </c>
    </row>
    <row r="274" spans="1:6" s="1586" customFormat="1" x14ac:dyDescent="0.25">
      <c r="A274" s="1582"/>
      <c r="B274" s="1590"/>
      <c r="C274" s="1584"/>
      <c r="D274" s="1585"/>
      <c r="E274" s="1515"/>
      <c r="F274" s="1515"/>
    </row>
    <row r="275" spans="1:6" x14ac:dyDescent="0.25">
      <c r="A275" s="753"/>
      <c r="B275" s="1578" t="s">
        <v>621</v>
      </c>
      <c r="C275" s="753"/>
      <c r="D275" s="755"/>
      <c r="E275" s="1555"/>
      <c r="F275" s="1555"/>
    </row>
    <row r="276" spans="1:6" x14ac:dyDescent="0.25">
      <c r="A276" s="753"/>
      <c r="B276" s="1578"/>
      <c r="C276" s="753"/>
      <c r="D276" s="755"/>
      <c r="E276" s="1555"/>
      <c r="F276" s="1555"/>
    </row>
    <row r="277" spans="1:6" ht="25" x14ac:dyDescent="0.25">
      <c r="A277" s="753" t="s">
        <v>622</v>
      </c>
      <c r="B277" s="1118" t="s">
        <v>623</v>
      </c>
      <c r="C277" s="753" t="s">
        <v>48</v>
      </c>
      <c r="D277" s="755">
        <f>D172</f>
        <v>75</v>
      </c>
      <c r="E277" s="1515"/>
      <c r="F277" s="1538">
        <f>D277*E277</f>
        <v>0</v>
      </c>
    </row>
    <row r="278" spans="1:6" x14ac:dyDescent="0.25">
      <c r="A278" s="753"/>
      <c r="B278" s="1567"/>
      <c r="C278" s="753"/>
      <c r="D278" s="755"/>
      <c r="E278" s="1515"/>
      <c r="F278" s="1538"/>
    </row>
    <row r="279" spans="1:6" ht="25" x14ac:dyDescent="0.25">
      <c r="A279" s="753" t="s">
        <v>624</v>
      </c>
      <c r="B279" s="1118" t="s">
        <v>625</v>
      </c>
      <c r="C279" s="753" t="s">
        <v>48</v>
      </c>
      <c r="D279" s="755">
        <f>D182</f>
        <v>125</v>
      </c>
      <c r="E279" s="1515"/>
      <c r="F279" s="1538">
        <f>D279*E279</f>
        <v>0</v>
      </c>
    </row>
    <row r="280" spans="1:6" x14ac:dyDescent="0.25">
      <c r="A280" s="753"/>
      <c r="B280" s="1118"/>
      <c r="C280" s="753"/>
      <c r="D280" s="755"/>
      <c r="E280" s="1515"/>
      <c r="F280" s="1538"/>
    </row>
    <row r="281" spans="1:6" x14ac:dyDescent="0.25">
      <c r="A281" s="753"/>
      <c r="B281" s="1567"/>
      <c r="C281" s="753"/>
      <c r="D281" s="755"/>
      <c r="E281" s="1515"/>
      <c r="F281" s="1538"/>
    </row>
    <row r="282" spans="1:6" ht="18.75" customHeight="1" thickBot="1" x14ac:dyDescent="0.3">
      <c r="A282" s="2138" t="s">
        <v>103</v>
      </c>
      <c r="B282" s="2139"/>
      <c r="C282" s="2139"/>
      <c r="D282" s="2139"/>
      <c r="E282" s="2139"/>
      <c r="F282" s="1141">
        <f>SUM(F243:F279)</f>
        <v>0</v>
      </c>
    </row>
    <row r="283" spans="1:6" x14ac:dyDescent="0.25">
      <c r="A283" s="753"/>
      <c r="B283" s="1581" t="s">
        <v>626</v>
      </c>
      <c r="C283" s="753"/>
      <c r="D283" s="755"/>
      <c r="E283" s="1515"/>
      <c r="F283" s="1515"/>
    </row>
    <row r="284" spans="1:6" x14ac:dyDescent="0.25">
      <c r="A284" s="753"/>
      <c r="B284" s="1578"/>
      <c r="C284" s="753"/>
      <c r="D284" s="755"/>
      <c r="E284" s="1515"/>
      <c r="F284" s="1515"/>
    </row>
    <row r="285" spans="1:6" ht="25" x14ac:dyDescent="0.25">
      <c r="A285" s="753" t="s">
        <v>627</v>
      </c>
      <c r="B285" s="1118" t="s">
        <v>628</v>
      </c>
      <c r="C285" s="753" t="s">
        <v>48</v>
      </c>
      <c r="D285" s="755">
        <v>8</v>
      </c>
      <c r="E285" s="1515"/>
      <c r="F285" s="1538">
        <f>D285*E285</f>
        <v>0</v>
      </c>
    </row>
    <row r="286" spans="1:6" x14ac:dyDescent="0.25">
      <c r="A286" s="753"/>
      <c r="B286" s="1578"/>
      <c r="C286" s="753"/>
      <c r="D286" s="755"/>
      <c r="E286" s="1515"/>
      <c r="F286" s="1515"/>
    </row>
    <row r="287" spans="1:6" x14ac:dyDescent="0.25">
      <c r="A287" s="753" t="s">
        <v>629</v>
      </c>
      <c r="B287" s="1118" t="s">
        <v>630</v>
      </c>
      <c r="C287" s="753" t="s">
        <v>126</v>
      </c>
      <c r="D287" s="755">
        <v>44</v>
      </c>
      <c r="E287" s="1515"/>
      <c r="F287" s="1538">
        <f>D287*E287</f>
        <v>0</v>
      </c>
    </row>
    <row r="288" spans="1:6" x14ac:dyDescent="0.25">
      <c r="A288" s="753"/>
      <c r="B288" s="1118"/>
      <c r="C288" s="753"/>
      <c r="D288" s="755"/>
      <c r="E288" s="1515"/>
      <c r="F288" s="1538"/>
    </row>
    <row r="289" spans="1:8" ht="40.5" customHeight="1" x14ac:dyDescent="0.25">
      <c r="A289" s="753" t="s">
        <v>631</v>
      </c>
      <c r="B289" s="1118" t="s">
        <v>632</v>
      </c>
      <c r="C289" s="753" t="s">
        <v>48</v>
      </c>
      <c r="D289" s="755">
        <v>23</v>
      </c>
      <c r="E289" s="1515"/>
      <c r="F289" s="1538">
        <f>D289*E289</f>
        <v>0</v>
      </c>
    </row>
    <row r="290" spans="1:8" x14ac:dyDescent="0.25">
      <c r="A290" s="753"/>
      <c r="B290" s="1541"/>
      <c r="C290" s="753"/>
      <c r="D290" s="755"/>
      <c r="E290" s="1515"/>
      <c r="F290" s="1515"/>
    </row>
    <row r="291" spans="1:8" x14ac:dyDescent="0.25">
      <c r="A291" s="753"/>
      <c r="B291" s="1132" t="s">
        <v>633</v>
      </c>
      <c r="C291" s="753"/>
      <c r="D291" s="755"/>
      <c r="E291" s="1515"/>
      <c r="F291" s="1515"/>
    </row>
    <row r="292" spans="1:8" x14ac:dyDescent="0.25">
      <c r="A292" s="753"/>
      <c r="B292" s="1578"/>
      <c r="C292" s="753"/>
      <c r="D292" s="755"/>
      <c r="E292" s="1515"/>
      <c r="F292" s="1515"/>
    </row>
    <row r="293" spans="1:8" x14ac:dyDescent="0.25">
      <c r="A293" s="753"/>
      <c r="B293" s="1578" t="s">
        <v>634</v>
      </c>
      <c r="C293" s="753"/>
      <c r="D293" s="755"/>
      <c r="E293" s="1515"/>
      <c r="F293" s="1515"/>
    </row>
    <row r="294" spans="1:8" x14ac:dyDescent="0.25">
      <c r="A294" s="753"/>
      <c r="B294" s="1578"/>
      <c r="C294" s="753"/>
      <c r="D294" s="755"/>
      <c r="E294" s="1515"/>
      <c r="F294" s="1515"/>
    </row>
    <row r="295" spans="1:8" ht="37.5" x14ac:dyDescent="0.25">
      <c r="A295" s="753" t="s">
        <v>635</v>
      </c>
      <c r="B295" s="1591" t="s">
        <v>636</v>
      </c>
      <c r="C295" s="753" t="s">
        <v>48</v>
      </c>
      <c r="D295" s="755">
        <v>56</v>
      </c>
      <c r="E295" s="1515"/>
      <c r="F295" s="1538">
        <f>D295*E295</f>
        <v>0</v>
      </c>
    </row>
    <row r="296" spans="1:8" x14ac:dyDescent="0.25">
      <c r="A296" s="753"/>
      <c r="B296" s="1578"/>
      <c r="C296" s="753"/>
      <c r="D296" s="755"/>
      <c r="E296" s="1515"/>
      <c r="F296" s="1515"/>
    </row>
    <row r="297" spans="1:8" x14ac:dyDescent="0.25">
      <c r="A297" s="753"/>
      <c r="B297" s="1132" t="s">
        <v>599</v>
      </c>
      <c r="C297" s="753"/>
      <c r="D297" s="755"/>
      <c r="E297" s="1515"/>
      <c r="F297" s="1515"/>
    </row>
    <row r="298" spans="1:8" x14ac:dyDescent="0.25">
      <c r="A298" s="767"/>
      <c r="B298" s="767"/>
      <c r="C298" s="753"/>
      <c r="D298" s="755"/>
      <c r="E298" s="1592"/>
      <c r="F298" s="1592"/>
    </row>
    <row r="299" spans="1:8" x14ac:dyDescent="0.25">
      <c r="A299" s="1131"/>
      <c r="B299" s="1593" t="s">
        <v>637</v>
      </c>
      <c r="C299" s="753"/>
      <c r="D299" s="755"/>
      <c r="E299" s="1515"/>
      <c r="F299" s="1515"/>
    </row>
    <row r="300" spans="1:8" x14ac:dyDescent="0.25">
      <c r="A300" s="1131"/>
      <c r="B300" s="1136"/>
      <c r="C300" s="753"/>
      <c r="D300" s="755"/>
      <c r="E300" s="1515"/>
      <c r="F300" s="1515"/>
    </row>
    <row r="301" spans="1:8" x14ac:dyDescent="0.25">
      <c r="A301" s="753"/>
      <c r="B301" s="1593" t="s">
        <v>638</v>
      </c>
      <c r="C301" s="753"/>
      <c r="D301" s="755"/>
      <c r="E301" s="1515"/>
      <c r="F301" s="1515"/>
    </row>
    <row r="302" spans="1:8" x14ac:dyDescent="0.25">
      <c r="A302" s="753"/>
      <c r="B302" s="1593"/>
      <c r="C302" s="753"/>
      <c r="D302" s="755"/>
      <c r="E302" s="1515"/>
      <c r="F302" s="1515"/>
      <c r="H302" s="1594"/>
    </row>
    <row r="303" spans="1:8" x14ac:dyDescent="0.25">
      <c r="A303" s="753"/>
      <c r="B303" s="1595" t="s">
        <v>639</v>
      </c>
      <c r="C303" s="753"/>
      <c r="D303" s="755"/>
      <c r="E303" s="1515"/>
      <c r="F303" s="1515"/>
    </row>
    <row r="304" spans="1:8" x14ac:dyDescent="0.25">
      <c r="A304" s="753"/>
      <c r="B304" s="1136"/>
      <c r="C304" s="753"/>
      <c r="D304" s="755"/>
      <c r="E304" s="1515"/>
      <c r="F304" s="1515"/>
    </row>
    <row r="305" spans="1:10" ht="25" x14ac:dyDescent="0.25">
      <c r="A305" s="753" t="s">
        <v>640</v>
      </c>
      <c r="B305" s="1136" t="s">
        <v>641</v>
      </c>
      <c r="C305" s="753" t="s">
        <v>642</v>
      </c>
      <c r="D305" s="755">
        <v>1</v>
      </c>
      <c r="E305" s="1515"/>
      <c r="F305" s="1538">
        <f>D305*E305</f>
        <v>0</v>
      </c>
    </row>
    <row r="306" spans="1:10" x14ac:dyDescent="0.25">
      <c r="A306" s="753"/>
      <c r="B306" s="767"/>
      <c r="C306" s="753"/>
      <c r="D306" s="755"/>
      <c r="E306" s="1515"/>
      <c r="F306" s="1515"/>
      <c r="H306" s="1596"/>
    </row>
    <row r="307" spans="1:10" s="1597" customFormat="1" x14ac:dyDescent="0.25">
      <c r="A307" s="753"/>
      <c r="B307" s="1593" t="s">
        <v>643</v>
      </c>
      <c r="C307" s="753"/>
      <c r="D307" s="755"/>
      <c r="E307" s="1515"/>
      <c r="F307" s="1515"/>
      <c r="H307" s="1598"/>
      <c r="I307" s="1598"/>
    </row>
    <row r="308" spans="1:10" s="1597" customFormat="1" x14ac:dyDescent="0.25">
      <c r="A308" s="753"/>
      <c r="B308" s="1593"/>
      <c r="C308" s="753"/>
      <c r="D308" s="755"/>
      <c r="E308" s="1515"/>
      <c r="F308" s="1515"/>
      <c r="H308" s="1598"/>
      <c r="I308" s="1598"/>
    </row>
    <row r="309" spans="1:10" s="1597" customFormat="1" x14ac:dyDescent="0.25">
      <c r="A309" s="753"/>
      <c r="B309" s="1595" t="s">
        <v>644</v>
      </c>
      <c r="C309" s="753"/>
      <c r="D309" s="755"/>
      <c r="E309" s="1515"/>
      <c r="F309" s="1515"/>
      <c r="H309" s="1598"/>
      <c r="I309" s="1598"/>
    </row>
    <row r="310" spans="1:10" s="1597" customFormat="1" x14ac:dyDescent="0.25">
      <c r="A310" s="753"/>
      <c r="B310" s="1136"/>
      <c r="C310" s="753"/>
      <c r="D310" s="755"/>
      <c r="E310" s="1515"/>
      <c r="F310" s="1515"/>
      <c r="H310" s="1598"/>
      <c r="I310" s="1598"/>
    </row>
    <row r="311" spans="1:10" s="1597" customFormat="1" ht="25" x14ac:dyDescent="0.25">
      <c r="A311" s="753" t="s">
        <v>645</v>
      </c>
      <c r="B311" s="1136" t="s">
        <v>646</v>
      </c>
      <c r="C311" s="753" t="s">
        <v>642</v>
      </c>
      <c r="D311" s="755">
        <v>1</v>
      </c>
      <c r="E311" s="1515"/>
      <c r="F311" s="1515">
        <f>D311*E311</f>
        <v>0</v>
      </c>
      <c r="H311" s="1598"/>
      <c r="I311" s="1598"/>
      <c r="J311" s="1599"/>
    </row>
    <row r="312" spans="1:10" s="1597" customFormat="1" x14ac:dyDescent="0.25">
      <c r="A312" s="753"/>
      <c r="B312" s="1556"/>
      <c r="C312" s="753"/>
      <c r="D312" s="755"/>
      <c r="E312" s="1515"/>
      <c r="F312" s="1515"/>
      <c r="H312" s="1598"/>
      <c r="I312" s="1598"/>
    </row>
    <row r="313" spans="1:10" x14ac:dyDescent="0.25">
      <c r="A313" s="753"/>
      <c r="B313" s="1561" t="s">
        <v>647</v>
      </c>
      <c r="C313" s="753"/>
      <c r="D313" s="755"/>
      <c r="E313" s="1515"/>
      <c r="F313" s="1515"/>
    </row>
    <row r="314" spans="1:10" ht="10.5" customHeight="1" x14ac:dyDescent="0.25">
      <c r="A314" s="753"/>
      <c r="B314" s="767"/>
      <c r="C314" s="753"/>
      <c r="D314" s="755"/>
      <c r="E314" s="1515"/>
      <c r="F314" s="1515"/>
    </row>
    <row r="315" spans="1:10" s="1572" customFormat="1" ht="37.5" x14ac:dyDescent="0.25">
      <c r="A315" s="753" t="s">
        <v>648</v>
      </c>
      <c r="B315" s="1136" t="s">
        <v>2077</v>
      </c>
      <c r="C315" s="753" t="s">
        <v>649</v>
      </c>
      <c r="D315" s="755">
        <v>1</v>
      </c>
      <c r="E315" s="1515"/>
      <c r="F315" s="1515">
        <f>+D315*E315</f>
        <v>0</v>
      </c>
    </row>
    <row r="316" spans="1:10" s="1572" customFormat="1" ht="13" x14ac:dyDescent="0.25">
      <c r="A316" s="1568"/>
      <c r="B316" s="1600"/>
      <c r="C316" s="753"/>
      <c r="D316" s="755"/>
      <c r="E316" s="1515"/>
      <c r="F316" s="1515"/>
    </row>
    <row r="317" spans="1:10" x14ac:dyDescent="0.25">
      <c r="A317" s="753"/>
      <c r="B317" s="1561" t="s">
        <v>650</v>
      </c>
      <c r="C317" s="753"/>
      <c r="D317" s="755"/>
      <c r="E317" s="1515"/>
      <c r="F317" s="1515"/>
    </row>
    <row r="318" spans="1:10" x14ac:dyDescent="0.25">
      <c r="A318" s="753"/>
      <c r="B318" s="767"/>
      <c r="C318" s="753"/>
      <c r="D318" s="755"/>
      <c r="E318" s="1515"/>
      <c r="F318" s="1515"/>
    </row>
    <row r="319" spans="1:10" s="1572" customFormat="1" ht="62.5" x14ac:dyDescent="0.25">
      <c r="A319" s="1568" t="s">
        <v>651</v>
      </c>
      <c r="B319" s="1601" t="s">
        <v>2078</v>
      </c>
      <c r="C319" s="753" t="s">
        <v>528</v>
      </c>
      <c r="D319" s="755">
        <v>102</v>
      </c>
      <c r="E319" s="1515"/>
      <c r="F319" s="1515">
        <f>+D319*E319</f>
        <v>0</v>
      </c>
    </row>
    <row r="320" spans="1:10" s="1572" customFormat="1" ht="13" x14ac:dyDescent="0.25">
      <c r="A320" s="1568"/>
      <c r="B320" s="1600"/>
      <c r="C320" s="753"/>
      <c r="D320" s="755"/>
      <c r="E320" s="1515"/>
      <c r="F320" s="1515"/>
    </row>
    <row r="321" spans="1:6" s="1572" customFormat="1" ht="13" x14ac:dyDescent="0.25">
      <c r="A321" s="1568"/>
      <c r="B321" s="1600"/>
      <c r="C321" s="753"/>
      <c r="D321" s="755"/>
      <c r="E321" s="1515"/>
      <c r="F321" s="1515"/>
    </row>
    <row r="322" spans="1:6" s="1572" customFormat="1" ht="13" x14ac:dyDescent="0.25">
      <c r="A322" s="1568"/>
      <c r="B322" s="1600"/>
      <c r="C322" s="753"/>
      <c r="D322" s="755"/>
      <c r="E322" s="1515"/>
      <c r="F322" s="1515"/>
    </row>
    <row r="323" spans="1:6" x14ac:dyDescent="0.25">
      <c r="A323" s="753"/>
      <c r="B323" s="1138"/>
      <c r="C323" s="753"/>
      <c r="D323" s="755"/>
      <c r="E323" s="1515"/>
      <c r="F323" s="1538"/>
    </row>
    <row r="324" spans="1:6" ht="17.25" customHeight="1" thickBot="1" x14ac:dyDescent="0.3">
      <c r="A324" s="2138" t="s">
        <v>103</v>
      </c>
      <c r="B324" s="2139"/>
      <c r="C324" s="2139"/>
      <c r="D324" s="2139"/>
      <c r="E324" s="2139"/>
      <c r="F324" s="1141">
        <f>SUM(F285:F319)</f>
        <v>0</v>
      </c>
    </row>
    <row r="325" spans="1:6" x14ac:dyDescent="0.25">
      <c r="A325" s="767"/>
      <c r="B325" s="1602"/>
      <c r="C325" s="753"/>
      <c r="D325" s="755"/>
      <c r="E325" s="1592"/>
      <c r="F325" s="1592"/>
    </row>
    <row r="326" spans="1:6" x14ac:dyDescent="0.25">
      <c r="A326" s="1547"/>
      <c r="B326" s="1132" t="s">
        <v>652</v>
      </c>
      <c r="C326" s="753"/>
      <c r="D326" s="755"/>
      <c r="E326" s="1515"/>
      <c r="F326" s="1515"/>
    </row>
    <row r="327" spans="1:6" x14ac:dyDescent="0.25">
      <c r="A327" s="1547"/>
      <c r="B327" s="1138"/>
      <c r="C327" s="753"/>
      <c r="D327" s="755"/>
      <c r="E327" s="1515"/>
      <c r="F327" s="1515"/>
    </row>
    <row r="328" spans="1:6" x14ac:dyDescent="0.25">
      <c r="A328" s="1547"/>
      <c r="B328" s="1560" t="s">
        <v>653</v>
      </c>
      <c r="C328" s="753"/>
      <c r="D328" s="755"/>
      <c r="E328" s="1515"/>
      <c r="F328" s="1515"/>
    </row>
    <row r="329" spans="1:6" ht="62.5" x14ac:dyDescent="0.25">
      <c r="A329" s="753"/>
      <c r="B329" s="1549" t="s">
        <v>654</v>
      </c>
      <c r="C329" s="753"/>
      <c r="D329" s="755"/>
      <c r="E329" s="1515"/>
      <c r="F329" s="1515"/>
    </row>
    <row r="330" spans="1:6" x14ac:dyDescent="0.25">
      <c r="A330" s="753"/>
      <c r="B330" s="1549"/>
      <c r="C330" s="753"/>
      <c r="D330" s="755"/>
      <c r="E330" s="1515"/>
      <c r="F330" s="1515"/>
    </row>
    <row r="331" spans="1:6" x14ac:dyDescent="0.25">
      <c r="A331" s="753" t="s">
        <v>655</v>
      </c>
      <c r="B331" s="1118" t="s">
        <v>656</v>
      </c>
      <c r="C331" s="753" t="s">
        <v>642</v>
      </c>
      <c r="D331" s="755">
        <v>1</v>
      </c>
      <c r="E331" s="1515"/>
      <c r="F331" s="1538">
        <f>D331*E331</f>
        <v>0</v>
      </c>
    </row>
    <row r="332" spans="1:6" x14ac:dyDescent="0.25">
      <c r="A332" s="753"/>
      <c r="B332" s="1118"/>
      <c r="C332" s="753"/>
      <c r="D332" s="755"/>
      <c r="E332" s="1515"/>
      <c r="F332" s="1538"/>
    </row>
    <row r="333" spans="1:6" ht="62.5" x14ac:dyDescent="0.25">
      <c r="A333" s="1131"/>
      <c r="B333" s="1139" t="s">
        <v>657</v>
      </c>
      <c r="C333" s="753"/>
      <c r="D333" s="755"/>
      <c r="E333" s="1515"/>
      <c r="F333" s="1538">
        <f>D333*E333</f>
        <v>0</v>
      </c>
    </row>
    <row r="334" spans="1:6" x14ac:dyDescent="0.25">
      <c r="A334" s="1131" t="s">
        <v>658</v>
      </c>
      <c r="B334" s="1118" t="s">
        <v>659</v>
      </c>
      <c r="C334" s="753" t="s">
        <v>642</v>
      </c>
      <c r="D334" s="755">
        <v>1</v>
      </c>
      <c r="E334" s="1515"/>
      <c r="F334" s="1538">
        <f>D334*E334</f>
        <v>0</v>
      </c>
    </row>
    <row r="335" spans="1:6" x14ac:dyDescent="0.25">
      <c r="A335" s="1131"/>
      <c r="B335" s="1567"/>
      <c r="C335" s="753"/>
      <c r="D335" s="755"/>
      <c r="E335" s="1515"/>
      <c r="F335" s="1538"/>
    </row>
    <row r="336" spans="1:6" x14ac:dyDescent="0.25">
      <c r="A336" s="753"/>
      <c r="B336" s="1139"/>
      <c r="C336" s="753"/>
      <c r="D336" s="755"/>
      <c r="E336" s="1515"/>
      <c r="F336" s="1538"/>
    </row>
    <row r="337" spans="1:6" x14ac:dyDescent="0.25">
      <c r="A337" s="753"/>
      <c r="B337" s="1132" t="s">
        <v>599</v>
      </c>
      <c r="C337" s="753"/>
      <c r="D337" s="755"/>
      <c r="E337" s="1515"/>
      <c r="F337" s="1515"/>
    </row>
    <row r="338" spans="1:6" x14ac:dyDescent="0.25">
      <c r="A338" s="753"/>
      <c r="B338" s="1135"/>
      <c r="C338" s="753"/>
      <c r="D338" s="755"/>
      <c r="E338" s="1515"/>
      <c r="F338" s="1538"/>
    </row>
    <row r="339" spans="1:6" x14ac:dyDescent="0.25">
      <c r="A339" s="1547"/>
      <c r="B339" s="1132" t="s">
        <v>660</v>
      </c>
      <c r="C339" s="753"/>
      <c r="D339" s="755"/>
      <c r="E339" s="1515"/>
      <c r="F339" s="1515"/>
    </row>
    <row r="340" spans="1:6" x14ac:dyDescent="0.25">
      <c r="A340" s="1131"/>
      <c r="B340" s="1118"/>
      <c r="C340" s="753"/>
      <c r="D340" s="755"/>
      <c r="E340" s="1515"/>
      <c r="F340" s="1538"/>
    </row>
    <row r="341" spans="1:6" x14ac:dyDescent="0.25">
      <c r="A341" s="753"/>
      <c r="B341" s="1132" t="s">
        <v>661</v>
      </c>
      <c r="C341" s="753"/>
      <c r="D341" s="755"/>
      <c r="E341" s="1515"/>
      <c r="F341" s="1538"/>
    </row>
    <row r="342" spans="1:6" x14ac:dyDescent="0.25">
      <c r="A342" s="753"/>
      <c r="B342" s="1139"/>
      <c r="C342" s="753"/>
      <c r="D342" s="755"/>
      <c r="E342" s="1515"/>
      <c r="F342" s="1538"/>
    </row>
    <row r="343" spans="1:6" s="1586" customFormat="1" ht="62.5" x14ac:dyDescent="0.25">
      <c r="A343" s="1582" t="s">
        <v>662</v>
      </c>
      <c r="B343" s="1603" t="s">
        <v>663</v>
      </c>
      <c r="C343" s="1584" t="s">
        <v>19</v>
      </c>
      <c r="D343" s="1585">
        <v>2</v>
      </c>
      <c r="E343" s="1515"/>
      <c r="F343" s="1515">
        <f>+D343*E343</f>
        <v>0</v>
      </c>
    </row>
    <row r="344" spans="1:6" s="1586" customFormat="1" x14ac:dyDescent="0.25">
      <c r="A344" s="1582"/>
      <c r="B344" s="1604"/>
      <c r="C344" s="1584"/>
      <c r="D344" s="1585"/>
      <c r="E344" s="1515"/>
      <c r="F344" s="1515"/>
    </row>
    <row r="345" spans="1:6" s="1586" customFormat="1" ht="62.5" x14ac:dyDescent="0.25">
      <c r="A345" s="1582" t="s">
        <v>664</v>
      </c>
      <c r="B345" s="1604" t="s">
        <v>665</v>
      </c>
      <c r="C345" s="1584" t="s">
        <v>19</v>
      </c>
      <c r="D345" s="1585">
        <v>1</v>
      </c>
      <c r="E345" s="1515"/>
      <c r="F345" s="1515">
        <f>+D345*E345</f>
        <v>0</v>
      </c>
    </row>
    <row r="346" spans="1:6" x14ac:dyDescent="0.25">
      <c r="A346" s="767"/>
      <c r="B346" s="767"/>
      <c r="C346" s="753"/>
      <c r="D346" s="755"/>
      <c r="E346" s="1592"/>
      <c r="F346" s="1592"/>
    </row>
    <row r="347" spans="1:6" x14ac:dyDescent="0.25">
      <c r="A347" s="767"/>
      <c r="B347" s="1602"/>
      <c r="C347" s="753"/>
      <c r="D347" s="755"/>
      <c r="E347" s="1592"/>
      <c r="F347" s="1592"/>
    </row>
    <row r="348" spans="1:6" s="1586" customFormat="1" ht="50" x14ac:dyDescent="0.25">
      <c r="A348" s="1582" t="s">
        <v>666</v>
      </c>
      <c r="B348" s="1604" t="s">
        <v>1802</v>
      </c>
      <c r="C348" s="1584" t="s">
        <v>19</v>
      </c>
      <c r="D348" s="1585">
        <v>1</v>
      </c>
      <c r="E348" s="1515"/>
      <c r="F348" s="1515">
        <f>+D348*E348</f>
        <v>0</v>
      </c>
    </row>
    <row r="349" spans="1:6" s="1586" customFormat="1" x14ac:dyDescent="0.25">
      <c r="A349" s="1582"/>
      <c r="B349" s="1604"/>
      <c r="C349" s="1584"/>
      <c r="D349" s="1585"/>
      <c r="E349" s="1515"/>
      <c r="F349" s="1515"/>
    </row>
    <row r="350" spans="1:6" s="1586" customFormat="1" x14ac:dyDescent="0.25">
      <c r="A350" s="1582"/>
      <c r="B350" s="1604" t="s">
        <v>667</v>
      </c>
      <c r="C350" s="1584" t="s">
        <v>19</v>
      </c>
      <c r="D350" s="1585">
        <v>1</v>
      </c>
      <c r="E350" s="1515"/>
      <c r="F350" s="1515">
        <f>+D350*E350</f>
        <v>0</v>
      </c>
    </row>
    <row r="351" spans="1:6" x14ac:dyDescent="0.25">
      <c r="A351" s="767"/>
      <c r="B351" s="767"/>
      <c r="C351" s="753"/>
      <c r="D351" s="755"/>
      <c r="E351" s="1592"/>
      <c r="F351" s="1592"/>
    </row>
    <row r="352" spans="1:6" x14ac:dyDescent="0.25">
      <c r="A352" s="767"/>
      <c r="B352" s="1602"/>
      <c r="C352" s="753"/>
      <c r="D352" s="755"/>
      <c r="E352" s="1592"/>
      <c r="F352" s="1592"/>
    </row>
    <row r="353" spans="1:7" x14ac:dyDescent="0.25">
      <c r="A353" s="767"/>
      <c r="B353" s="1537" t="s">
        <v>668</v>
      </c>
      <c r="C353" s="753"/>
      <c r="D353" s="755"/>
      <c r="E353" s="1592"/>
      <c r="F353" s="1592"/>
    </row>
    <row r="354" spans="1:7" x14ac:dyDescent="0.25">
      <c r="A354" s="767"/>
      <c r="B354" s="1561"/>
      <c r="C354" s="753"/>
      <c r="D354" s="755"/>
      <c r="E354" s="1592"/>
      <c r="F354" s="1592"/>
    </row>
    <row r="355" spans="1:7" ht="50" x14ac:dyDescent="0.25">
      <c r="A355" s="753" t="s">
        <v>666</v>
      </c>
      <c r="B355" s="1136" t="s">
        <v>669</v>
      </c>
      <c r="C355" s="753" t="s">
        <v>670</v>
      </c>
      <c r="D355" s="755">
        <v>21</v>
      </c>
      <c r="E355" s="1605"/>
      <c r="F355" s="1605">
        <f>+D355*E355</f>
        <v>0</v>
      </c>
    </row>
    <row r="356" spans="1:7" x14ac:dyDescent="0.25">
      <c r="A356" s="753"/>
      <c r="B356" s="1136"/>
      <c r="C356" s="753"/>
      <c r="D356" s="755"/>
      <c r="E356" s="1605"/>
      <c r="F356" s="1605"/>
    </row>
    <row r="357" spans="1:7" x14ac:dyDescent="0.25">
      <c r="A357" s="753"/>
      <c r="B357" s="1136"/>
      <c r="C357" s="753"/>
      <c r="D357" s="755"/>
      <c r="E357" s="1605"/>
      <c r="F357" s="1605"/>
    </row>
    <row r="358" spans="1:7" x14ac:dyDescent="0.25">
      <c r="A358" s="753"/>
      <c r="B358" s="1136"/>
      <c r="C358" s="753"/>
      <c r="D358" s="755"/>
      <c r="E358" s="1605"/>
      <c r="F358" s="1605"/>
    </row>
    <row r="359" spans="1:7" x14ac:dyDescent="0.25">
      <c r="A359" s="753"/>
      <c r="B359" s="1136"/>
      <c r="C359" s="753"/>
      <c r="D359" s="755"/>
      <c r="E359" s="1605"/>
      <c r="F359" s="1605"/>
    </row>
    <row r="360" spans="1:7" x14ac:dyDescent="0.25">
      <c r="A360" s="753"/>
      <c r="B360" s="1136"/>
      <c r="C360" s="753"/>
      <c r="D360" s="755"/>
      <c r="E360" s="1605"/>
      <c r="F360" s="1605"/>
    </row>
    <row r="361" spans="1:7" x14ac:dyDescent="0.25">
      <c r="A361" s="753"/>
      <c r="B361" s="1136"/>
      <c r="C361" s="753"/>
      <c r="D361" s="755"/>
      <c r="E361" s="1605"/>
      <c r="F361" s="1605"/>
    </row>
    <row r="362" spans="1:7" x14ac:dyDescent="0.25">
      <c r="A362" s="753"/>
      <c r="B362" s="1136"/>
      <c r="C362" s="753"/>
      <c r="D362" s="755"/>
      <c r="E362" s="1605"/>
      <c r="F362" s="1605"/>
    </row>
    <row r="363" spans="1:7" x14ac:dyDescent="0.25">
      <c r="A363" s="767"/>
      <c r="B363" s="767"/>
      <c r="C363" s="753"/>
      <c r="D363" s="755"/>
      <c r="E363" s="1592"/>
      <c r="F363" s="1592"/>
    </row>
    <row r="364" spans="1:7" ht="18" customHeight="1" thickBot="1" x14ac:dyDescent="0.3">
      <c r="A364" s="2138" t="s">
        <v>103</v>
      </c>
      <c r="B364" s="2139"/>
      <c r="C364" s="2139"/>
      <c r="D364" s="2139"/>
      <c r="E364" s="2139"/>
      <c r="F364" s="1141">
        <f>SUM(F326:F362)</f>
        <v>0</v>
      </c>
    </row>
    <row r="365" spans="1:7" x14ac:dyDescent="0.25">
      <c r="A365" s="767"/>
      <c r="B365" s="767"/>
      <c r="C365" s="753"/>
      <c r="D365" s="755"/>
      <c r="E365" s="1592"/>
      <c r="F365" s="1592"/>
    </row>
    <row r="366" spans="1:7" x14ac:dyDescent="0.25">
      <c r="A366" s="767"/>
      <c r="B366" s="1602"/>
      <c r="C366" s="753"/>
      <c r="D366" s="755"/>
      <c r="E366" s="1592"/>
      <c r="F366" s="1592"/>
    </row>
    <row r="367" spans="1:7" s="1575" customFormat="1" ht="13.15" customHeight="1" x14ac:dyDescent="0.25">
      <c r="A367" s="1131"/>
      <c r="B367" s="1606" t="s">
        <v>671</v>
      </c>
      <c r="C367" s="1568"/>
      <c r="D367" s="1570"/>
      <c r="E367" s="1515"/>
      <c r="F367" s="1515"/>
      <c r="G367" s="1607"/>
    </row>
    <row r="368" spans="1:7" s="1575" customFormat="1" ht="13.15" customHeight="1" x14ac:dyDescent="0.25">
      <c r="A368" s="1131"/>
      <c r="B368" s="1608"/>
      <c r="C368" s="1568"/>
      <c r="D368" s="1570"/>
      <c r="E368" s="1515"/>
      <c r="F368" s="1515"/>
      <c r="G368" s="1607"/>
    </row>
    <row r="369" spans="1:7" s="1575" customFormat="1" ht="25" x14ac:dyDescent="0.25">
      <c r="A369" s="1131" t="s">
        <v>672</v>
      </c>
      <c r="B369" s="1609" t="s">
        <v>673</v>
      </c>
      <c r="C369" s="1568" t="s">
        <v>126</v>
      </c>
      <c r="D369" s="1570">
        <f>ROUNDUP(23.7*2+6,-1)</f>
        <v>60</v>
      </c>
      <c r="E369" s="1515"/>
      <c r="F369" s="1515">
        <f>D369*E369</f>
        <v>0</v>
      </c>
      <c r="G369" s="1607"/>
    </row>
    <row r="370" spans="1:7" s="1575" customFormat="1" ht="13.15" customHeight="1" x14ac:dyDescent="0.25">
      <c r="A370" s="1131"/>
      <c r="B370" s="1610"/>
      <c r="C370" s="1568"/>
      <c r="D370" s="1570"/>
      <c r="E370" s="1515"/>
      <c r="F370" s="1515"/>
      <c r="G370" s="1607"/>
    </row>
    <row r="371" spans="1:7" s="1575" customFormat="1" ht="13.15" customHeight="1" x14ac:dyDescent="0.25">
      <c r="A371" s="1131"/>
      <c r="B371" s="1608"/>
      <c r="C371" s="1568"/>
      <c r="D371" s="1570"/>
      <c r="E371" s="1515"/>
      <c r="F371" s="1515"/>
      <c r="G371" s="1607"/>
    </row>
    <row r="372" spans="1:7" s="1575" customFormat="1" ht="25" x14ac:dyDescent="0.25">
      <c r="A372" s="1131" t="s">
        <v>674</v>
      </c>
      <c r="B372" s="1609" t="s">
        <v>675</v>
      </c>
      <c r="C372" s="1568" t="s">
        <v>126</v>
      </c>
      <c r="D372" s="1570">
        <v>16</v>
      </c>
      <c r="E372" s="1515"/>
      <c r="F372" s="1515">
        <f>D372*E372</f>
        <v>0</v>
      </c>
      <c r="G372" s="1607"/>
    </row>
    <row r="373" spans="1:7" s="1575" customFormat="1" ht="13.15" customHeight="1" x14ac:dyDescent="0.25">
      <c r="A373" s="1131"/>
      <c r="B373" s="1608"/>
      <c r="C373" s="1568"/>
      <c r="D373" s="1570"/>
      <c r="E373" s="1515"/>
      <c r="F373" s="1515"/>
      <c r="G373" s="1607"/>
    </row>
    <row r="374" spans="1:7" s="1575" customFormat="1" ht="13.15" customHeight="1" x14ac:dyDescent="0.25">
      <c r="A374" s="1131"/>
      <c r="B374" s="1611"/>
      <c r="C374" s="1568"/>
      <c r="D374" s="1570"/>
      <c r="E374" s="1515"/>
      <c r="F374" s="1515"/>
      <c r="G374" s="1607"/>
    </row>
    <row r="375" spans="1:7" s="1575" customFormat="1" ht="25" x14ac:dyDescent="0.25">
      <c r="A375" s="1131" t="s">
        <v>674</v>
      </c>
      <c r="B375" s="1609" t="s">
        <v>676</v>
      </c>
      <c r="C375" s="1568" t="s">
        <v>19</v>
      </c>
      <c r="D375" s="1570">
        <v>1</v>
      </c>
      <c r="E375" s="1515"/>
      <c r="F375" s="1515">
        <f>D375*E375</f>
        <v>0</v>
      </c>
      <c r="G375" s="1607"/>
    </row>
    <row r="376" spans="1:7" s="1575" customFormat="1" ht="13.15" customHeight="1" x14ac:dyDescent="0.25">
      <c r="A376" s="1131"/>
      <c r="B376" s="1608"/>
      <c r="C376" s="1568"/>
      <c r="D376" s="1570"/>
      <c r="E376" s="1515"/>
      <c r="F376" s="1515"/>
      <c r="G376" s="1607"/>
    </row>
    <row r="377" spans="1:7" s="1614" customFormat="1" x14ac:dyDescent="0.25">
      <c r="A377" s="1131"/>
      <c r="B377" s="1657" t="s">
        <v>2354</v>
      </c>
      <c r="C377" s="753"/>
      <c r="D377" s="755"/>
      <c r="E377" s="1612"/>
      <c r="F377" s="1613"/>
    </row>
    <row r="378" spans="1:7" s="1614" customFormat="1" x14ac:dyDescent="0.25">
      <c r="A378" s="753"/>
      <c r="B378" s="1139"/>
      <c r="C378" s="753"/>
      <c r="D378" s="755"/>
      <c r="E378" s="1133"/>
      <c r="F378" s="1134"/>
    </row>
    <row r="379" spans="1:7" s="1575" customFormat="1" ht="62.5" x14ac:dyDescent="0.25">
      <c r="A379" s="1131" t="s">
        <v>2374</v>
      </c>
      <c r="B379" s="1851" t="s">
        <v>2408</v>
      </c>
      <c r="C379" s="1201" t="s">
        <v>2279</v>
      </c>
      <c r="D379" s="1201">
        <v>1</v>
      </c>
      <c r="E379" s="1515"/>
      <c r="F379" s="608">
        <f>D379*E379</f>
        <v>0</v>
      </c>
      <c r="G379" s="1607"/>
    </row>
    <row r="380" spans="1:7" s="1575" customFormat="1" ht="13.15" customHeight="1" x14ac:dyDescent="0.25">
      <c r="A380" s="1131"/>
      <c r="B380" s="1851"/>
      <c r="C380" s="1201"/>
      <c r="D380" s="1201"/>
      <c r="E380" s="1515"/>
      <c r="F380" s="1515"/>
      <c r="G380" s="1607"/>
    </row>
    <row r="381" spans="1:7" s="1575" customFormat="1" ht="25" x14ac:dyDescent="0.25">
      <c r="A381" s="1131" t="s">
        <v>2375</v>
      </c>
      <c r="B381" s="1851" t="s">
        <v>2316</v>
      </c>
      <c r="C381" s="1201" t="s">
        <v>1970</v>
      </c>
      <c r="D381" s="1201">
        <v>1</v>
      </c>
      <c r="E381" s="1515"/>
      <c r="F381" s="608">
        <f>D381*E381</f>
        <v>0</v>
      </c>
      <c r="G381" s="1607"/>
    </row>
    <row r="382" spans="1:7" s="1575" customFormat="1" ht="13.15" customHeight="1" x14ac:dyDescent="0.25">
      <c r="A382" s="1131"/>
      <c r="B382" s="1851"/>
      <c r="C382" s="1201"/>
      <c r="D382" s="1201"/>
      <c r="E382" s="1515"/>
      <c r="F382" s="1515"/>
      <c r="G382" s="1607"/>
    </row>
    <row r="383" spans="1:7" s="1575" customFormat="1" ht="27" x14ac:dyDescent="0.25">
      <c r="A383" s="1131" t="s">
        <v>2376</v>
      </c>
      <c r="B383" s="1851" t="s">
        <v>2295</v>
      </c>
      <c r="C383" s="1201" t="s">
        <v>1970</v>
      </c>
      <c r="D383" s="1201">
        <v>9</v>
      </c>
      <c r="E383" s="1515"/>
      <c r="F383" s="608">
        <f>D383*E383</f>
        <v>0</v>
      </c>
      <c r="G383" s="1607"/>
    </row>
    <row r="384" spans="1:7" s="1575" customFormat="1" ht="13.15" customHeight="1" x14ac:dyDescent="0.25">
      <c r="A384" s="1131"/>
      <c r="B384" s="1851"/>
      <c r="C384" s="1201"/>
      <c r="D384" s="1201"/>
      <c r="E384" s="1515"/>
      <c r="F384" s="1515"/>
      <c r="G384" s="1607"/>
    </row>
    <row r="385" spans="1:7" s="1575" customFormat="1" ht="25" x14ac:dyDescent="0.25">
      <c r="A385" s="1131" t="s">
        <v>2377</v>
      </c>
      <c r="B385" s="1851" t="s">
        <v>2287</v>
      </c>
      <c r="C385" s="1201" t="s">
        <v>2281</v>
      </c>
      <c r="D385" s="1201">
        <v>14</v>
      </c>
      <c r="E385" s="1515"/>
      <c r="F385" s="608">
        <f>D385*E385</f>
        <v>0</v>
      </c>
      <c r="G385" s="1607"/>
    </row>
    <row r="386" spans="1:7" s="1575" customFormat="1" ht="13.15" customHeight="1" x14ac:dyDescent="0.25">
      <c r="A386" s="1131"/>
      <c r="B386" s="1851"/>
      <c r="C386" s="1201"/>
      <c r="D386" s="1201"/>
      <c r="E386" s="1515"/>
      <c r="F386" s="1515"/>
      <c r="G386" s="1607"/>
    </row>
    <row r="387" spans="1:7" s="1575" customFormat="1" ht="13.15" customHeight="1" x14ac:dyDescent="0.25">
      <c r="A387" s="1131"/>
      <c r="B387" s="1852" t="s">
        <v>2282</v>
      </c>
      <c r="C387" s="1201"/>
      <c r="D387" s="1201"/>
      <c r="E387" s="1515"/>
      <c r="F387" s="1515"/>
      <c r="G387" s="1607"/>
    </row>
    <row r="388" spans="1:7" s="1575" customFormat="1" ht="37.5" x14ac:dyDescent="0.25">
      <c r="A388" s="1131" t="s">
        <v>2378</v>
      </c>
      <c r="B388" s="1851" t="s">
        <v>2288</v>
      </c>
      <c r="C388" s="1201" t="s">
        <v>2281</v>
      </c>
      <c r="D388" s="1201">
        <v>10</v>
      </c>
      <c r="E388" s="1515"/>
      <c r="F388" s="608">
        <f>D388*E388</f>
        <v>0</v>
      </c>
      <c r="G388" s="1607"/>
    </row>
    <row r="389" spans="1:7" s="1575" customFormat="1" ht="13.15" customHeight="1" x14ac:dyDescent="0.25">
      <c r="A389" s="1131"/>
      <c r="B389" s="1851"/>
      <c r="C389" s="1201"/>
      <c r="D389" s="1201"/>
      <c r="E389" s="1515"/>
      <c r="F389" s="1515"/>
      <c r="G389" s="1607"/>
    </row>
    <row r="390" spans="1:7" s="1575" customFormat="1" ht="25" x14ac:dyDescent="0.25">
      <c r="A390" s="1131" t="s">
        <v>2379</v>
      </c>
      <c r="B390" s="1851" t="s">
        <v>2289</v>
      </c>
      <c r="C390" s="1201" t="s">
        <v>2281</v>
      </c>
      <c r="D390" s="1201">
        <v>4</v>
      </c>
      <c r="E390" s="1515"/>
      <c r="F390" s="608">
        <f>D390*E390</f>
        <v>0</v>
      </c>
      <c r="G390" s="1607"/>
    </row>
    <row r="391" spans="1:7" s="1575" customFormat="1" ht="13.15" customHeight="1" x14ac:dyDescent="0.25">
      <c r="A391" s="1131"/>
      <c r="B391" s="1851"/>
      <c r="C391" s="1201"/>
      <c r="D391" s="1201"/>
      <c r="E391" s="1515"/>
      <c r="F391" s="1515"/>
      <c r="G391" s="1607"/>
    </row>
    <row r="392" spans="1:7" s="1575" customFormat="1" ht="12.5" x14ac:dyDescent="0.25">
      <c r="A392" s="1131" t="s">
        <v>2380</v>
      </c>
      <c r="B392" s="1851" t="s">
        <v>2290</v>
      </c>
      <c r="C392" s="1201" t="s">
        <v>2281</v>
      </c>
      <c r="D392" s="1201">
        <v>9</v>
      </c>
      <c r="E392" s="1515"/>
      <c r="F392" s="608">
        <f>D392*E392</f>
        <v>0</v>
      </c>
      <c r="G392" s="1607"/>
    </row>
    <row r="393" spans="1:7" s="1575" customFormat="1" ht="13.15" customHeight="1" x14ac:dyDescent="0.25">
      <c r="A393" s="1131"/>
      <c r="B393" s="1851"/>
      <c r="C393" s="1201"/>
      <c r="D393" s="1201"/>
      <c r="E393" s="1515"/>
      <c r="F393" s="1515"/>
      <c r="G393" s="1607"/>
    </row>
    <row r="394" spans="1:7" s="1575" customFormat="1" ht="12.5" x14ac:dyDescent="0.25">
      <c r="A394" s="1131" t="s">
        <v>2381</v>
      </c>
      <c r="B394" s="1851" t="s">
        <v>2291</v>
      </c>
      <c r="C394" s="1201" t="s">
        <v>642</v>
      </c>
      <c r="D394" s="1201">
        <v>1</v>
      </c>
      <c r="E394" s="1515"/>
      <c r="F394" s="608">
        <f>D394*E394</f>
        <v>0</v>
      </c>
      <c r="G394" s="1607"/>
    </row>
    <row r="395" spans="1:7" s="1575" customFormat="1" ht="13.15" customHeight="1" x14ac:dyDescent="0.25">
      <c r="A395" s="1131"/>
      <c r="B395" s="1851"/>
      <c r="C395" s="1201"/>
      <c r="D395" s="1201"/>
      <c r="E395" s="1515"/>
      <c r="F395" s="1515"/>
      <c r="G395" s="1607"/>
    </row>
    <row r="396" spans="1:7" s="1575" customFormat="1" ht="50" x14ac:dyDescent="0.25">
      <c r="A396" s="1131" t="s">
        <v>2382</v>
      </c>
      <c r="B396" s="1851" t="s">
        <v>2292</v>
      </c>
      <c r="C396" s="1201" t="s">
        <v>642</v>
      </c>
      <c r="D396" s="1201">
        <v>1</v>
      </c>
      <c r="E396" s="1515"/>
      <c r="F396" s="608">
        <f>D396*E396</f>
        <v>0</v>
      </c>
      <c r="G396" s="1607"/>
    </row>
    <row r="397" spans="1:7" s="1575" customFormat="1" ht="13.15" customHeight="1" x14ac:dyDescent="0.25">
      <c r="A397" s="1131"/>
      <c r="B397" s="1851"/>
      <c r="C397" s="1201"/>
      <c r="D397" s="1201"/>
      <c r="E397" s="1515"/>
      <c r="F397" s="1515"/>
      <c r="G397" s="1607"/>
    </row>
    <row r="398" spans="1:7" s="1575" customFormat="1" ht="12.5" x14ac:dyDescent="0.25">
      <c r="A398" s="1131" t="s">
        <v>2383</v>
      </c>
      <c r="B398" s="1851" t="s">
        <v>2293</v>
      </c>
      <c r="C398" s="1201" t="s">
        <v>642</v>
      </c>
      <c r="D398" s="1201">
        <v>1</v>
      </c>
      <c r="E398" s="1515"/>
      <c r="F398" s="608">
        <f>D398*E398</f>
        <v>0</v>
      </c>
      <c r="G398" s="1607"/>
    </row>
    <row r="399" spans="1:7" s="1575" customFormat="1" ht="13.15" customHeight="1" x14ac:dyDescent="0.25">
      <c r="A399" s="1131"/>
      <c r="B399" s="1608"/>
      <c r="C399" s="1568"/>
      <c r="D399" s="1570"/>
      <c r="E399" s="1515"/>
      <c r="F399" s="1515"/>
      <c r="G399" s="1607"/>
    </row>
    <row r="400" spans="1:7" s="1575" customFormat="1" ht="13.15" customHeight="1" x14ac:dyDescent="0.25">
      <c r="A400" s="1131"/>
      <c r="B400" s="1608"/>
      <c r="C400" s="1568"/>
      <c r="D400" s="1570"/>
      <c r="E400" s="1515"/>
      <c r="F400" s="1515"/>
      <c r="G400" s="1607"/>
    </row>
    <row r="401" spans="1:7" s="1575" customFormat="1" ht="13.15" customHeight="1" x14ac:dyDescent="0.25">
      <c r="A401" s="1131"/>
      <c r="B401" s="1608"/>
      <c r="C401" s="1568"/>
      <c r="D401" s="1570"/>
      <c r="E401" s="1515"/>
      <c r="F401" s="1515"/>
      <c r="G401" s="1607"/>
    </row>
    <row r="402" spans="1:7" s="1575" customFormat="1" ht="13.15" customHeight="1" x14ac:dyDescent="0.25">
      <c r="A402" s="1131"/>
      <c r="B402" s="1608"/>
      <c r="C402" s="1568"/>
      <c r="D402" s="1570"/>
      <c r="E402" s="1515"/>
      <c r="F402" s="1515"/>
      <c r="G402" s="1607"/>
    </row>
    <row r="403" spans="1:7" s="1575" customFormat="1" ht="13.15" customHeight="1" x14ac:dyDescent="0.25">
      <c r="A403" s="1131"/>
      <c r="B403" s="1608"/>
      <c r="C403" s="1568"/>
      <c r="D403" s="1570"/>
      <c r="E403" s="1515"/>
      <c r="F403" s="1515"/>
      <c r="G403" s="1607"/>
    </row>
    <row r="404" spans="1:7" s="1575" customFormat="1" ht="13.15" customHeight="1" x14ac:dyDescent="0.25">
      <c r="A404" s="1131"/>
      <c r="B404" s="1608"/>
      <c r="C404" s="1568"/>
      <c r="D404" s="1570"/>
      <c r="E404" s="1515"/>
      <c r="F404" s="1515"/>
      <c r="G404" s="1607"/>
    </row>
    <row r="405" spans="1:7" s="1575" customFormat="1" ht="13.15" customHeight="1" x14ac:dyDescent="0.25">
      <c r="A405" s="1131"/>
      <c r="B405" s="1608"/>
      <c r="C405" s="1568"/>
      <c r="D405" s="1570"/>
      <c r="E405" s="1515"/>
      <c r="F405" s="1515"/>
      <c r="G405" s="1607"/>
    </row>
    <row r="406" spans="1:7" s="1575" customFormat="1" ht="13.15" customHeight="1" x14ac:dyDescent="0.25">
      <c r="A406" s="1131"/>
      <c r="B406" s="1608"/>
      <c r="C406" s="1568"/>
      <c r="D406" s="1570"/>
      <c r="E406" s="1515"/>
      <c r="F406" s="1515"/>
      <c r="G406" s="1607"/>
    </row>
    <row r="407" spans="1:7" s="1575" customFormat="1" ht="13.15" customHeight="1" x14ac:dyDescent="0.25">
      <c r="A407" s="1131"/>
      <c r="B407" s="1608"/>
      <c r="C407" s="1568"/>
      <c r="D407" s="1570"/>
      <c r="E407" s="1515"/>
      <c r="F407" s="1515"/>
      <c r="G407" s="1607"/>
    </row>
    <row r="408" spans="1:7" s="1575" customFormat="1" ht="13.15" customHeight="1" x14ac:dyDescent="0.25">
      <c r="A408" s="1131"/>
      <c r="B408" s="1608"/>
      <c r="C408" s="1568"/>
      <c r="D408" s="1570"/>
      <c r="E408" s="1515"/>
      <c r="F408" s="1515"/>
      <c r="G408" s="1607"/>
    </row>
    <row r="409" spans="1:7" s="1575" customFormat="1" ht="13.15" customHeight="1" x14ac:dyDescent="0.25">
      <c r="A409" s="1131"/>
      <c r="B409" s="1608"/>
      <c r="C409" s="1568"/>
      <c r="D409" s="1570"/>
      <c r="E409" s="1515"/>
      <c r="F409" s="1515"/>
      <c r="G409" s="1607"/>
    </row>
    <row r="410" spans="1:7" s="1575" customFormat="1" ht="18" customHeight="1" thickBot="1" x14ac:dyDescent="0.3">
      <c r="A410" s="2138" t="s">
        <v>103</v>
      </c>
      <c r="B410" s="2139"/>
      <c r="C410" s="2139"/>
      <c r="D410" s="2139"/>
      <c r="E410" s="2139"/>
      <c r="F410" s="1141">
        <f>SUM(F367:F408)</f>
        <v>0</v>
      </c>
      <c r="G410" s="1607"/>
    </row>
    <row r="411" spans="1:7" s="1575" customFormat="1" ht="13.15" customHeight="1" x14ac:dyDescent="0.25">
      <c r="A411" s="1131"/>
      <c r="B411" s="1608"/>
      <c r="C411" s="1568"/>
      <c r="D411" s="1570"/>
      <c r="E411" s="1515"/>
      <c r="F411" s="1515"/>
      <c r="G411" s="1607"/>
    </row>
    <row r="412" spans="1:7" s="1575" customFormat="1" ht="13.15" customHeight="1" x14ac:dyDescent="0.25">
      <c r="A412" s="1131"/>
      <c r="B412" s="1608"/>
      <c r="C412" s="1568"/>
      <c r="D412" s="1570"/>
      <c r="E412" s="1515"/>
      <c r="F412" s="1515"/>
      <c r="G412" s="1607"/>
    </row>
    <row r="413" spans="1:7" x14ac:dyDescent="0.25">
      <c r="A413" s="753"/>
      <c r="B413" s="1560"/>
      <c r="C413" s="753"/>
      <c r="D413" s="755"/>
      <c r="E413" s="1555"/>
      <c r="F413" s="1555"/>
    </row>
    <row r="414" spans="1:7" x14ac:dyDescent="0.25">
      <c r="A414" s="576"/>
      <c r="B414" s="579" t="s">
        <v>28</v>
      </c>
      <c r="C414" s="580"/>
      <c r="D414" s="580"/>
      <c r="E414" s="577"/>
      <c r="F414" s="578"/>
    </row>
    <row r="415" spans="1:7" x14ac:dyDescent="0.25">
      <c r="A415" s="581"/>
      <c r="B415" s="582"/>
      <c r="C415" s="580"/>
      <c r="D415" s="580"/>
      <c r="E415" s="577"/>
      <c r="F415" s="578"/>
    </row>
    <row r="416" spans="1:7" x14ac:dyDescent="0.25">
      <c r="A416" s="576"/>
      <c r="B416" s="567" t="s">
        <v>2079</v>
      </c>
      <c r="C416" s="580"/>
      <c r="D416" s="580"/>
      <c r="E416" s="577"/>
      <c r="F416" s="583">
        <f>F55</f>
        <v>0</v>
      </c>
    </row>
    <row r="417" spans="1:6" x14ac:dyDescent="0.25">
      <c r="A417" s="581"/>
      <c r="B417" s="502"/>
      <c r="C417" s="502"/>
      <c r="D417" s="502"/>
      <c r="E417" s="584"/>
      <c r="F417" s="585"/>
    </row>
    <row r="418" spans="1:6" x14ac:dyDescent="0.25">
      <c r="A418" s="576"/>
      <c r="B418" s="567" t="s">
        <v>2080</v>
      </c>
      <c r="C418" s="580"/>
      <c r="D418" s="580"/>
      <c r="E418" s="577"/>
      <c r="F418" s="583">
        <f>F108</f>
        <v>0</v>
      </c>
    </row>
    <row r="419" spans="1:6" x14ac:dyDescent="0.25">
      <c r="A419" s="576"/>
      <c r="B419" s="567"/>
      <c r="C419" s="580"/>
      <c r="D419" s="580"/>
      <c r="E419" s="577"/>
      <c r="F419" s="578"/>
    </row>
    <row r="420" spans="1:6" x14ac:dyDescent="0.25">
      <c r="A420" s="576"/>
      <c r="B420" s="567" t="s">
        <v>2081</v>
      </c>
      <c r="C420" s="580"/>
      <c r="D420" s="580"/>
      <c r="E420" s="577"/>
      <c r="F420" s="583">
        <f>F154</f>
        <v>0</v>
      </c>
    </row>
    <row r="421" spans="1:6" x14ac:dyDescent="0.25">
      <c r="A421" s="576"/>
      <c r="B421" s="567"/>
      <c r="C421" s="580"/>
      <c r="D421" s="580"/>
      <c r="E421" s="577"/>
      <c r="F421" s="578"/>
    </row>
    <row r="422" spans="1:6" x14ac:dyDescent="0.25">
      <c r="A422" s="576"/>
      <c r="B422" s="567" t="s">
        <v>2082</v>
      </c>
      <c r="C422" s="580"/>
      <c r="D422" s="580"/>
      <c r="E422" s="577"/>
      <c r="F422" s="583">
        <f>F199</f>
        <v>0</v>
      </c>
    </row>
    <row r="423" spans="1:6" x14ac:dyDescent="0.25">
      <c r="A423" s="576"/>
      <c r="B423" s="582"/>
      <c r="C423" s="580"/>
      <c r="D423" s="580"/>
      <c r="E423" s="577"/>
      <c r="F423" s="578"/>
    </row>
    <row r="424" spans="1:6" x14ac:dyDescent="0.25">
      <c r="A424" s="576"/>
      <c r="B424" s="567" t="s">
        <v>2083</v>
      </c>
      <c r="C424" s="580"/>
      <c r="D424" s="580"/>
      <c r="E424" s="577"/>
      <c r="F424" s="583">
        <f>F240</f>
        <v>0</v>
      </c>
    </row>
    <row r="425" spans="1:6" x14ac:dyDescent="0.25">
      <c r="A425" s="576"/>
      <c r="B425" s="567"/>
      <c r="C425" s="580"/>
      <c r="D425" s="580"/>
      <c r="E425" s="577"/>
      <c r="F425" s="578"/>
    </row>
    <row r="426" spans="1:6" x14ac:dyDescent="0.25">
      <c r="A426" s="576"/>
      <c r="B426" s="567" t="s">
        <v>2084</v>
      </c>
      <c r="C426" s="580"/>
      <c r="D426" s="580"/>
      <c r="E426" s="577"/>
      <c r="F426" s="583">
        <f>F282</f>
        <v>0</v>
      </c>
    </row>
    <row r="427" spans="1:6" x14ac:dyDescent="0.25">
      <c r="A427" s="576"/>
      <c r="B427" s="567"/>
      <c r="C427" s="580"/>
      <c r="D427" s="580"/>
      <c r="E427" s="577"/>
      <c r="F427" s="578"/>
    </row>
    <row r="428" spans="1:6" x14ac:dyDescent="0.25">
      <c r="A428" s="576"/>
      <c r="B428" s="567" t="s">
        <v>2085</v>
      </c>
      <c r="C428" s="580"/>
      <c r="D428" s="580"/>
      <c r="E428" s="577"/>
      <c r="F428" s="583">
        <f>F324</f>
        <v>0</v>
      </c>
    </row>
    <row r="429" spans="1:6" x14ac:dyDescent="0.25">
      <c r="A429" s="753"/>
      <c r="B429" s="567"/>
      <c r="C429" s="580"/>
      <c r="D429" s="580"/>
      <c r="E429" s="577"/>
      <c r="F429" s="578"/>
    </row>
    <row r="430" spans="1:6" x14ac:dyDescent="0.25">
      <c r="A430" s="753"/>
      <c r="B430" s="567" t="s">
        <v>2086</v>
      </c>
      <c r="C430" s="580"/>
      <c r="D430" s="580"/>
      <c r="E430" s="577"/>
      <c r="F430" s="583">
        <f>F364</f>
        <v>0</v>
      </c>
    </row>
    <row r="431" spans="1:6" x14ac:dyDescent="0.25">
      <c r="A431" s="753"/>
      <c r="B431" s="567"/>
      <c r="C431" s="580"/>
      <c r="D431" s="580"/>
      <c r="E431" s="577"/>
      <c r="F431" s="578"/>
    </row>
    <row r="432" spans="1:6" x14ac:dyDescent="0.25">
      <c r="A432" s="753"/>
      <c r="B432" s="567" t="s">
        <v>2087</v>
      </c>
      <c r="C432" s="580"/>
      <c r="D432" s="580"/>
      <c r="E432" s="577"/>
      <c r="F432" s="583">
        <f>F410</f>
        <v>0</v>
      </c>
    </row>
    <row r="433" spans="1:6" x14ac:dyDescent="0.25">
      <c r="A433" s="753"/>
      <c r="B433" s="567"/>
      <c r="C433" s="580"/>
      <c r="D433" s="580"/>
      <c r="E433" s="577"/>
      <c r="F433" s="578"/>
    </row>
    <row r="434" spans="1:6" x14ac:dyDescent="0.25">
      <c r="A434" s="753"/>
      <c r="B434" s="765"/>
      <c r="C434" s="766"/>
      <c r="D434" s="755"/>
      <c r="E434" s="1555"/>
      <c r="F434" s="1515"/>
    </row>
    <row r="435" spans="1:6" x14ac:dyDescent="0.25">
      <c r="A435" s="753"/>
      <c r="B435" s="765"/>
      <c r="C435" s="766"/>
      <c r="D435" s="755"/>
      <c r="E435" s="1555"/>
      <c r="F435" s="1515"/>
    </row>
    <row r="436" spans="1:6" x14ac:dyDescent="0.25">
      <c r="A436" s="753"/>
      <c r="B436" s="765"/>
      <c r="C436" s="766"/>
      <c r="D436" s="755"/>
      <c r="E436" s="1555"/>
      <c r="F436" s="1515"/>
    </row>
    <row r="437" spans="1:6" x14ac:dyDescent="0.25">
      <c r="A437" s="753"/>
      <c r="B437" s="765"/>
      <c r="C437" s="766"/>
      <c r="D437" s="755"/>
      <c r="E437" s="1555"/>
      <c r="F437" s="1515"/>
    </row>
    <row r="438" spans="1:6" x14ac:dyDescent="0.25">
      <c r="A438" s="753"/>
      <c r="B438" s="765"/>
      <c r="C438" s="766"/>
      <c r="D438" s="755"/>
      <c r="E438" s="1555"/>
      <c r="F438" s="1515"/>
    </row>
    <row r="439" spans="1:6" x14ac:dyDescent="0.25">
      <c r="A439" s="753"/>
      <c r="B439" s="765"/>
      <c r="C439" s="766"/>
      <c r="D439" s="755"/>
      <c r="E439" s="1555"/>
      <c r="F439" s="1515"/>
    </row>
    <row r="440" spans="1:6" x14ac:dyDescent="0.25">
      <c r="A440" s="753"/>
      <c r="B440" s="1118"/>
      <c r="C440" s="753"/>
      <c r="D440" s="755"/>
      <c r="E440" s="1555"/>
      <c r="F440" s="1515"/>
    </row>
    <row r="441" spans="1:6" x14ac:dyDescent="0.25">
      <c r="A441" s="753"/>
      <c r="B441" s="765"/>
      <c r="C441" s="766"/>
      <c r="D441" s="755"/>
      <c r="E441" s="1555"/>
      <c r="F441" s="1515"/>
    </row>
    <row r="442" spans="1:6" x14ac:dyDescent="0.25">
      <c r="A442" s="753"/>
      <c r="B442" s="1118"/>
      <c r="C442" s="753"/>
      <c r="D442" s="755"/>
      <c r="E442" s="1555"/>
      <c r="F442" s="1555"/>
    </row>
    <row r="443" spans="1:6" x14ac:dyDescent="0.25">
      <c r="A443" s="753"/>
      <c r="B443" s="765"/>
      <c r="C443" s="766"/>
      <c r="D443" s="755"/>
      <c r="E443" s="1555"/>
      <c r="F443" s="1555"/>
    </row>
    <row r="444" spans="1:6" x14ac:dyDescent="0.25">
      <c r="A444" s="753"/>
      <c r="B444" s="1118"/>
      <c r="C444" s="753"/>
      <c r="D444" s="755"/>
      <c r="E444" s="1555"/>
      <c r="F444" s="1555"/>
    </row>
    <row r="445" spans="1:6" x14ac:dyDescent="0.25">
      <c r="A445" s="753"/>
      <c r="B445" s="1118"/>
      <c r="C445" s="753"/>
      <c r="D445" s="755"/>
      <c r="E445" s="1555"/>
      <c r="F445" s="1555"/>
    </row>
    <row r="446" spans="1:6" x14ac:dyDescent="0.25">
      <c r="A446" s="753"/>
      <c r="B446" s="1118"/>
      <c r="C446" s="753"/>
      <c r="D446" s="755"/>
      <c r="E446" s="1555"/>
      <c r="F446" s="1555"/>
    </row>
    <row r="447" spans="1:6" x14ac:dyDescent="0.25">
      <c r="A447" s="753"/>
      <c r="B447" s="1118"/>
      <c r="C447" s="753"/>
      <c r="D447" s="755"/>
      <c r="E447" s="1555"/>
      <c r="F447" s="1555"/>
    </row>
    <row r="448" spans="1:6" x14ac:dyDescent="0.25">
      <c r="A448" s="753"/>
      <c r="B448" s="1118"/>
      <c r="C448" s="753"/>
      <c r="D448" s="755"/>
      <c r="E448" s="1555"/>
      <c r="F448" s="1555"/>
    </row>
    <row r="449" spans="1:6" x14ac:dyDescent="0.25">
      <c r="A449" s="753"/>
      <c r="B449" s="1118"/>
      <c r="C449" s="753"/>
      <c r="D449" s="755"/>
      <c r="E449" s="1555"/>
      <c r="F449" s="1555"/>
    </row>
    <row r="450" spans="1:6" x14ac:dyDescent="0.25">
      <c r="A450" s="753"/>
      <c r="B450" s="1118"/>
      <c r="C450" s="753"/>
      <c r="D450" s="755"/>
      <c r="E450" s="1555"/>
      <c r="F450" s="1555"/>
    </row>
    <row r="451" spans="1:6" x14ac:dyDescent="0.25">
      <c r="A451" s="753"/>
      <c r="B451" s="1118"/>
      <c r="C451" s="753"/>
      <c r="D451" s="755"/>
      <c r="E451" s="1555"/>
      <c r="F451" s="1555"/>
    </row>
    <row r="452" spans="1:6" x14ac:dyDescent="0.25">
      <c r="A452" s="753"/>
      <c r="B452" s="1118"/>
      <c r="C452" s="753"/>
      <c r="D452" s="755"/>
      <c r="E452" s="1555"/>
      <c r="F452" s="1555"/>
    </row>
    <row r="453" spans="1:6" x14ac:dyDescent="0.25">
      <c r="A453" s="753"/>
      <c r="B453" s="1118"/>
      <c r="C453" s="753"/>
      <c r="D453" s="755"/>
      <c r="E453" s="1555"/>
      <c r="F453" s="1555"/>
    </row>
    <row r="454" spans="1:6" x14ac:dyDescent="0.25">
      <c r="A454" s="753"/>
      <c r="B454" s="1118"/>
      <c r="C454" s="753"/>
      <c r="D454" s="755"/>
      <c r="E454" s="1555"/>
      <c r="F454" s="1555"/>
    </row>
    <row r="455" spans="1:6" x14ac:dyDescent="0.25">
      <c r="A455" s="753"/>
      <c r="B455" s="1118"/>
      <c r="C455" s="753"/>
      <c r="D455" s="755"/>
      <c r="E455" s="1555"/>
      <c r="F455" s="1555"/>
    </row>
    <row r="456" spans="1:6" x14ac:dyDescent="0.25">
      <c r="A456" s="753"/>
      <c r="B456" s="1118"/>
      <c r="C456" s="753"/>
      <c r="D456" s="755"/>
      <c r="E456" s="1555"/>
      <c r="F456" s="1555"/>
    </row>
    <row r="457" spans="1:6" x14ac:dyDescent="0.25">
      <c r="A457" s="753"/>
      <c r="B457" s="1118"/>
      <c r="C457" s="753"/>
      <c r="D457" s="755"/>
      <c r="E457" s="1555"/>
      <c r="F457" s="1555"/>
    </row>
    <row r="458" spans="1:6" x14ac:dyDescent="0.25">
      <c r="A458" s="753"/>
      <c r="B458" s="1118"/>
      <c r="C458" s="753"/>
      <c r="D458" s="755"/>
      <c r="E458" s="1555"/>
      <c r="F458" s="1555"/>
    </row>
    <row r="459" spans="1:6" x14ac:dyDescent="0.25">
      <c r="A459" s="753"/>
      <c r="B459" s="1118"/>
      <c r="C459" s="753"/>
      <c r="D459" s="755"/>
      <c r="E459" s="1555"/>
      <c r="F459" s="1555"/>
    </row>
    <row r="460" spans="1:6" x14ac:dyDescent="0.25">
      <c r="A460" s="753"/>
      <c r="B460" s="1118"/>
      <c r="C460" s="753"/>
      <c r="D460" s="755"/>
      <c r="E460" s="1555"/>
      <c r="F460" s="1555"/>
    </row>
    <row r="461" spans="1:6" x14ac:dyDescent="0.25">
      <c r="A461" s="753"/>
      <c r="B461" s="1118"/>
      <c r="C461" s="753"/>
      <c r="D461" s="755"/>
      <c r="E461" s="1555"/>
      <c r="F461" s="1555"/>
    </row>
    <row r="462" spans="1:6" x14ac:dyDescent="0.25">
      <c r="A462" s="753"/>
      <c r="B462" s="1118"/>
      <c r="C462" s="753"/>
      <c r="D462" s="755"/>
      <c r="E462" s="1555"/>
      <c r="F462" s="1555"/>
    </row>
    <row r="463" spans="1:6" x14ac:dyDescent="0.25">
      <c r="A463" s="753"/>
      <c r="B463" s="767"/>
      <c r="C463" s="753"/>
      <c r="D463" s="755"/>
      <c r="E463" s="1555"/>
      <c r="F463" s="1555"/>
    </row>
    <row r="464" spans="1:6" x14ac:dyDescent="0.25">
      <c r="A464" s="753"/>
      <c r="B464" s="767"/>
      <c r="C464" s="1615"/>
      <c r="D464" s="1616"/>
      <c r="E464" s="1617"/>
      <c r="F464" s="1617"/>
    </row>
    <row r="465" spans="1:8" ht="23.25" customHeight="1" x14ac:dyDescent="0.25">
      <c r="A465" s="2150" t="s">
        <v>677</v>
      </c>
      <c r="B465" s="2151"/>
      <c r="C465" s="2151"/>
      <c r="D465" s="2151"/>
      <c r="E465" s="2151"/>
      <c r="F465" s="1618">
        <f>SUM(F413:F463)</f>
        <v>0</v>
      </c>
      <c r="H465" s="1619"/>
    </row>
  </sheetData>
  <mergeCells count="13">
    <mergeCell ref="A410:E410"/>
    <mergeCell ref="A465:E465"/>
    <mergeCell ref="A1:F1"/>
    <mergeCell ref="A2:F2"/>
    <mergeCell ref="A55:E55"/>
    <mergeCell ref="A108:E108"/>
    <mergeCell ref="A154:E154"/>
    <mergeCell ref="A199:E199"/>
    <mergeCell ref="A3:F3"/>
    <mergeCell ref="A240:E240"/>
    <mergeCell ref="A282:E282"/>
    <mergeCell ref="A324:E324"/>
    <mergeCell ref="A364:E364"/>
  </mergeCells>
  <conditionalFormatting sqref="I307:I312">
    <cfRule type="cellIs" dxfId="0" priority="1" stopIfTrue="1" operator="notEqual">
      <formula>0</formula>
    </cfRule>
  </conditionalFormatting>
  <pageMargins left="0.70866141732283505" right="0.70866141732283505" top="0.78740157480314998" bottom="0.74803149606299202" header="0.31496062992126" footer="0.31496062992126"/>
  <pageSetup paperSize="9" scale="83" fitToHeight="0" orientation="portrait" r:id="rId1"/>
  <headerFooter>
    <oddHeader xml:space="preserve">&amp;C
</oddHeader>
    <oddFooter>&amp;LBill No. 9&amp;R &amp;P of &amp;N</oddFooter>
  </headerFooter>
  <rowBreaks count="8" manualBreakCount="8">
    <brk id="55" max="5" man="1"/>
    <brk id="108" max="5" man="1"/>
    <brk id="154" max="5" man="1"/>
    <brk id="199" max="5" man="1"/>
    <brk id="240" max="5" man="1"/>
    <brk id="282" max="5" man="1"/>
    <brk id="324" max="5" man="1"/>
    <brk id="410"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6"/>
  <sheetViews>
    <sheetView view="pageBreakPreview" zoomScaleNormal="100" zoomScaleSheetLayoutView="100" workbookViewId="0">
      <pane ySplit="5" topLeftCell="A6" activePane="bottomLeft" state="frozen"/>
      <selection activeCell="F432" sqref="F432"/>
      <selection pane="bottomLeft" activeCell="G19" sqref="G19"/>
    </sheetView>
  </sheetViews>
  <sheetFormatPr defaultColWidth="9.1796875" defaultRowHeight="14" x14ac:dyDescent="0.25"/>
  <cols>
    <col min="1" max="1" width="8.453125" style="1620" customWidth="1"/>
    <col min="2" max="2" width="52" style="1621" customWidth="1"/>
    <col min="3" max="3" width="6.54296875" style="1620" customWidth="1"/>
    <col min="4" max="4" width="10.26953125" style="1540" customWidth="1"/>
    <col min="5" max="5" width="14.1796875" style="1670" customWidth="1"/>
    <col min="6" max="6" width="14.453125" style="1671" customWidth="1"/>
    <col min="7" max="7" width="9.26953125" style="1614" bestFit="1" customWidth="1"/>
    <col min="8" max="8" width="17.81640625" style="1614" bestFit="1" customWidth="1"/>
    <col min="9" max="9" width="9.26953125" style="1614" bestFit="1" customWidth="1"/>
    <col min="10" max="10" width="18.54296875" style="1614" bestFit="1" customWidth="1"/>
    <col min="11" max="16384" width="9.1796875" style="1614"/>
  </cols>
  <sheetData>
    <row r="1" spans="1:7" s="351" customFormat="1" ht="13" x14ac:dyDescent="0.25">
      <c r="A1" s="2095" t="s">
        <v>0</v>
      </c>
      <c r="B1" s="2095"/>
      <c r="C1" s="2095"/>
      <c r="D1" s="2095"/>
      <c r="E1" s="2095"/>
      <c r="F1" s="2095"/>
      <c r="G1" s="1003"/>
    </row>
    <row r="2" spans="1:7" s="1624" customFormat="1" ht="13" x14ac:dyDescent="0.25">
      <c r="A2" s="2095" t="s">
        <v>2492</v>
      </c>
      <c r="B2" s="2095"/>
      <c r="C2" s="2095"/>
      <c r="D2" s="2095"/>
      <c r="E2" s="2095"/>
      <c r="F2" s="2095"/>
      <c r="G2" s="1623"/>
    </row>
    <row r="3" spans="1:7" s="1624" customFormat="1" ht="13" x14ac:dyDescent="0.25">
      <c r="A3" s="2096" t="s">
        <v>1975</v>
      </c>
      <c r="B3" s="2096"/>
      <c r="C3" s="2096"/>
      <c r="D3" s="2096"/>
      <c r="E3" s="2096"/>
      <c r="F3" s="2096"/>
      <c r="G3" s="1623"/>
    </row>
    <row r="4" spans="1:7" s="351" customFormat="1" ht="13.5" thickBot="1" x14ac:dyDescent="0.3">
      <c r="A4" s="323" t="s">
        <v>1981</v>
      </c>
      <c r="B4" s="5"/>
      <c r="C4" s="6"/>
      <c r="D4" s="6"/>
      <c r="E4" s="84"/>
      <c r="F4" s="325"/>
      <c r="G4" s="1518"/>
    </row>
    <row r="5" spans="1:7" s="1625" customFormat="1" ht="14.25" customHeight="1" x14ac:dyDescent="0.3">
      <c r="A5" s="510" t="s">
        <v>1</v>
      </c>
      <c r="B5" s="511" t="s">
        <v>2</v>
      </c>
      <c r="C5" s="511" t="s">
        <v>3</v>
      </c>
      <c r="D5" s="511" t="s">
        <v>4</v>
      </c>
      <c r="E5" s="537" t="s">
        <v>156</v>
      </c>
      <c r="F5" s="565" t="s">
        <v>6</v>
      </c>
    </row>
    <row r="6" spans="1:7" x14ac:dyDescent="0.25">
      <c r="A6" s="1520"/>
      <c r="B6" s="1521"/>
      <c r="C6" s="1520"/>
      <c r="D6" s="1522"/>
      <c r="E6" s="1626"/>
      <c r="F6" s="1627"/>
    </row>
    <row r="7" spans="1:7" s="351" customFormat="1" ht="13" x14ac:dyDescent="0.25">
      <c r="A7" s="766"/>
      <c r="B7" s="1531" t="s">
        <v>512</v>
      </c>
      <c r="C7" s="1526"/>
      <c r="D7" s="1527"/>
      <c r="E7" s="1628"/>
      <c r="F7" s="1629"/>
    </row>
    <row r="8" spans="1:7" s="351" customFormat="1" ht="13" x14ac:dyDescent="0.25">
      <c r="A8" s="1532"/>
      <c r="B8" s="1533"/>
      <c r="C8" s="1526"/>
      <c r="D8" s="1527"/>
      <c r="E8" s="1628"/>
      <c r="F8" s="1629"/>
    </row>
    <row r="9" spans="1:7" s="351" customFormat="1" ht="50" x14ac:dyDescent="0.25">
      <c r="A9" s="766"/>
      <c r="B9" s="1534" t="s">
        <v>2218</v>
      </c>
      <c r="C9" s="1630"/>
      <c r="D9" s="1527"/>
      <c r="E9" s="1628"/>
      <c r="F9" s="1629"/>
    </row>
    <row r="10" spans="1:7" s="351" customFormat="1" ht="13" x14ac:dyDescent="0.25">
      <c r="A10" s="766"/>
      <c r="B10" s="1631"/>
      <c r="C10" s="1630"/>
      <c r="D10" s="1527"/>
      <c r="E10" s="1628"/>
      <c r="F10" s="1629"/>
    </row>
    <row r="11" spans="1:7" s="351" customFormat="1" ht="12.5" x14ac:dyDescent="0.25">
      <c r="A11" s="1231"/>
      <c r="B11" s="1632"/>
      <c r="C11" s="1231"/>
      <c r="D11" s="1633"/>
      <c r="E11" s="1133"/>
      <c r="F11" s="1634"/>
    </row>
    <row r="12" spans="1:7" x14ac:dyDescent="0.25">
      <c r="A12" s="1131"/>
      <c r="B12" s="1536" t="s">
        <v>513</v>
      </c>
      <c r="C12" s="753"/>
      <c r="D12" s="755"/>
      <c r="E12" s="1133"/>
      <c r="F12" s="764"/>
    </row>
    <row r="13" spans="1:7" x14ac:dyDescent="0.25">
      <c r="A13" s="1131"/>
      <c r="B13" s="767"/>
      <c r="C13" s="753"/>
      <c r="D13" s="755"/>
      <c r="E13" s="1133"/>
      <c r="F13" s="764"/>
    </row>
    <row r="14" spans="1:7" x14ac:dyDescent="0.25">
      <c r="A14" s="1131"/>
      <c r="B14" s="1537" t="s">
        <v>514</v>
      </c>
      <c r="C14" s="753"/>
      <c r="D14" s="755"/>
      <c r="E14" s="1133"/>
      <c r="F14" s="764"/>
    </row>
    <row r="15" spans="1:7" x14ac:dyDescent="0.25">
      <c r="A15" s="1131"/>
      <c r="B15" s="1537"/>
      <c r="C15" s="753"/>
      <c r="D15" s="755"/>
      <c r="E15" s="1133"/>
      <c r="F15" s="764"/>
    </row>
    <row r="16" spans="1:7" x14ac:dyDescent="0.25">
      <c r="A16" s="753" t="s">
        <v>515</v>
      </c>
      <c r="B16" s="1138" t="s">
        <v>516</v>
      </c>
      <c r="C16" s="753" t="s">
        <v>42</v>
      </c>
      <c r="D16" s="755">
        <f>(ROUNDUP((49.473),0))</f>
        <v>50</v>
      </c>
      <c r="E16" s="1133"/>
      <c r="F16" s="1134">
        <f>D16*E16</f>
        <v>0</v>
      </c>
    </row>
    <row r="17" spans="1:8" x14ac:dyDescent="0.25">
      <c r="A17" s="753"/>
      <c r="B17" s="1138"/>
      <c r="C17" s="753"/>
      <c r="D17" s="755"/>
      <c r="E17" s="1133"/>
      <c r="F17" s="1134"/>
    </row>
    <row r="18" spans="1:8" x14ac:dyDescent="0.25">
      <c r="A18" s="753" t="s">
        <v>88</v>
      </c>
      <c r="B18" s="1138" t="s">
        <v>517</v>
      </c>
      <c r="C18" s="753" t="s">
        <v>42</v>
      </c>
      <c r="D18" s="755">
        <f>(ROUNDUP((9.8946),0))</f>
        <v>10</v>
      </c>
      <c r="E18" s="1133"/>
      <c r="F18" s="1134">
        <f>D18*E18</f>
        <v>0</v>
      </c>
      <c r="H18" s="1540"/>
    </row>
    <row r="19" spans="1:8" x14ac:dyDescent="0.25">
      <c r="A19" s="753"/>
      <c r="B19" s="1138"/>
      <c r="C19" s="753"/>
      <c r="D19" s="755"/>
      <c r="E19" s="1133"/>
      <c r="F19" s="1134"/>
    </row>
    <row r="20" spans="1:8" x14ac:dyDescent="0.25">
      <c r="A20" s="753"/>
      <c r="B20" s="1521"/>
      <c r="C20" s="753"/>
      <c r="D20" s="755"/>
      <c r="E20" s="1133"/>
      <c r="F20" s="1134"/>
    </row>
    <row r="21" spans="1:8" x14ac:dyDescent="0.25">
      <c r="A21" s="753"/>
      <c r="B21" s="1541" t="s">
        <v>91</v>
      </c>
      <c r="C21" s="1542"/>
      <c r="D21" s="755"/>
      <c r="E21" s="1133"/>
      <c r="F21" s="1134"/>
    </row>
    <row r="22" spans="1:8" x14ac:dyDescent="0.25">
      <c r="A22" s="753"/>
      <c r="B22" s="1541"/>
      <c r="C22" s="753"/>
      <c r="D22" s="755"/>
      <c r="E22" s="1133"/>
      <c r="F22" s="1134"/>
    </row>
    <row r="23" spans="1:8" x14ac:dyDescent="0.25">
      <c r="A23" s="753"/>
      <c r="B23" s="1139" t="s">
        <v>518</v>
      </c>
      <c r="C23" s="753"/>
      <c r="D23" s="755"/>
      <c r="E23" s="1133"/>
      <c r="F23" s="1134"/>
    </row>
    <row r="24" spans="1:8" x14ac:dyDescent="0.25">
      <c r="A24" s="753"/>
      <c r="B24" s="1139"/>
      <c r="C24" s="753"/>
      <c r="D24" s="755"/>
      <c r="E24" s="1133"/>
      <c r="F24" s="1134"/>
    </row>
    <row r="25" spans="1:8" x14ac:dyDescent="0.25">
      <c r="A25" s="753" t="s">
        <v>519</v>
      </c>
      <c r="B25" s="1138" t="s">
        <v>520</v>
      </c>
      <c r="C25" s="753" t="s">
        <v>42</v>
      </c>
      <c r="D25" s="755">
        <f>(ROUNDUP((59.3676/3),0))</f>
        <v>20</v>
      </c>
      <c r="E25" s="1133"/>
      <c r="F25" s="1134">
        <f>D25*E25</f>
        <v>0</v>
      </c>
    </row>
    <row r="26" spans="1:8" x14ac:dyDescent="0.25">
      <c r="A26" s="753"/>
      <c r="B26" s="1543"/>
      <c r="C26" s="753"/>
      <c r="D26" s="1539"/>
      <c r="E26" s="1133"/>
      <c r="F26" s="1134"/>
    </row>
    <row r="27" spans="1:8" s="1529" customFormat="1" ht="12.5" x14ac:dyDescent="0.25">
      <c r="A27" s="766"/>
      <c r="B27" s="1544" t="s">
        <v>521</v>
      </c>
      <c r="C27" s="766"/>
      <c r="D27" s="1545"/>
      <c r="E27" s="1133"/>
      <c r="F27" s="764"/>
      <c r="G27" s="1546"/>
    </row>
    <row r="28" spans="1:8" s="1529" customFormat="1" ht="12.5" x14ac:dyDescent="0.25">
      <c r="A28" s="766"/>
      <c r="B28" s="1544"/>
      <c r="C28" s="766"/>
      <c r="D28" s="1545"/>
      <c r="E28" s="1133"/>
      <c r="F28" s="764"/>
      <c r="G28" s="1546"/>
    </row>
    <row r="29" spans="1:8" ht="37.5" x14ac:dyDescent="0.25">
      <c r="A29" s="753" t="s">
        <v>522</v>
      </c>
      <c r="B29" s="1138" t="s">
        <v>523</v>
      </c>
      <c r="C29" s="753" t="s">
        <v>42</v>
      </c>
      <c r="D29" s="755">
        <f>(ROUNDUP((59.3676*2/3),0))</f>
        <v>40</v>
      </c>
      <c r="E29" s="1133"/>
      <c r="F29" s="1134">
        <f>D29*E29</f>
        <v>0</v>
      </c>
    </row>
    <row r="30" spans="1:8" x14ac:dyDescent="0.25">
      <c r="A30" s="1547"/>
      <c r="B30" s="1138"/>
      <c r="C30" s="753"/>
      <c r="D30" s="755"/>
      <c r="E30" s="1133"/>
      <c r="F30" s="764"/>
    </row>
    <row r="31" spans="1:8" x14ac:dyDescent="0.25">
      <c r="A31" s="1547"/>
      <c r="B31" s="1521"/>
      <c r="C31" s="753"/>
      <c r="D31" s="755"/>
      <c r="E31" s="1133"/>
      <c r="F31" s="764"/>
    </row>
    <row r="32" spans="1:8" x14ac:dyDescent="0.25">
      <c r="A32" s="753"/>
      <c r="B32" s="1135" t="s">
        <v>94</v>
      </c>
      <c r="C32" s="753"/>
      <c r="D32" s="755"/>
      <c r="E32" s="1133"/>
      <c r="F32" s="1134"/>
    </row>
    <row r="33" spans="1:6" x14ac:dyDescent="0.25">
      <c r="A33" s="1542"/>
      <c r="B33" s="1548"/>
      <c r="C33" s="1542"/>
      <c r="D33" s="755"/>
      <c r="E33" s="1133"/>
      <c r="F33" s="1134"/>
    </row>
    <row r="34" spans="1:6" ht="30" customHeight="1" x14ac:dyDescent="0.25">
      <c r="A34" s="753"/>
      <c r="B34" s="1549" t="s">
        <v>524</v>
      </c>
      <c r="C34" s="753"/>
      <c r="D34" s="755"/>
      <c r="E34" s="1133"/>
      <c r="F34" s="1134"/>
    </row>
    <row r="35" spans="1:6" x14ac:dyDescent="0.25">
      <c r="A35" s="753"/>
      <c r="B35" s="1138"/>
      <c r="C35" s="753"/>
      <c r="D35" s="755"/>
      <c r="E35" s="1133"/>
      <c r="F35" s="1134"/>
    </row>
    <row r="36" spans="1:6" x14ac:dyDescent="0.25">
      <c r="A36" s="753" t="s">
        <v>95</v>
      </c>
      <c r="B36" s="1138" t="s">
        <v>525</v>
      </c>
      <c r="C36" s="753" t="s">
        <v>42</v>
      </c>
      <c r="D36" s="1539">
        <f>(ROUNDUP((2.05),1))</f>
        <v>2.1</v>
      </c>
      <c r="E36" s="1133"/>
      <c r="F36" s="1134">
        <f>D36*E36</f>
        <v>0</v>
      </c>
    </row>
    <row r="37" spans="1:6" x14ac:dyDescent="0.25">
      <c r="A37" s="753"/>
      <c r="B37" s="1138"/>
      <c r="C37" s="753"/>
      <c r="D37" s="755"/>
      <c r="E37" s="1133"/>
      <c r="F37" s="764"/>
    </row>
    <row r="38" spans="1:6" ht="14.5" x14ac:dyDescent="0.25">
      <c r="A38" s="753" t="s">
        <v>526</v>
      </c>
      <c r="B38" s="1138" t="s">
        <v>527</v>
      </c>
      <c r="C38" s="753" t="s">
        <v>528</v>
      </c>
      <c r="D38" s="755">
        <f>(ROUNDUP((67.76),0))</f>
        <v>68</v>
      </c>
      <c r="E38" s="1133"/>
      <c r="F38" s="1134">
        <f>D38*E38</f>
        <v>0</v>
      </c>
    </row>
    <row r="39" spans="1:6" x14ac:dyDescent="0.25">
      <c r="A39" s="753"/>
      <c r="B39" s="1137"/>
      <c r="C39" s="753"/>
      <c r="D39" s="755"/>
      <c r="E39" s="1133"/>
      <c r="F39" s="764"/>
    </row>
    <row r="40" spans="1:6" x14ac:dyDescent="0.25">
      <c r="A40" s="753"/>
      <c r="B40" s="1138"/>
      <c r="C40" s="753"/>
      <c r="D40" s="755"/>
      <c r="E40" s="1133"/>
      <c r="F40" s="764"/>
    </row>
    <row r="41" spans="1:6" x14ac:dyDescent="0.25">
      <c r="A41" s="1550"/>
      <c r="B41" s="1551" t="s">
        <v>529</v>
      </c>
      <c r="C41" s="766"/>
      <c r="D41" s="1552"/>
      <c r="E41" s="1133"/>
      <c r="F41" s="764"/>
    </row>
    <row r="42" spans="1:6" x14ac:dyDescent="0.25">
      <c r="A42" s="1550"/>
      <c r="B42" s="1551"/>
      <c r="C42" s="766"/>
      <c r="D42" s="1552"/>
      <c r="E42" s="1133"/>
      <c r="F42" s="764"/>
    </row>
    <row r="43" spans="1:6" x14ac:dyDescent="0.25">
      <c r="A43" s="1550"/>
      <c r="B43" s="1553" t="s">
        <v>530</v>
      </c>
      <c r="C43" s="766"/>
      <c r="D43" s="1552"/>
      <c r="E43" s="1133"/>
      <c r="F43" s="764"/>
    </row>
    <row r="44" spans="1:6" x14ac:dyDescent="0.25">
      <c r="A44" s="1550"/>
      <c r="B44" s="1551"/>
      <c r="C44" s="766"/>
      <c r="D44" s="1552"/>
      <c r="E44" s="1133"/>
      <c r="F44" s="764"/>
    </row>
    <row r="45" spans="1:6" ht="14.5" x14ac:dyDescent="0.25">
      <c r="A45" s="1550" t="s">
        <v>531</v>
      </c>
      <c r="B45" s="1554" t="s">
        <v>678</v>
      </c>
      <c r="C45" s="1635" t="s">
        <v>679</v>
      </c>
      <c r="D45" s="755">
        <f>D38</f>
        <v>68</v>
      </c>
      <c r="E45" s="1133"/>
      <c r="F45" s="764">
        <f>+D45*E45</f>
        <v>0</v>
      </c>
    </row>
    <row r="46" spans="1:6" x14ac:dyDescent="0.25">
      <c r="A46" s="1550"/>
      <c r="B46" s="1636"/>
      <c r="C46" s="766"/>
      <c r="D46" s="1552"/>
      <c r="E46" s="1133"/>
      <c r="F46" s="764"/>
    </row>
    <row r="47" spans="1:6" x14ac:dyDescent="0.25">
      <c r="A47" s="753"/>
      <c r="B47" s="1138"/>
      <c r="C47" s="753"/>
      <c r="D47" s="755"/>
      <c r="E47" s="1133"/>
      <c r="F47" s="764"/>
    </row>
    <row r="48" spans="1:6" x14ac:dyDescent="0.25">
      <c r="A48" s="753"/>
      <c r="B48" s="1138"/>
      <c r="C48" s="753"/>
      <c r="D48" s="755"/>
      <c r="E48" s="1133"/>
      <c r="F48" s="764"/>
    </row>
    <row r="49" spans="1:6" x14ac:dyDescent="0.25">
      <c r="A49" s="753"/>
      <c r="B49" s="1138"/>
      <c r="C49" s="753"/>
      <c r="D49" s="755"/>
      <c r="E49" s="1133"/>
      <c r="F49" s="764"/>
    </row>
    <row r="50" spans="1:6" x14ac:dyDescent="0.25">
      <c r="A50" s="753"/>
      <c r="B50" s="1138"/>
      <c r="C50" s="753"/>
      <c r="D50" s="755"/>
      <c r="E50" s="1133"/>
      <c r="F50" s="764"/>
    </row>
    <row r="51" spans="1:6" ht="18.75" customHeight="1" x14ac:dyDescent="0.25">
      <c r="A51" s="753"/>
      <c r="B51" s="1138"/>
      <c r="C51" s="753"/>
      <c r="D51" s="755"/>
      <c r="E51" s="1133"/>
      <c r="F51" s="764"/>
    </row>
    <row r="52" spans="1:6" x14ac:dyDescent="0.25">
      <c r="A52" s="753"/>
      <c r="B52" s="1138"/>
      <c r="C52" s="753"/>
      <c r="D52" s="755"/>
      <c r="E52" s="1133"/>
      <c r="F52" s="764"/>
    </row>
    <row r="53" spans="1:6" s="1529" customFormat="1" ht="18" customHeight="1" x14ac:dyDescent="0.25">
      <c r="A53" s="2156" t="s">
        <v>103</v>
      </c>
      <c r="B53" s="2157"/>
      <c r="C53" s="2157"/>
      <c r="D53" s="2157"/>
      <c r="E53" s="2158"/>
      <c r="F53" s="1637">
        <f>SUM(F7:F52)</f>
        <v>0</v>
      </c>
    </row>
    <row r="54" spans="1:6" x14ac:dyDescent="0.25">
      <c r="A54" s="753"/>
      <c r="B54" s="1132" t="s">
        <v>533</v>
      </c>
      <c r="C54" s="753"/>
      <c r="D54" s="755"/>
      <c r="E54" s="756"/>
      <c r="F54" s="757"/>
    </row>
    <row r="55" spans="1:6" x14ac:dyDescent="0.25">
      <c r="A55" s="753"/>
      <c r="B55" s="1138"/>
      <c r="C55" s="753"/>
      <c r="D55" s="755"/>
      <c r="E55" s="756"/>
      <c r="F55" s="757"/>
    </row>
    <row r="56" spans="1:6" x14ac:dyDescent="0.25">
      <c r="A56" s="753"/>
      <c r="B56" s="1132" t="s">
        <v>97</v>
      </c>
      <c r="C56" s="753"/>
      <c r="D56" s="755"/>
      <c r="E56" s="756"/>
      <c r="F56" s="757"/>
    </row>
    <row r="57" spans="1:6" x14ac:dyDescent="0.25">
      <c r="A57" s="753"/>
      <c r="B57" s="1132"/>
      <c r="C57" s="753"/>
      <c r="D57" s="755"/>
      <c r="E57" s="756"/>
      <c r="F57" s="757"/>
    </row>
    <row r="58" spans="1:6" x14ac:dyDescent="0.25">
      <c r="A58" s="753"/>
      <c r="B58" s="1541" t="s">
        <v>534</v>
      </c>
      <c r="C58" s="753"/>
      <c r="D58" s="755"/>
      <c r="E58" s="756"/>
      <c r="F58" s="757"/>
    </row>
    <row r="59" spans="1:6" ht="3" customHeight="1" x14ac:dyDescent="0.25">
      <c r="A59" s="753"/>
      <c r="B59" s="1541"/>
      <c r="C59" s="753"/>
      <c r="D59" s="755"/>
      <c r="E59" s="756"/>
      <c r="F59" s="757"/>
    </row>
    <row r="60" spans="1:6" x14ac:dyDescent="0.25">
      <c r="A60" s="753"/>
      <c r="B60" s="1135" t="s">
        <v>1356</v>
      </c>
      <c r="C60" s="753"/>
      <c r="D60" s="755"/>
      <c r="E60" s="1133"/>
      <c r="F60" s="1134"/>
    </row>
    <row r="61" spans="1:6" ht="6.75" customHeight="1" x14ac:dyDescent="0.25">
      <c r="A61" s="753"/>
      <c r="B61" s="1135"/>
      <c r="C61" s="753"/>
      <c r="D61" s="755"/>
      <c r="E61" s="1133"/>
      <c r="F61" s="1134"/>
    </row>
    <row r="62" spans="1:6" ht="37.5" x14ac:dyDescent="0.25">
      <c r="A62" s="753"/>
      <c r="B62" s="1544" t="s">
        <v>1358</v>
      </c>
      <c r="C62" s="753"/>
      <c r="D62" s="755"/>
      <c r="E62" s="1133"/>
      <c r="F62" s="1134"/>
    </row>
    <row r="63" spans="1:6" x14ac:dyDescent="0.25">
      <c r="A63" s="753"/>
      <c r="B63" s="1139"/>
      <c r="C63" s="753"/>
      <c r="D63" s="755"/>
      <c r="E63" s="1133"/>
      <c r="F63" s="1134"/>
    </row>
    <row r="64" spans="1:6" x14ac:dyDescent="0.25">
      <c r="A64" s="753" t="s">
        <v>1375</v>
      </c>
      <c r="B64" s="1138" t="s">
        <v>107</v>
      </c>
      <c r="C64" s="753" t="s">
        <v>42</v>
      </c>
      <c r="D64" s="755">
        <f>(ROUNDUP((4.947),0))</f>
        <v>5</v>
      </c>
      <c r="E64" s="1133"/>
      <c r="F64" s="1134">
        <f>D64*E64</f>
        <v>0</v>
      </c>
    </row>
    <row r="65" spans="1:6" x14ac:dyDescent="0.25">
      <c r="A65" s="753"/>
      <c r="B65" s="1556"/>
      <c r="C65" s="753"/>
      <c r="D65" s="755"/>
      <c r="E65" s="1133"/>
      <c r="F65" s="1134"/>
    </row>
    <row r="66" spans="1:6" ht="7.5" customHeight="1" x14ac:dyDescent="0.25">
      <c r="A66" s="753"/>
      <c r="B66" s="767"/>
      <c r="C66" s="753"/>
      <c r="D66" s="755"/>
      <c r="E66" s="1133"/>
      <c r="F66" s="1134"/>
    </row>
    <row r="67" spans="1:6" x14ac:dyDescent="0.25">
      <c r="A67" s="753"/>
      <c r="B67" s="1135" t="s">
        <v>1361</v>
      </c>
      <c r="C67" s="753"/>
      <c r="D67" s="755"/>
      <c r="E67" s="1133"/>
      <c r="F67" s="764"/>
    </row>
    <row r="68" spans="1:6" ht="11.25" customHeight="1" x14ac:dyDescent="0.25">
      <c r="A68" s="753"/>
      <c r="B68" s="1135"/>
      <c r="C68" s="753"/>
      <c r="D68" s="755"/>
      <c r="E68" s="1133"/>
      <c r="F68" s="764"/>
    </row>
    <row r="69" spans="1:6" ht="42.75" customHeight="1" x14ac:dyDescent="0.25">
      <c r="A69" s="753"/>
      <c r="B69" s="1544" t="s">
        <v>1362</v>
      </c>
      <c r="C69" s="753"/>
      <c r="D69" s="755"/>
      <c r="E69" s="1133"/>
      <c r="F69" s="764"/>
    </row>
    <row r="70" spans="1:6" x14ac:dyDescent="0.25">
      <c r="A70" s="753"/>
      <c r="B70" s="1138"/>
      <c r="C70" s="753"/>
      <c r="D70" s="755"/>
      <c r="E70" s="1133"/>
      <c r="F70" s="764"/>
    </row>
    <row r="71" spans="1:6" x14ac:dyDescent="0.25">
      <c r="A71" s="753" t="s">
        <v>700</v>
      </c>
      <c r="B71" s="1138" t="s">
        <v>107</v>
      </c>
      <c r="C71" s="753" t="s">
        <v>42</v>
      </c>
      <c r="D71" s="755">
        <f>(ROUNDUP((7.41+0.638+3.79+0.9),0))</f>
        <v>13</v>
      </c>
      <c r="E71" s="1133"/>
      <c r="F71" s="1134">
        <f>D71*E71</f>
        <v>0</v>
      </c>
    </row>
    <row r="72" spans="1:6" ht="6.75" customHeight="1" x14ac:dyDescent="0.25">
      <c r="A72" s="753"/>
      <c r="B72" s="767"/>
      <c r="C72" s="753"/>
      <c r="D72" s="755"/>
      <c r="E72" s="1133"/>
      <c r="F72" s="1134"/>
    </row>
    <row r="73" spans="1:6" ht="6.75" customHeight="1" x14ac:dyDescent="0.25">
      <c r="A73" s="753"/>
      <c r="B73" s="767"/>
      <c r="C73" s="753"/>
      <c r="D73" s="755"/>
      <c r="E73" s="1133"/>
      <c r="F73" s="1134"/>
    </row>
    <row r="74" spans="1:6" x14ac:dyDescent="0.25">
      <c r="A74" s="753"/>
      <c r="B74" s="1135" t="s">
        <v>1357</v>
      </c>
      <c r="C74" s="753"/>
      <c r="D74" s="755"/>
      <c r="E74" s="1133"/>
      <c r="F74" s="764"/>
    </row>
    <row r="75" spans="1:6" ht="11.25" customHeight="1" x14ac:dyDescent="0.25">
      <c r="A75" s="753"/>
      <c r="B75" s="1135"/>
      <c r="C75" s="753"/>
      <c r="D75" s="755"/>
      <c r="E75" s="1133"/>
      <c r="F75" s="764"/>
    </row>
    <row r="76" spans="1:6" ht="42.75" customHeight="1" x14ac:dyDescent="0.25">
      <c r="A76" s="753"/>
      <c r="B76" s="1544" t="s">
        <v>1359</v>
      </c>
      <c r="C76" s="753"/>
      <c r="D76" s="755"/>
      <c r="E76" s="1133"/>
      <c r="F76" s="764"/>
    </row>
    <row r="77" spans="1:6" x14ac:dyDescent="0.25">
      <c r="A77" s="753"/>
      <c r="B77" s="1138"/>
      <c r="C77" s="753"/>
      <c r="D77" s="755"/>
      <c r="E77" s="1133"/>
      <c r="F77" s="764"/>
    </row>
    <row r="78" spans="1:6" x14ac:dyDescent="0.25">
      <c r="A78" s="753" t="s">
        <v>701</v>
      </c>
      <c r="B78" s="1138" t="s">
        <v>107</v>
      </c>
      <c r="C78" s="753" t="s">
        <v>42</v>
      </c>
      <c r="D78" s="755">
        <f>(ROUNDUP((7.41+0.638+3.79+0.9),0))</f>
        <v>13</v>
      </c>
      <c r="E78" s="1133"/>
      <c r="F78" s="1134">
        <f>D78*E78</f>
        <v>0</v>
      </c>
    </row>
    <row r="79" spans="1:6" x14ac:dyDescent="0.25">
      <c r="A79" s="753"/>
      <c r="B79" s="767"/>
      <c r="C79" s="753"/>
      <c r="D79" s="755"/>
      <c r="E79" s="1133"/>
      <c r="F79" s="1134"/>
    </row>
    <row r="80" spans="1:6" x14ac:dyDescent="0.25">
      <c r="A80" s="753"/>
      <c r="B80" s="1638"/>
      <c r="C80" s="753"/>
      <c r="D80" s="755"/>
      <c r="E80" s="1133"/>
      <c r="F80" s="1134"/>
    </row>
    <row r="81" spans="1:7" ht="5.25" customHeight="1" x14ac:dyDescent="0.25">
      <c r="A81" s="753"/>
      <c r="B81" s="767"/>
      <c r="C81" s="753"/>
      <c r="D81" s="755"/>
      <c r="E81" s="1133"/>
      <c r="F81" s="1134"/>
    </row>
    <row r="82" spans="1:7" x14ac:dyDescent="0.25">
      <c r="A82" s="753"/>
      <c r="B82" s="1537" t="s">
        <v>537</v>
      </c>
      <c r="C82" s="753"/>
      <c r="D82" s="755"/>
      <c r="E82" s="1133"/>
      <c r="F82" s="1134"/>
    </row>
    <row r="83" spans="1:7" x14ac:dyDescent="0.25">
      <c r="A83" s="753"/>
      <c r="B83" s="767"/>
      <c r="C83" s="753"/>
      <c r="D83" s="755"/>
      <c r="E83" s="1133"/>
      <c r="F83" s="1134"/>
    </row>
    <row r="84" spans="1:7" x14ac:dyDescent="0.25">
      <c r="A84" s="753"/>
      <c r="B84" s="1135" t="s">
        <v>112</v>
      </c>
      <c r="C84" s="753"/>
      <c r="D84" s="755"/>
      <c r="E84" s="1133"/>
      <c r="F84" s="1134"/>
    </row>
    <row r="85" spans="1:7" ht="11.25" customHeight="1" x14ac:dyDescent="0.25">
      <c r="A85" s="753"/>
      <c r="B85" s="1135"/>
      <c r="C85" s="753"/>
      <c r="D85" s="755"/>
      <c r="E85" s="1133"/>
      <c r="F85" s="1134"/>
    </row>
    <row r="86" spans="1:7" ht="29.25" customHeight="1" x14ac:dyDescent="0.25">
      <c r="A86" s="753"/>
      <c r="B86" s="1549" t="s">
        <v>1360</v>
      </c>
      <c r="C86" s="753"/>
      <c r="D86" s="755"/>
      <c r="E86" s="1133"/>
      <c r="F86" s="1134"/>
    </row>
    <row r="87" spans="1:7" ht="11.25" customHeight="1" x14ac:dyDescent="0.25">
      <c r="A87" s="753"/>
      <c r="B87" s="1138"/>
      <c r="C87" s="753"/>
      <c r="D87" s="755"/>
      <c r="E87" s="1133"/>
      <c r="F87" s="1134"/>
    </row>
    <row r="88" spans="1:7" x14ac:dyDescent="0.25">
      <c r="A88" s="1547" t="s">
        <v>702</v>
      </c>
      <c r="B88" s="1138" t="s">
        <v>115</v>
      </c>
      <c r="C88" s="753" t="s">
        <v>42</v>
      </c>
      <c r="D88" s="1539">
        <v>0.2</v>
      </c>
      <c r="E88" s="1133"/>
      <c r="F88" s="1134">
        <f>D88*E88</f>
        <v>0</v>
      </c>
    </row>
    <row r="89" spans="1:7" ht="11.25" customHeight="1" x14ac:dyDescent="0.25">
      <c r="A89" s="753"/>
      <c r="B89" s="1137"/>
      <c r="C89" s="753"/>
      <c r="D89" s="755"/>
      <c r="E89" s="1133"/>
      <c r="F89" s="764"/>
    </row>
    <row r="90" spans="1:7" s="1529" customFormat="1" ht="12.5" x14ac:dyDescent="0.25">
      <c r="A90" s="1550"/>
      <c r="B90" s="1563"/>
      <c r="C90" s="766"/>
      <c r="D90" s="1559"/>
      <c r="E90" s="1133"/>
      <c r="F90" s="764"/>
      <c r="G90" s="1546"/>
    </row>
    <row r="91" spans="1:7" s="1529" customFormat="1" ht="13" x14ac:dyDescent="0.25">
      <c r="A91" s="766"/>
      <c r="B91" s="1135" t="s">
        <v>539</v>
      </c>
      <c r="C91" s="766"/>
      <c r="D91" s="1545"/>
      <c r="E91" s="1133"/>
      <c r="F91" s="764"/>
      <c r="G91" s="1546"/>
    </row>
    <row r="92" spans="1:7" s="1529" customFormat="1" ht="13" x14ac:dyDescent="0.25">
      <c r="A92" s="766"/>
      <c r="B92" s="1557"/>
      <c r="C92" s="766"/>
      <c r="D92" s="1545"/>
      <c r="E92" s="1133"/>
      <c r="F92" s="764"/>
      <c r="G92" s="1546"/>
    </row>
    <row r="93" spans="1:7" x14ac:dyDescent="0.25">
      <c r="A93" s="753"/>
      <c r="B93" s="1549" t="s">
        <v>1363</v>
      </c>
      <c r="C93" s="753"/>
      <c r="D93" s="755"/>
      <c r="E93" s="1133"/>
      <c r="F93" s="1134"/>
    </row>
    <row r="94" spans="1:7" x14ac:dyDescent="0.25">
      <c r="A94" s="753"/>
      <c r="B94" s="1138"/>
      <c r="C94" s="753"/>
      <c r="D94" s="755"/>
      <c r="E94" s="1133"/>
      <c r="F94" s="1134"/>
    </row>
    <row r="95" spans="1:7" x14ac:dyDescent="0.25">
      <c r="A95" s="1547" t="s">
        <v>118</v>
      </c>
      <c r="B95" s="1138" t="s">
        <v>540</v>
      </c>
      <c r="C95" s="753" t="s">
        <v>42</v>
      </c>
      <c r="D95" s="1539">
        <f>(ROUNDUP((0.638),0))</f>
        <v>1</v>
      </c>
      <c r="E95" s="1133"/>
      <c r="F95" s="1134">
        <f>D95*E95</f>
        <v>0</v>
      </c>
    </row>
    <row r="96" spans="1:7" s="1529" customFormat="1" ht="12.5" x14ac:dyDescent="0.25">
      <c r="A96" s="1550"/>
      <c r="B96" s="1558"/>
      <c r="C96" s="766"/>
      <c r="D96" s="1559"/>
      <c r="E96" s="1133"/>
      <c r="F96" s="764"/>
      <c r="G96" s="1546"/>
    </row>
    <row r="97" spans="1:6" ht="11.25" customHeight="1" x14ac:dyDescent="0.25">
      <c r="A97" s="753"/>
      <c r="B97" s="1138"/>
      <c r="C97" s="753"/>
      <c r="D97" s="755"/>
      <c r="E97" s="1133"/>
      <c r="F97" s="764"/>
    </row>
    <row r="98" spans="1:6" x14ac:dyDescent="0.25">
      <c r="A98" s="753"/>
      <c r="B98" s="1132" t="s">
        <v>541</v>
      </c>
      <c r="C98" s="753"/>
      <c r="D98" s="755"/>
      <c r="E98" s="1133"/>
      <c r="F98" s="1134"/>
    </row>
    <row r="99" spans="1:6" ht="8.25" customHeight="1" x14ac:dyDescent="0.25">
      <c r="A99" s="753"/>
      <c r="B99" s="1138"/>
      <c r="C99" s="753"/>
      <c r="D99" s="755"/>
      <c r="E99" s="1133"/>
      <c r="F99" s="1134"/>
    </row>
    <row r="100" spans="1:6" x14ac:dyDescent="0.25">
      <c r="A100" s="753"/>
      <c r="B100" s="1560" t="s">
        <v>117</v>
      </c>
      <c r="C100" s="753"/>
      <c r="D100" s="755"/>
      <c r="E100" s="1133"/>
      <c r="F100" s="1134"/>
    </row>
    <row r="101" spans="1:6" ht="8.25" customHeight="1" x14ac:dyDescent="0.25">
      <c r="A101" s="753"/>
      <c r="B101" s="1541"/>
      <c r="C101" s="753"/>
      <c r="D101" s="755"/>
      <c r="E101" s="1133"/>
      <c r="F101" s="1134"/>
    </row>
    <row r="102" spans="1:6" ht="30" customHeight="1" x14ac:dyDescent="0.25">
      <c r="A102" s="753"/>
      <c r="B102" s="1139" t="s">
        <v>1374</v>
      </c>
      <c r="C102" s="753"/>
      <c r="D102" s="755"/>
      <c r="E102" s="1133"/>
      <c r="F102" s="1134"/>
    </row>
    <row r="103" spans="1:6" x14ac:dyDescent="0.25">
      <c r="A103" s="753"/>
      <c r="B103" s="1138"/>
      <c r="C103" s="753"/>
      <c r="D103" s="755"/>
      <c r="E103" s="1133"/>
      <c r="F103" s="1134"/>
    </row>
    <row r="104" spans="1:6" x14ac:dyDescent="0.25">
      <c r="A104" s="1547" t="s">
        <v>1376</v>
      </c>
      <c r="B104" s="1138" t="s">
        <v>115</v>
      </c>
      <c r="C104" s="753" t="s">
        <v>42</v>
      </c>
      <c r="D104" s="755">
        <f>(ROUNDUP((7.41+0.638+0.9),0))</f>
        <v>9</v>
      </c>
      <c r="E104" s="1133"/>
      <c r="F104" s="1134">
        <f>D104*E104</f>
        <v>0</v>
      </c>
    </row>
    <row r="105" spans="1:6" ht="9.75" customHeight="1" x14ac:dyDescent="0.25">
      <c r="A105" s="1547"/>
      <c r="B105" s="1137"/>
      <c r="C105" s="753"/>
      <c r="D105" s="755"/>
      <c r="E105" s="1133"/>
      <c r="F105" s="1134"/>
    </row>
    <row r="106" spans="1:6" ht="9.75" customHeight="1" x14ac:dyDescent="0.25">
      <c r="A106" s="1547"/>
      <c r="B106" s="1138"/>
      <c r="C106" s="753"/>
      <c r="D106" s="755"/>
      <c r="E106" s="1133"/>
      <c r="F106" s="1134"/>
    </row>
    <row r="107" spans="1:6" ht="16.5" customHeight="1" thickBot="1" x14ac:dyDescent="0.3">
      <c r="A107" s="2138" t="s">
        <v>103</v>
      </c>
      <c r="B107" s="2139"/>
      <c r="C107" s="2139"/>
      <c r="D107" s="2139"/>
      <c r="E107" s="2139"/>
      <c r="F107" s="1141">
        <f>SUM(F55:F105)</f>
        <v>0</v>
      </c>
    </row>
    <row r="108" spans="1:6" ht="9.75" customHeight="1" x14ac:dyDescent="0.25">
      <c r="A108" s="1547"/>
      <c r="B108" s="1138"/>
      <c r="C108" s="753"/>
      <c r="D108" s="755"/>
      <c r="E108" s="1133"/>
      <c r="F108" s="1134"/>
    </row>
    <row r="109" spans="1:6" ht="9.75" customHeight="1" x14ac:dyDescent="0.25">
      <c r="A109" s="753"/>
      <c r="B109" s="1132"/>
      <c r="C109" s="753"/>
      <c r="D109" s="755"/>
      <c r="E109" s="1133"/>
      <c r="F109" s="1134"/>
    </row>
    <row r="110" spans="1:6" x14ac:dyDescent="0.25">
      <c r="A110" s="753"/>
      <c r="B110" s="1560" t="s">
        <v>544</v>
      </c>
      <c r="C110" s="753"/>
      <c r="D110" s="755"/>
      <c r="E110" s="1133"/>
      <c r="F110" s="1134"/>
    </row>
    <row r="111" spans="1:6" ht="9" customHeight="1" x14ac:dyDescent="0.25">
      <c r="A111" s="753"/>
      <c r="B111" s="1541"/>
      <c r="C111" s="753"/>
      <c r="D111" s="755"/>
      <c r="E111" s="1133"/>
      <c r="F111" s="1134"/>
    </row>
    <row r="112" spans="1:6" x14ac:dyDescent="0.25">
      <c r="A112" s="753"/>
      <c r="B112" s="1139" t="s">
        <v>1365</v>
      </c>
      <c r="C112" s="753"/>
      <c r="D112" s="755"/>
      <c r="E112" s="1133"/>
      <c r="F112" s="1134"/>
    </row>
    <row r="113" spans="1:6" ht="11.25" customHeight="1" x14ac:dyDescent="0.25">
      <c r="A113" s="753"/>
      <c r="B113" s="1138"/>
      <c r="C113" s="753"/>
      <c r="D113" s="755"/>
      <c r="E113" s="1133"/>
      <c r="F113" s="1134"/>
    </row>
    <row r="114" spans="1:6" x14ac:dyDescent="0.25">
      <c r="A114" s="1547" t="s">
        <v>705</v>
      </c>
      <c r="B114" s="1138" t="s">
        <v>1379</v>
      </c>
      <c r="C114" s="753" t="s">
        <v>42</v>
      </c>
      <c r="D114" s="1539">
        <f>(ROUNDUP((3.79),0))</f>
        <v>4</v>
      </c>
      <c r="E114" s="1133"/>
      <c r="F114" s="1134">
        <f>D114*E114</f>
        <v>0</v>
      </c>
    </row>
    <row r="115" spans="1:6" x14ac:dyDescent="0.25">
      <c r="A115" s="1547"/>
      <c r="B115" s="1543"/>
      <c r="C115" s="753"/>
      <c r="D115" s="755"/>
      <c r="E115" s="1133"/>
      <c r="F115" s="1134"/>
    </row>
    <row r="116" spans="1:6" x14ac:dyDescent="0.25">
      <c r="A116" s="753"/>
      <c r="B116" s="1537" t="s">
        <v>121</v>
      </c>
      <c r="C116" s="753"/>
      <c r="D116" s="755"/>
      <c r="E116" s="1133"/>
      <c r="F116" s="1134"/>
    </row>
    <row r="117" spans="1:6" x14ac:dyDescent="0.25">
      <c r="A117" s="753"/>
      <c r="B117" s="767"/>
      <c r="C117" s="753"/>
      <c r="D117" s="755"/>
      <c r="E117" s="1133"/>
      <c r="F117" s="1134"/>
    </row>
    <row r="118" spans="1:6" x14ac:dyDescent="0.25">
      <c r="A118" s="753"/>
      <c r="B118" s="1537" t="s">
        <v>545</v>
      </c>
      <c r="C118" s="753"/>
      <c r="D118" s="755"/>
      <c r="E118" s="1133"/>
      <c r="F118" s="1134"/>
    </row>
    <row r="119" spans="1:6" x14ac:dyDescent="0.25">
      <c r="A119" s="753"/>
      <c r="B119" s="767"/>
      <c r="C119" s="753"/>
      <c r="D119" s="755"/>
      <c r="E119" s="1133"/>
      <c r="F119" s="1134"/>
    </row>
    <row r="120" spans="1:6" x14ac:dyDescent="0.25">
      <c r="A120" s="753"/>
      <c r="B120" s="1561" t="s">
        <v>546</v>
      </c>
      <c r="C120" s="753"/>
      <c r="D120" s="755"/>
      <c r="E120" s="1133"/>
      <c r="F120" s="1134"/>
    </row>
    <row r="121" spans="1:6" x14ac:dyDescent="0.25">
      <c r="A121" s="753"/>
      <c r="B121" s="1561"/>
      <c r="C121" s="753"/>
      <c r="D121" s="755"/>
      <c r="E121" s="1133"/>
      <c r="F121" s="1134"/>
    </row>
    <row r="122" spans="1:6" ht="14.5" x14ac:dyDescent="0.25">
      <c r="A122" s="753" t="s">
        <v>547</v>
      </c>
      <c r="B122" s="767" t="s">
        <v>548</v>
      </c>
      <c r="C122" s="753" t="s">
        <v>528</v>
      </c>
      <c r="D122" s="1539">
        <f>(ROUNDUP((4.78),0))</f>
        <v>5</v>
      </c>
      <c r="E122" s="1133"/>
      <c r="F122" s="1134">
        <f>D122*E122</f>
        <v>0</v>
      </c>
    </row>
    <row r="123" spans="1:6" x14ac:dyDescent="0.25">
      <c r="A123" s="753"/>
      <c r="B123" s="767"/>
      <c r="C123" s="753"/>
      <c r="D123" s="755"/>
      <c r="E123" s="1133"/>
      <c r="F123" s="1134"/>
    </row>
    <row r="124" spans="1:6" x14ac:dyDescent="0.25">
      <c r="A124" s="1131"/>
      <c r="B124" s="1132" t="s">
        <v>549</v>
      </c>
      <c r="C124" s="753"/>
      <c r="D124" s="755"/>
      <c r="E124" s="1133"/>
      <c r="F124" s="1134"/>
    </row>
    <row r="125" spans="1:6" x14ac:dyDescent="0.25">
      <c r="A125" s="1131"/>
      <c r="B125" s="1132"/>
      <c r="C125" s="753"/>
      <c r="D125" s="755"/>
      <c r="E125" s="1133"/>
      <c r="F125" s="1134"/>
    </row>
    <row r="126" spans="1:6" x14ac:dyDescent="0.25">
      <c r="A126" s="1131"/>
      <c r="B126" s="1135" t="s">
        <v>550</v>
      </c>
      <c r="C126" s="753"/>
      <c r="D126" s="755"/>
      <c r="E126" s="1133"/>
      <c r="F126" s="1134"/>
    </row>
    <row r="127" spans="1:6" x14ac:dyDescent="0.25">
      <c r="A127" s="1131" t="s">
        <v>418</v>
      </c>
      <c r="B127" s="1136" t="s">
        <v>551</v>
      </c>
      <c r="C127" s="753" t="s">
        <v>126</v>
      </c>
      <c r="D127" s="755">
        <f>(ROUNDUP((7.48),0))</f>
        <v>8</v>
      </c>
      <c r="E127" s="1133"/>
      <c r="F127" s="1134">
        <f>D127*E127</f>
        <v>0</v>
      </c>
    </row>
    <row r="128" spans="1:6" x14ac:dyDescent="0.25">
      <c r="A128" s="1131"/>
      <c r="B128" s="1137"/>
      <c r="C128" s="753"/>
      <c r="D128" s="755"/>
      <c r="E128" s="1133"/>
      <c r="F128" s="1134"/>
    </row>
    <row r="129" spans="1:16" x14ac:dyDescent="0.25">
      <c r="A129" s="1131"/>
      <c r="B129" s="1138"/>
      <c r="C129" s="753"/>
      <c r="D129" s="755"/>
      <c r="E129" s="1133"/>
      <c r="F129" s="1134"/>
    </row>
    <row r="130" spans="1:16" x14ac:dyDescent="0.25">
      <c r="A130" s="1131"/>
      <c r="B130" s="1135" t="s">
        <v>550</v>
      </c>
      <c r="C130" s="753"/>
      <c r="D130" s="755"/>
      <c r="E130" s="1133"/>
      <c r="F130" s="1134"/>
    </row>
    <row r="131" spans="1:16" x14ac:dyDescent="0.25">
      <c r="A131" s="1131"/>
      <c r="B131" s="1135"/>
      <c r="C131" s="753"/>
      <c r="D131" s="755"/>
      <c r="E131" s="1133"/>
      <c r="F131" s="1134"/>
    </row>
    <row r="132" spans="1:16" ht="14.5" x14ac:dyDescent="0.25">
      <c r="A132" s="1131" t="s">
        <v>418</v>
      </c>
      <c r="B132" s="1136" t="s">
        <v>552</v>
      </c>
      <c r="C132" s="753" t="s">
        <v>528</v>
      </c>
      <c r="D132" s="755">
        <f>(ROUNDUP((32.982),0))</f>
        <v>33</v>
      </c>
      <c r="E132" s="1133"/>
      <c r="F132" s="1134">
        <f>D132*E132</f>
        <v>0</v>
      </c>
    </row>
    <row r="133" spans="1:16" x14ac:dyDescent="0.25">
      <c r="A133" s="1131"/>
      <c r="B133" s="1136"/>
      <c r="C133" s="753"/>
      <c r="D133" s="1539"/>
      <c r="E133" s="1133"/>
      <c r="F133" s="1134"/>
    </row>
    <row r="134" spans="1:16" x14ac:dyDescent="0.25">
      <c r="A134" s="1131"/>
      <c r="B134" s="1521"/>
      <c r="C134" s="753"/>
      <c r="D134" s="755"/>
      <c r="E134" s="1133"/>
      <c r="F134" s="1134"/>
    </row>
    <row r="135" spans="1:16" x14ac:dyDescent="0.25">
      <c r="A135" s="1131"/>
      <c r="B135" s="1537" t="s">
        <v>131</v>
      </c>
      <c r="C135" s="753"/>
      <c r="D135" s="755"/>
      <c r="E135" s="1133"/>
      <c r="F135" s="1134"/>
    </row>
    <row r="136" spans="1:16" x14ac:dyDescent="0.25">
      <c r="A136" s="1131"/>
      <c r="B136" s="767"/>
      <c r="C136" s="753"/>
      <c r="D136" s="755"/>
      <c r="E136" s="1133"/>
      <c r="F136" s="1134"/>
    </row>
    <row r="137" spans="1:16" x14ac:dyDescent="0.25">
      <c r="A137" s="1131"/>
      <c r="B137" s="1562" t="s">
        <v>553</v>
      </c>
      <c r="C137" s="753"/>
      <c r="D137" s="755"/>
      <c r="E137" s="1133"/>
      <c r="F137" s="1134"/>
    </row>
    <row r="138" spans="1:16" ht="10.5" customHeight="1" x14ac:dyDescent="0.25">
      <c r="A138" s="1131"/>
      <c r="B138" s="1562"/>
      <c r="C138" s="753"/>
      <c r="D138" s="755"/>
      <c r="E138" s="1133"/>
      <c r="F138" s="1134"/>
    </row>
    <row r="139" spans="1:16" ht="37.5" x14ac:dyDescent="0.25">
      <c r="A139" s="1131"/>
      <c r="B139" s="1139" t="s">
        <v>554</v>
      </c>
      <c r="C139" s="753"/>
      <c r="D139" s="755"/>
      <c r="E139" s="1133"/>
      <c r="F139" s="1134"/>
    </row>
    <row r="140" spans="1:16" x14ac:dyDescent="0.25">
      <c r="A140" s="1131"/>
      <c r="B140" s="767"/>
      <c r="C140" s="753"/>
      <c r="D140" s="755"/>
      <c r="E140" s="1133"/>
      <c r="F140" s="1134"/>
    </row>
    <row r="141" spans="1:16" x14ac:dyDescent="0.25">
      <c r="A141" s="1131" t="s">
        <v>134</v>
      </c>
      <c r="B141" s="767" t="s">
        <v>555</v>
      </c>
      <c r="C141" s="753" t="s">
        <v>50</v>
      </c>
      <c r="D141" s="1639">
        <f>+(ROUNDUP((544.476),0))</f>
        <v>545</v>
      </c>
      <c r="E141" s="1133"/>
      <c r="F141" s="1134">
        <f>D141*E141</f>
        <v>0</v>
      </c>
    </row>
    <row r="142" spans="1:16" x14ac:dyDescent="0.25">
      <c r="A142" s="1131"/>
      <c r="B142" s="767"/>
      <c r="C142" s="753"/>
      <c r="D142" s="755"/>
      <c r="E142" s="1133"/>
      <c r="F142" s="1134"/>
    </row>
    <row r="143" spans="1:16" x14ac:dyDescent="0.25">
      <c r="A143" s="1131"/>
      <c r="B143" s="1602"/>
      <c r="C143" s="753"/>
      <c r="D143" s="755"/>
      <c r="E143" s="1133"/>
      <c r="F143" s="1134"/>
    </row>
    <row r="144" spans="1:16" s="1529" customFormat="1" ht="13.15" customHeight="1" x14ac:dyDescent="0.25">
      <c r="A144" s="1131"/>
      <c r="B144" s="1562" t="s">
        <v>556</v>
      </c>
      <c r="C144" s="766"/>
      <c r="D144" s="1545"/>
      <c r="E144" s="1133"/>
      <c r="F144" s="764"/>
      <c r="G144" s="1546"/>
      <c r="I144" s="1564"/>
      <c r="J144" s="1564"/>
      <c r="K144" s="1564"/>
      <c r="L144" s="1564"/>
      <c r="M144" s="1564"/>
      <c r="N144" s="1564"/>
      <c r="O144" s="1564"/>
      <c r="P144" s="1564"/>
    </row>
    <row r="145" spans="1:16" s="1529" customFormat="1" ht="12.5" x14ac:dyDescent="0.25">
      <c r="A145" s="1131"/>
      <c r="B145" s="1139" t="s">
        <v>557</v>
      </c>
      <c r="C145" s="753"/>
      <c r="D145" s="1559"/>
      <c r="E145" s="1133"/>
      <c r="F145" s="764"/>
      <c r="G145" s="1546"/>
      <c r="I145" s="1564"/>
      <c r="J145" s="1564"/>
      <c r="K145" s="1564"/>
      <c r="L145" s="1565"/>
      <c r="M145" s="1564"/>
      <c r="N145" s="1564"/>
      <c r="O145" s="1564"/>
      <c r="P145" s="1564"/>
    </row>
    <row r="146" spans="1:16" ht="14.5" x14ac:dyDescent="0.25">
      <c r="A146" s="1131" t="s">
        <v>558</v>
      </c>
      <c r="B146" s="1136" t="s">
        <v>559</v>
      </c>
      <c r="C146" s="753" t="s">
        <v>528</v>
      </c>
      <c r="D146" s="755">
        <v>74</v>
      </c>
      <c r="E146" s="1133"/>
      <c r="F146" s="764">
        <f>D146*E146</f>
        <v>0</v>
      </c>
      <c r="H146" s="1566"/>
      <c r="J146" s="1566"/>
    </row>
    <row r="147" spans="1:16" ht="11.25" customHeight="1" x14ac:dyDescent="0.25">
      <c r="A147" s="1131"/>
      <c r="B147" s="1580"/>
      <c r="C147" s="753"/>
      <c r="D147" s="755"/>
      <c r="E147" s="1133"/>
      <c r="F147" s="764"/>
      <c r="H147" s="1566"/>
      <c r="J147" s="1566"/>
    </row>
    <row r="148" spans="1:16" ht="11.25" customHeight="1" x14ac:dyDescent="0.25">
      <c r="A148" s="1131"/>
      <c r="B148" s="1136"/>
      <c r="C148" s="753"/>
      <c r="D148" s="755"/>
      <c r="E148" s="1133"/>
      <c r="F148" s="764"/>
      <c r="H148" s="1566"/>
      <c r="J148" s="1566"/>
    </row>
    <row r="149" spans="1:16" x14ac:dyDescent="0.25">
      <c r="A149" s="1131"/>
      <c r="B149" s="1537" t="s">
        <v>560</v>
      </c>
      <c r="C149" s="753"/>
      <c r="D149" s="755"/>
      <c r="E149" s="1133"/>
      <c r="F149" s="764"/>
    </row>
    <row r="150" spans="1:16" ht="9" customHeight="1" x14ac:dyDescent="0.25">
      <c r="A150" s="1131"/>
      <c r="B150" s="767"/>
      <c r="C150" s="753"/>
      <c r="D150" s="755"/>
      <c r="E150" s="1133"/>
      <c r="F150" s="764"/>
    </row>
    <row r="151" spans="1:16" x14ac:dyDescent="0.25">
      <c r="A151" s="1131"/>
      <c r="B151" s="1561" t="s">
        <v>561</v>
      </c>
      <c r="C151" s="753"/>
      <c r="D151" s="755"/>
      <c r="E151" s="1133"/>
      <c r="F151" s="764"/>
    </row>
    <row r="152" spans="1:16" ht="7.5" customHeight="1" x14ac:dyDescent="0.25">
      <c r="A152" s="1131"/>
      <c r="B152" s="767"/>
      <c r="C152" s="753"/>
      <c r="D152" s="755"/>
      <c r="E152" s="1133"/>
      <c r="F152" s="764"/>
      <c r="H152" s="1566"/>
    </row>
    <row r="153" spans="1:16" ht="87.5" x14ac:dyDescent="0.25">
      <c r="A153" s="1131" t="s">
        <v>562</v>
      </c>
      <c r="B153" s="1136" t="s">
        <v>680</v>
      </c>
      <c r="C153" s="753" t="s">
        <v>19</v>
      </c>
      <c r="D153" s="755" t="s">
        <v>538</v>
      </c>
      <c r="E153" s="1133"/>
      <c r="F153" s="764">
        <v>0</v>
      </c>
      <c r="H153" s="1566"/>
      <c r="J153" s="1566"/>
    </row>
    <row r="154" spans="1:16" ht="9" customHeight="1" x14ac:dyDescent="0.25">
      <c r="A154" s="1131"/>
      <c r="B154" s="1580"/>
      <c r="C154" s="753"/>
      <c r="D154" s="755"/>
      <c r="E154" s="1133"/>
      <c r="F154" s="764"/>
      <c r="H154" s="1566"/>
      <c r="J154" s="1566"/>
    </row>
    <row r="155" spans="1:16" x14ac:dyDescent="0.25">
      <c r="A155" s="1131"/>
      <c r="B155" s="1136"/>
      <c r="C155" s="753"/>
      <c r="D155" s="755"/>
      <c r="E155" s="1133"/>
      <c r="F155" s="764"/>
      <c r="H155" s="1566"/>
      <c r="J155" s="1566"/>
    </row>
    <row r="156" spans="1:16" x14ac:dyDescent="0.25">
      <c r="A156" s="1131"/>
      <c r="B156" s="1136"/>
      <c r="C156" s="753"/>
      <c r="D156" s="755"/>
      <c r="E156" s="1133"/>
      <c r="F156" s="764"/>
      <c r="H156" s="1566"/>
      <c r="J156" s="1566"/>
    </row>
    <row r="157" spans="1:16" x14ac:dyDescent="0.25">
      <c r="A157" s="1131"/>
      <c r="B157" s="1136"/>
      <c r="C157" s="753"/>
      <c r="D157" s="755"/>
      <c r="E157" s="1133"/>
      <c r="F157" s="764"/>
      <c r="H157" s="1566"/>
      <c r="J157" s="1566"/>
    </row>
    <row r="158" spans="1:16" ht="9" customHeight="1" x14ac:dyDescent="0.25">
      <c r="A158" s="1131"/>
      <c r="B158" s="1136"/>
      <c r="C158" s="753"/>
      <c r="D158" s="755"/>
      <c r="E158" s="1133"/>
      <c r="F158" s="764"/>
      <c r="H158" s="1566"/>
      <c r="J158" s="1566"/>
    </row>
    <row r="159" spans="1:16" ht="18" customHeight="1" thickBot="1" x14ac:dyDescent="0.3">
      <c r="A159" s="2138" t="s">
        <v>103</v>
      </c>
      <c r="B159" s="2139"/>
      <c r="C159" s="2139"/>
      <c r="D159" s="2139"/>
      <c r="E159" s="2139"/>
      <c r="F159" s="1141">
        <f>SUM(F112:F155)</f>
        <v>0</v>
      </c>
      <c r="H159" s="1566"/>
      <c r="J159" s="1566"/>
    </row>
    <row r="160" spans="1:16" ht="8.25" customHeight="1" x14ac:dyDescent="0.25">
      <c r="A160" s="1131"/>
      <c r="B160" s="1136"/>
      <c r="C160" s="753"/>
      <c r="D160" s="755"/>
      <c r="E160" s="1133"/>
      <c r="F160" s="764"/>
      <c r="H160" s="1566"/>
      <c r="J160" s="1566"/>
    </row>
    <row r="161" spans="1:10" x14ac:dyDescent="0.25">
      <c r="A161" s="753"/>
      <c r="B161" s="1537" t="s">
        <v>564</v>
      </c>
      <c r="C161" s="753"/>
      <c r="D161" s="755"/>
      <c r="E161" s="1133"/>
      <c r="F161" s="1134"/>
      <c r="H161" s="1566"/>
      <c r="J161" s="1566"/>
    </row>
    <row r="162" spans="1:10" ht="9.75" customHeight="1" x14ac:dyDescent="0.25">
      <c r="A162" s="753"/>
      <c r="B162" s="767"/>
      <c r="C162" s="753"/>
      <c r="D162" s="755"/>
      <c r="E162" s="1133"/>
      <c r="F162" s="1134"/>
      <c r="H162" s="1566"/>
      <c r="J162" s="1566"/>
    </row>
    <row r="163" spans="1:10" x14ac:dyDescent="0.25">
      <c r="A163" s="753"/>
      <c r="B163" s="1537" t="s">
        <v>565</v>
      </c>
      <c r="C163" s="753"/>
      <c r="D163" s="755"/>
      <c r="E163" s="1133"/>
      <c r="F163" s="1134"/>
      <c r="H163" s="1566"/>
      <c r="J163" s="1566"/>
    </row>
    <row r="164" spans="1:10" ht="9.75" customHeight="1" x14ac:dyDescent="0.25">
      <c r="A164" s="753"/>
      <c r="B164" s="767"/>
      <c r="C164" s="753"/>
      <c r="D164" s="755"/>
      <c r="E164" s="1133"/>
      <c r="F164" s="1134"/>
      <c r="H164" s="1566"/>
      <c r="J164" s="1566"/>
    </row>
    <row r="165" spans="1:10" ht="30.75" customHeight="1" x14ac:dyDescent="0.25">
      <c r="A165" s="753"/>
      <c r="B165" s="1139" t="s">
        <v>566</v>
      </c>
      <c r="C165" s="753"/>
      <c r="D165" s="755"/>
      <c r="E165" s="1133"/>
      <c r="F165" s="1134"/>
      <c r="H165" s="1566"/>
      <c r="J165" s="1566"/>
    </row>
    <row r="166" spans="1:10" ht="8.25" customHeight="1" x14ac:dyDescent="0.25">
      <c r="A166" s="753"/>
      <c r="B166" s="767"/>
      <c r="C166" s="753"/>
      <c r="D166" s="755"/>
      <c r="E166" s="1133"/>
      <c r="F166" s="1134"/>
      <c r="H166" s="1566"/>
      <c r="J166" s="1566"/>
    </row>
    <row r="167" spans="1:10" x14ac:dyDescent="0.25">
      <c r="A167" s="753" t="s">
        <v>430</v>
      </c>
      <c r="B167" s="767" t="s">
        <v>681</v>
      </c>
      <c r="C167" s="753" t="s">
        <v>568</v>
      </c>
      <c r="D167" s="755">
        <f>+(ROUNDUP((31.65),1))</f>
        <v>31.700000000000003</v>
      </c>
      <c r="E167" s="1133"/>
      <c r="F167" s="764">
        <f>D167*E167</f>
        <v>0</v>
      </c>
    </row>
    <row r="168" spans="1:10" x14ac:dyDescent="0.25">
      <c r="A168" s="753"/>
      <c r="B168" s="767"/>
      <c r="C168" s="753"/>
      <c r="D168" s="755"/>
      <c r="E168" s="1133"/>
      <c r="F168" s="764"/>
    </row>
    <row r="169" spans="1:10" x14ac:dyDescent="0.25">
      <c r="A169" s="753" t="s">
        <v>567</v>
      </c>
      <c r="B169" s="767" t="s">
        <v>682</v>
      </c>
      <c r="C169" s="753" t="s">
        <v>568</v>
      </c>
      <c r="D169" s="755">
        <f>+(ROUNDUP((162.9),0))</f>
        <v>163</v>
      </c>
      <c r="E169" s="1133"/>
      <c r="F169" s="764">
        <f>D169*E169</f>
        <v>0</v>
      </c>
    </row>
    <row r="170" spans="1:10" x14ac:dyDescent="0.25">
      <c r="A170" s="753"/>
      <c r="B170" s="1556"/>
      <c r="C170" s="753"/>
      <c r="D170" s="755"/>
      <c r="E170" s="1133"/>
      <c r="F170" s="764"/>
    </row>
    <row r="171" spans="1:10" x14ac:dyDescent="0.25">
      <c r="A171" s="753"/>
      <c r="B171" s="1537" t="s">
        <v>573</v>
      </c>
      <c r="C171" s="753"/>
      <c r="D171" s="755"/>
      <c r="E171" s="756"/>
      <c r="F171" s="757"/>
    </row>
    <row r="172" spans="1:10" x14ac:dyDescent="0.25">
      <c r="A172" s="753"/>
      <c r="B172" s="767"/>
      <c r="C172" s="753"/>
      <c r="D172" s="755"/>
      <c r="E172" s="756"/>
      <c r="F172" s="757"/>
    </row>
    <row r="173" spans="1:10" x14ac:dyDescent="0.25">
      <c r="A173" s="753"/>
      <c r="B173" s="1132" t="s">
        <v>574</v>
      </c>
      <c r="C173" s="753"/>
      <c r="D173" s="755"/>
      <c r="E173" s="756"/>
      <c r="F173" s="757"/>
    </row>
    <row r="174" spans="1:10" x14ac:dyDescent="0.25">
      <c r="A174" s="753"/>
      <c r="B174" s="1138"/>
      <c r="C174" s="753"/>
      <c r="D174" s="755"/>
      <c r="E174" s="756"/>
      <c r="F174" s="757"/>
    </row>
    <row r="175" spans="1:10" x14ac:dyDescent="0.25">
      <c r="A175" s="753"/>
      <c r="B175" s="1560" t="s">
        <v>575</v>
      </c>
      <c r="C175" s="753"/>
      <c r="D175" s="755"/>
      <c r="E175" s="1133"/>
      <c r="F175" s="1134"/>
    </row>
    <row r="176" spans="1:10" x14ac:dyDescent="0.25">
      <c r="A176" s="753"/>
      <c r="B176" s="1541"/>
      <c r="C176" s="753"/>
      <c r="D176" s="755"/>
      <c r="E176" s="1133"/>
      <c r="F176" s="1134"/>
    </row>
    <row r="177" spans="1:7" ht="25" x14ac:dyDescent="0.25">
      <c r="A177" s="753"/>
      <c r="B177" s="1139" t="s">
        <v>576</v>
      </c>
      <c r="C177" s="753"/>
      <c r="D177" s="755"/>
      <c r="E177" s="1133"/>
      <c r="F177" s="1134"/>
    </row>
    <row r="178" spans="1:7" x14ac:dyDescent="0.25">
      <c r="A178" s="753"/>
      <c r="B178" s="767"/>
      <c r="C178" s="753"/>
      <c r="D178" s="755"/>
      <c r="E178" s="1133"/>
      <c r="F178" s="1134"/>
    </row>
    <row r="179" spans="1:7" ht="25" x14ac:dyDescent="0.25">
      <c r="A179" s="753" t="s">
        <v>577</v>
      </c>
      <c r="B179" s="1118" t="s">
        <v>578</v>
      </c>
      <c r="C179" s="753" t="s">
        <v>48</v>
      </c>
      <c r="D179" s="755" t="s">
        <v>538</v>
      </c>
      <c r="E179" s="1133"/>
      <c r="F179" s="1134">
        <v>0</v>
      </c>
    </row>
    <row r="180" spans="1:7" x14ac:dyDescent="0.25">
      <c r="A180" s="753"/>
      <c r="B180" s="1138"/>
      <c r="C180" s="753"/>
      <c r="D180" s="755"/>
      <c r="E180" s="1133"/>
      <c r="F180" s="1134"/>
    </row>
    <row r="181" spans="1:7" x14ac:dyDescent="0.25">
      <c r="A181" s="753"/>
      <c r="B181" s="1132" t="s">
        <v>439</v>
      </c>
      <c r="C181" s="753"/>
      <c r="D181" s="755"/>
      <c r="E181" s="1133"/>
      <c r="F181" s="1134"/>
    </row>
    <row r="182" spans="1:7" x14ac:dyDescent="0.25">
      <c r="A182" s="753"/>
      <c r="B182" s="1138"/>
      <c r="C182" s="753"/>
      <c r="D182" s="755"/>
      <c r="E182" s="1133"/>
      <c r="F182" s="1134"/>
    </row>
    <row r="183" spans="1:7" x14ac:dyDescent="0.25">
      <c r="A183" s="753"/>
      <c r="B183" s="1560" t="s">
        <v>579</v>
      </c>
      <c r="C183" s="753"/>
      <c r="D183" s="755"/>
      <c r="E183" s="1133"/>
      <c r="F183" s="1134"/>
    </row>
    <row r="184" spans="1:7" x14ac:dyDescent="0.25">
      <c r="A184" s="753"/>
      <c r="B184" s="1139"/>
      <c r="C184" s="753"/>
      <c r="D184" s="755"/>
      <c r="E184" s="1133"/>
      <c r="F184" s="1134"/>
    </row>
    <row r="185" spans="1:7" ht="37.5" x14ac:dyDescent="0.25">
      <c r="A185" s="753"/>
      <c r="B185" s="1139" t="s">
        <v>580</v>
      </c>
      <c r="C185" s="753"/>
      <c r="D185" s="755"/>
      <c r="E185" s="1133"/>
      <c r="F185" s="1134"/>
    </row>
    <row r="186" spans="1:7" x14ac:dyDescent="0.25">
      <c r="A186" s="753"/>
      <c r="B186" s="767"/>
      <c r="C186" s="753"/>
      <c r="D186" s="755"/>
      <c r="E186" s="1133"/>
      <c r="F186" s="1134"/>
    </row>
    <row r="187" spans="1:7" ht="25" x14ac:dyDescent="0.25">
      <c r="A187" s="753" t="s">
        <v>683</v>
      </c>
      <c r="B187" s="1118" t="s">
        <v>582</v>
      </c>
      <c r="C187" s="753" t="s">
        <v>48</v>
      </c>
      <c r="D187" s="755">
        <f>(ROUNDUP((98.02),0))</f>
        <v>99</v>
      </c>
      <c r="E187" s="1133"/>
      <c r="F187" s="1134">
        <f>D187*E187</f>
        <v>0</v>
      </c>
      <c r="G187" s="1540"/>
    </row>
    <row r="188" spans="1:7" x14ac:dyDescent="0.25">
      <c r="A188" s="753"/>
      <c r="B188" s="1560"/>
      <c r="C188" s="753"/>
      <c r="D188" s="755"/>
      <c r="E188" s="1133"/>
      <c r="F188" s="1134"/>
    </row>
    <row r="189" spans="1:7" ht="37.5" x14ac:dyDescent="0.25">
      <c r="A189" s="753"/>
      <c r="B189" s="1139" t="s">
        <v>585</v>
      </c>
      <c r="C189" s="753"/>
      <c r="D189" s="755"/>
      <c r="E189" s="1133"/>
      <c r="F189" s="1134"/>
    </row>
    <row r="190" spans="1:7" x14ac:dyDescent="0.25">
      <c r="A190" s="753"/>
      <c r="B190" s="1560"/>
      <c r="C190" s="753"/>
      <c r="D190" s="755"/>
      <c r="E190" s="1133"/>
      <c r="F190" s="1134"/>
    </row>
    <row r="191" spans="1:7" ht="25" x14ac:dyDescent="0.25">
      <c r="A191" s="753" t="s">
        <v>684</v>
      </c>
      <c r="B191" s="1118" t="s">
        <v>586</v>
      </c>
      <c r="C191" s="753" t="s">
        <v>48</v>
      </c>
      <c r="D191" s="755">
        <f>(ROUNDUP((211.89),0))</f>
        <v>212</v>
      </c>
      <c r="E191" s="1133"/>
      <c r="F191" s="1134">
        <f>D191*E191</f>
        <v>0</v>
      </c>
    </row>
    <row r="192" spans="1:7" x14ac:dyDescent="0.25">
      <c r="A192" s="753"/>
      <c r="B192" s="1118"/>
      <c r="C192" s="753"/>
      <c r="D192" s="755"/>
      <c r="E192" s="1133"/>
      <c r="F192" s="1134"/>
    </row>
    <row r="193" spans="1:6" x14ac:dyDescent="0.25">
      <c r="A193" s="1640"/>
      <c r="B193" s="1641" t="s">
        <v>587</v>
      </c>
      <c r="C193" s="1640"/>
      <c r="D193" s="1642"/>
      <c r="E193" s="1133"/>
      <c r="F193" s="764"/>
    </row>
    <row r="194" spans="1:6" x14ac:dyDescent="0.25">
      <c r="A194" s="1640"/>
      <c r="B194" s="1643"/>
      <c r="C194" s="1640"/>
      <c r="D194" s="1642"/>
      <c r="E194" s="1133"/>
      <c r="F194" s="764"/>
    </row>
    <row r="195" spans="1:6" ht="33" customHeight="1" x14ac:dyDescent="0.25">
      <c r="A195" s="1640"/>
      <c r="B195" s="1644" t="s">
        <v>588</v>
      </c>
      <c r="C195" s="1640"/>
      <c r="D195" s="1642"/>
      <c r="E195" s="1133"/>
      <c r="F195" s="764"/>
    </row>
    <row r="196" spans="1:6" x14ac:dyDescent="0.25">
      <c r="A196" s="1640"/>
      <c r="B196" s="1643"/>
      <c r="C196" s="1640"/>
      <c r="D196" s="1642"/>
      <c r="E196" s="1133"/>
      <c r="F196" s="764"/>
    </row>
    <row r="197" spans="1:6" ht="25" x14ac:dyDescent="0.25">
      <c r="A197" s="1640" t="s">
        <v>589</v>
      </c>
      <c r="B197" s="1643" t="s">
        <v>590</v>
      </c>
      <c r="C197" s="753" t="s">
        <v>48</v>
      </c>
      <c r="D197" s="1642" t="s">
        <v>538</v>
      </c>
      <c r="E197" s="1133"/>
      <c r="F197" s="764">
        <v>0</v>
      </c>
    </row>
    <row r="198" spans="1:6" x14ac:dyDescent="0.25">
      <c r="A198" s="753"/>
      <c r="B198" s="1567"/>
      <c r="C198" s="753"/>
      <c r="D198" s="755"/>
      <c r="E198" s="1133"/>
      <c r="F198" s="1134"/>
    </row>
    <row r="199" spans="1:6" x14ac:dyDescent="0.25">
      <c r="A199" s="753"/>
      <c r="B199" s="1118"/>
      <c r="C199" s="753"/>
      <c r="D199" s="755"/>
      <c r="E199" s="1133"/>
      <c r="F199" s="1134"/>
    </row>
    <row r="200" spans="1:6" x14ac:dyDescent="0.25">
      <c r="A200" s="753"/>
      <c r="B200" s="1537" t="s">
        <v>591</v>
      </c>
      <c r="C200" s="753"/>
      <c r="D200" s="755"/>
      <c r="E200" s="1133"/>
      <c r="F200" s="1134"/>
    </row>
    <row r="201" spans="1:6" x14ac:dyDescent="0.25">
      <c r="A201" s="753"/>
      <c r="B201" s="1132"/>
      <c r="C201" s="753"/>
      <c r="D201" s="755"/>
      <c r="E201" s="1133"/>
      <c r="F201" s="1134"/>
    </row>
    <row r="202" spans="1:6" ht="25.5" customHeight="1" x14ac:dyDescent="0.25">
      <c r="A202" s="753"/>
      <c r="B202" s="1139" t="s">
        <v>570</v>
      </c>
      <c r="C202" s="753"/>
      <c r="D202" s="755"/>
      <c r="E202" s="1133"/>
      <c r="F202" s="1134"/>
    </row>
    <row r="203" spans="1:6" x14ac:dyDescent="0.25">
      <c r="A203" s="753"/>
      <c r="B203" s="767"/>
      <c r="C203" s="753"/>
      <c r="D203" s="755"/>
      <c r="E203" s="1133"/>
      <c r="F203" s="1134"/>
    </row>
    <row r="204" spans="1:6" x14ac:dyDescent="0.25">
      <c r="A204" s="753" t="s">
        <v>1369</v>
      </c>
      <c r="B204" s="767" t="s">
        <v>572</v>
      </c>
      <c r="C204" s="753" t="s">
        <v>126</v>
      </c>
      <c r="D204" s="755">
        <f>(ROUNDUP((45.9),0))</f>
        <v>46</v>
      </c>
      <c r="E204" s="1133"/>
      <c r="F204" s="1134">
        <f>D204*E204</f>
        <v>0</v>
      </c>
    </row>
    <row r="205" spans="1:6" ht="14.5" thickBot="1" x14ac:dyDescent="0.3">
      <c r="A205" s="2138" t="s">
        <v>103</v>
      </c>
      <c r="B205" s="2139"/>
      <c r="C205" s="2139"/>
      <c r="D205" s="2139"/>
      <c r="E205" s="2139"/>
      <c r="F205" s="1141">
        <f>SUM(F161:F204)</f>
        <v>0</v>
      </c>
    </row>
    <row r="206" spans="1:6" x14ac:dyDescent="0.25">
      <c r="A206" s="753"/>
      <c r="B206" s="1132"/>
      <c r="C206" s="753"/>
      <c r="D206" s="755"/>
      <c r="E206" s="1133"/>
      <c r="F206" s="1134"/>
    </row>
    <row r="207" spans="1:6" x14ac:dyDescent="0.25">
      <c r="A207" s="753"/>
      <c r="B207" s="1537" t="s">
        <v>457</v>
      </c>
      <c r="C207" s="753"/>
      <c r="D207" s="755"/>
      <c r="E207" s="1133"/>
      <c r="F207" s="1134"/>
    </row>
    <row r="208" spans="1:6" x14ac:dyDescent="0.25">
      <c r="A208" s="753"/>
      <c r="B208" s="767"/>
      <c r="C208" s="753"/>
      <c r="D208" s="755"/>
      <c r="E208" s="1133"/>
      <c r="F208" s="1134"/>
    </row>
    <row r="209" spans="1:6" ht="37.5" x14ac:dyDescent="0.25">
      <c r="A209" s="753"/>
      <c r="B209" s="1139" t="s">
        <v>459</v>
      </c>
      <c r="C209" s="753"/>
      <c r="D209" s="755"/>
      <c r="E209" s="1133"/>
      <c r="F209" s="1134"/>
    </row>
    <row r="210" spans="1:6" x14ac:dyDescent="0.25">
      <c r="A210" s="753"/>
      <c r="B210" s="767"/>
      <c r="C210" s="753"/>
      <c r="D210" s="755"/>
      <c r="E210" s="1133"/>
      <c r="F210" s="1134"/>
    </row>
    <row r="211" spans="1:6" ht="25" x14ac:dyDescent="0.25">
      <c r="A211" s="753" t="s">
        <v>458</v>
      </c>
      <c r="B211" s="1118" t="s">
        <v>592</v>
      </c>
      <c r="C211" s="753" t="s">
        <v>48</v>
      </c>
      <c r="D211" s="755">
        <v>72</v>
      </c>
      <c r="E211" s="1133"/>
      <c r="F211" s="1134">
        <f>D211*E211</f>
        <v>0</v>
      </c>
    </row>
    <row r="212" spans="1:6" x14ac:dyDescent="0.25">
      <c r="A212" s="753"/>
      <c r="B212" s="1567"/>
      <c r="C212" s="753"/>
      <c r="D212" s="755"/>
      <c r="E212" s="1133"/>
      <c r="F212" s="764"/>
    </row>
    <row r="213" spans="1:6" x14ac:dyDescent="0.25">
      <c r="A213" s="753"/>
      <c r="B213" s="1132" t="s">
        <v>593</v>
      </c>
      <c r="C213" s="753"/>
      <c r="D213" s="755"/>
      <c r="E213" s="1133"/>
      <c r="F213" s="764"/>
    </row>
    <row r="214" spans="1:6" ht="8.25" customHeight="1" x14ac:dyDescent="0.25">
      <c r="A214" s="753"/>
      <c r="B214" s="1541"/>
      <c r="C214" s="753"/>
      <c r="D214" s="755"/>
      <c r="E214" s="1133"/>
      <c r="F214" s="764"/>
    </row>
    <row r="215" spans="1:6" x14ac:dyDescent="0.25">
      <c r="A215" s="753"/>
      <c r="B215" s="1132" t="s">
        <v>594</v>
      </c>
      <c r="C215" s="753"/>
      <c r="D215" s="755"/>
      <c r="E215" s="1133"/>
      <c r="F215" s="764"/>
    </row>
    <row r="216" spans="1:6" ht="8.25" customHeight="1" x14ac:dyDescent="0.25">
      <c r="A216" s="753"/>
      <c r="B216" s="1139"/>
      <c r="C216" s="753"/>
      <c r="D216" s="755"/>
      <c r="E216" s="1133"/>
      <c r="F216" s="764"/>
    </row>
    <row r="217" spans="1:6" x14ac:dyDescent="0.25">
      <c r="A217" s="753"/>
      <c r="B217" s="1537" t="s">
        <v>595</v>
      </c>
      <c r="C217" s="753"/>
      <c r="D217" s="755"/>
      <c r="E217" s="1133"/>
      <c r="F217" s="764"/>
    </row>
    <row r="218" spans="1:6" x14ac:dyDescent="0.25">
      <c r="A218" s="753"/>
      <c r="B218" s="1537"/>
      <c r="C218" s="753"/>
      <c r="D218" s="755"/>
      <c r="E218" s="1133"/>
      <c r="F218" s="764"/>
    </row>
    <row r="219" spans="1:6" ht="75" x14ac:dyDescent="0.25">
      <c r="A219" s="1577"/>
      <c r="B219" s="1118" t="s">
        <v>596</v>
      </c>
      <c r="C219" s="753"/>
      <c r="D219" s="755"/>
      <c r="E219" s="1133"/>
      <c r="F219" s="1134"/>
    </row>
    <row r="220" spans="1:6" x14ac:dyDescent="0.25">
      <c r="A220" s="753"/>
      <c r="B220" s="1118"/>
      <c r="C220" s="753"/>
      <c r="D220" s="755"/>
      <c r="E220" s="1133"/>
      <c r="F220" s="764"/>
    </row>
    <row r="221" spans="1:6" x14ac:dyDescent="0.25">
      <c r="A221" s="753" t="s">
        <v>470</v>
      </c>
      <c r="B221" s="1118" t="s">
        <v>597</v>
      </c>
      <c r="C221" s="753" t="s">
        <v>19</v>
      </c>
      <c r="D221" s="755">
        <v>4</v>
      </c>
      <c r="E221" s="1133"/>
      <c r="F221" s="1134">
        <f>D221*E221</f>
        <v>0</v>
      </c>
    </row>
    <row r="222" spans="1:6" x14ac:dyDescent="0.25">
      <c r="A222" s="753"/>
      <c r="B222" s="1118"/>
      <c r="C222" s="753"/>
      <c r="D222" s="755"/>
      <c r="E222" s="1133"/>
      <c r="F222" s="1134"/>
    </row>
    <row r="223" spans="1:6" x14ac:dyDescent="0.25">
      <c r="A223" s="753" t="s">
        <v>510</v>
      </c>
      <c r="B223" s="1118" t="s">
        <v>598</v>
      </c>
      <c r="C223" s="753" t="s">
        <v>19</v>
      </c>
      <c r="D223" s="755"/>
      <c r="E223" s="1133"/>
      <c r="F223" s="1134">
        <f>D223*E223</f>
        <v>0</v>
      </c>
    </row>
    <row r="224" spans="1:6" x14ac:dyDescent="0.25">
      <c r="A224" s="753"/>
      <c r="B224" s="1137"/>
      <c r="C224" s="753"/>
      <c r="D224" s="755"/>
      <c r="E224" s="1133"/>
      <c r="F224" s="764"/>
    </row>
    <row r="225" spans="1:6" x14ac:dyDescent="0.25">
      <c r="A225" s="753"/>
      <c r="B225" s="1138"/>
      <c r="C225" s="753"/>
      <c r="D225" s="755"/>
      <c r="E225" s="1133"/>
      <c r="F225" s="764"/>
    </row>
    <row r="226" spans="1:6" x14ac:dyDescent="0.25">
      <c r="A226" s="753"/>
      <c r="B226" s="1155" t="s">
        <v>601</v>
      </c>
      <c r="C226" s="753"/>
      <c r="D226" s="755"/>
      <c r="E226" s="1133"/>
      <c r="F226" s="764"/>
    </row>
    <row r="227" spans="1:6" x14ac:dyDescent="0.25">
      <c r="A227" s="753"/>
      <c r="B227" s="1155"/>
      <c r="C227" s="753"/>
      <c r="D227" s="755"/>
      <c r="E227" s="1133"/>
      <c r="F227" s="764"/>
    </row>
    <row r="228" spans="1:6" ht="87.5" x14ac:dyDescent="0.25">
      <c r="A228" s="753"/>
      <c r="B228" s="1136" t="s">
        <v>685</v>
      </c>
      <c r="C228" s="753"/>
      <c r="D228" s="755"/>
      <c r="E228" s="1133"/>
      <c r="F228" s="1134"/>
    </row>
    <row r="229" spans="1:6" x14ac:dyDescent="0.25">
      <c r="A229" s="753"/>
      <c r="B229" s="1136"/>
      <c r="C229" s="753"/>
      <c r="D229" s="755"/>
      <c r="E229" s="1133"/>
      <c r="F229" s="1134"/>
    </row>
    <row r="230" spans="1:6" x14ac:dyDescent="0.25">
      <c r="A230" s="753" t="s">
        <v>471</v>
      </c>
      <c r="B230" s="1136" t="s">
        <v>686</v>
      </c>
      <c r="C230" s="753" t="s">
        <v>19</v>
      </c>
      <c r="D230" s="755">
        <v>1</v>
      </c>
      <c r="E230" s="1133"/>
      <c r="F230" s="1134">
        <f>D230*E230</f>
        <v>0</v>
      </c>
    </row>
    <row r="231" spans="1:6" x14ac:dyDescent="0.25">
      <c r="A231" s="753"/>
      <c r="B231" s="1136"/>
      <c r="C231" s="753"/>
      <c r="D231" s="755"/>
      <c r="E231" s="1133"/>
      <c r="F231" s="1134"/>
    </row>
    <row r="232" spans="1:6" x14ac:dyDescent="0.25">
      <c r="A232" s="753" t="s">
        <v>603</v>
      </c>
      <c r="B232" s="1136" t="s">
        <v>604</v>
      </c>
      <c r="C232" s="753" t="s">
        <v>19</v>
      </c>
      <c r="D232" s="755">
        <v>1</v>
      </c>
      <c r="E232" s="1133"/>
      <c r="F232" s="1134">
        <f>D232*E232</f>
        <v>0</v>
      </c>
    </row>
    <row r="233" spans="1:6" ht="10.5" customHeight="1" x14ac:dyDescent="0.25">
      <c r="A233" s="753"/>
      <c r="B233" s="1137"/>
      <c r="C233" s="753"/>
      <c r="D233" s="755"/>
      <c r="E233" s="1133"/>
      <c r="F233" s="764"/>
    </row>
    <row r="234" spans="1:6" x14ac:dyDescent="0.25">
      <c r="A234" s="753"/>
      <c r="B234" s="1579" t="s">
        <v>605</v>
      </c>
      <c r="C234" s="753"/>
      <c r="D234" s="755"/>
      <c r="E234" s="756"/>
      <c r="F234" s="757"/>
    </row>
    <row r="235" spans="1:6" ht="9.75" customHeight="1" x14ac:dyDescent="0.25">
      <c r="A235" s="753"/>
      <c r="B235" s="1579"/>
      <c r="C235" s="753"/>
      <c r="D235" s="755"/>
      <c r="E235" s="756"/>
      <c r="F235" s="757"/>
    </row>
    <row r="236" spans="1:6" ht="62.5" x14ac:dyDescent="0.25">
      <c r="A236" s="753"/>
      <c r="B236" s="1136" t="s">
        <v>606</v>
      </c>
      <c r="C236" s="753"/>
      <c r="D236" s="755"/>
      <c r="E236" s="1133"/>
      <c r="F236" s="1134"/>
    </row>
    <row r="237" spans="1:6" ht="9.75" customHeight="1" x14ac:dyDescent="0.25">
      <c r="A237" s="753"/>
      <c r="B237" s="1136"/>
      <c r="C237" s="753"/>
      <c r="D237" s="755"/>
      <c r="E237" s="1133"/>
      <c r="F237" s="1134"/>
    </row>
    <row r="238" spans="1:6" ht="25" x14ac:dyDescent="0.25">
      <c r="A238" s="753" t="s">
        <v>468</v>
      </c>
      <c r="B238" s="1136" t="s">
        <v>687</v>
      </c>
      <c r="C238" s="753" t="s">
        <v>19</v>
      </c>
      <c r="D238" s="755">
        <v>5</v>
      </c>
      <c r="E238" s="1133"/>
      <c r="F238" s="1134">
        <f>+D238*E238</f>
        <v>0</v>
      </c>
    </row>
    <row r="239" spans="1:6" x14ac:dyDescent="0.25">
      <c r="A239" s="753"/>
      <c r="B239" s="1136"/>
      <c r="C239" s="753"/>
      <c r="D239" s="755"/>
      <c r="E239" s="1133"/>
      <c r="F239" s="1134"/>
    </row>
    <row r="240" spans="1:6" ht="25" x14ac:dyDescent="0.25">
      <c r="A240" s="753" t="s">
        <v>607</v>
      </c>
      <c r="B240" s="1136" t="s">
        <v>608</v>
      </c>
      <c r="C240" s="753" t="s">
        <v>19</v>
      </c>
      <c r="D240" s="755" t="s">
        <v>538</v>
      </c>
      <c r="E240" s="1133"/>
      <c r="F240" s="1134">
        <v>0</v>
      </c>
    </row>
    <row r="241" spans="1:6" x14ac:dyDescent="0.25">
      <c r="A241" s="753"/>
      <c r="B241" s="1578"/>
      <c r="C241" s="753"/>
      <c r="D241" s="755"/>
      <c r="E241" s="1133"/>
      <c r="F241" s="764"/>
    </row>
    <row r="242" spans="1:6" ht="27.75" customHeight="1" x14ac:dyDescent="0.25">
      <c r="A242" s="753" t="s">
        <v>609</v>
      </c>
      <c r="B242" s="1136" t="s">
        <v>688</v>
      </c>
      <c r="C242" s="753" t="s">
        <v>19</v>
      </c>
      <c r="D242" s="755">
        <v>2</v>
      </c>
      <c r="E242" s="1133"/>
      <c r="F242" s="1134">
        <f>+D242*E242</f>
        <v>0</v>
      </c>
    </row>
    <row r="243" spans="1:6" ht="12.75" customHeight="1" x14ac:dyDescent="0.25">
      <c r="A243" s="753"/>
      <c r="B243" s="1136"/>
      <c r="C243" s="753"/>
      <c r="D243" s="755"/>
      <c r="E243" s="1133"/>
      <c r="F243" s="1134"/>
    </row>
    <row r="244" spans="1:6" ht="12.75" customHeight="1" x14ac:dyDescent="0.25">
      <c r="A244" s="753"/>
      <c r="B244" s="1136"/>
      <c r="C244" s="753"/>
      <c r="D244" s="755"/>
      <c r="E244" s="1133"/>
      <c r="F244" s="1134"/>
    </row>
    <row r="245" spans="1:6" ht="12" customHeight="1" x14ac:dyDescent="0.25">
      <c r="A245" s="753"/>
      <c r="B245" s="1136"/>
      <c r="C245" s="753"/>
      <c r="D245" s="755"/>
      <c r="E245" s="1133"/>
      <c r="F245" s="1134"/>
    </row>
    <row r="246" spans="1:6" x14ac:dyDescent="0.25">
      <c r="A246" s="1131"/>
      <c r="B246" s="1580"/>
      <c r="C246" s="753"/>
      <c r="D246" s="755"/>
      <c r="E246" s="1133"/>
      <c r="F246" s="1134"/>
    </row>
    <row r="247" spans="1:6" ht="14.5" thickBot="1" x14ac:dyDescent="0.3">
      <c r="A247" s="2138" t="s">
        <v>103</v>
      </c>
      <c r="B247" s="2139"/>
      <c r="C247" s="2139"/>
      <c r="D247" s="2139"/>
      <c r="E247" s="2139"/>
      <c r="F247" s="1141">
        <f>SUM(F208:F242)</f>
        <v>0</v>
      </c>
    </row>
    <row r="248" spans="1:6" x14ac:dyDescent="0.25">
      <c r="A248" s="1131"/>
      <c r="B248" s="1136"/>
      <c r="C248" s="753"/>
      <c r="D248" s="755"/>
      <c r="E248" s="1133"/>
      <c r="F248" s="1134"/>
    </row>
    <row r="249" spans="1:6" x14ac:dyDescent="0.25">
      <c r="A249" s="753"/>
      <c r="B249" s="1132" t="s">
        <v>599</v>
      </c>
      <c r="C249" s="753"/>
      <c r="D249" s="755"/>
      <c r="E249" s="1133"/>
      <c r="F249" s="764"/>
    </row>
    <row r="250" spans="1:6" x14ac:dyDescent="0.25">
      <c r="A250" s="753"/>
      <c r="B250" s="1541"/>
      <c r="C250" s="753"/>
      <c r="D250" s="755"/>
      <c r="E250" s="1133"/>
      <c r="F250" s="764"/>
    </row>
    <row r="251" spans="1:6" x14ac:dyDescent="0.25">
      <c r="A251" s="753"/>
      <c r="B251" s="1132" t="s">
        <v>600</v>
      </c>
      <c r="C251" s="753"/>
      <c r="D251" s="755"/>
      <c r="E251" s="1133"/>
      <c r="F251" s="764"/>
    </row>
    <row r="252" spans="1:6" x14ac:dyDescent="0.25">
      <c r="A252" s="753"/>
      <c r="B252" s="1581" t="s">
        <v>610</v>
      </c>
      <c r="C252" s="753"/>
      <c r="D252" s="755"/>
      <c r="E252" s="1133"/>
      <c r="F252" s="764"/>
    </row>
    <row r="253" spans="1:6" x14ac:dyDescent="0.25">
      <c r="A253" s="753"/>
      <c r="B253" s="1581"/>
      <c r="C253" s="753"/>
      <c r="D253" s="755"/>
      <c r="E253" s="1133"/>
      <c r="F253" s="764"/>
    </row>
    <row r="254" spans="1:6" x14ac:dyDescent="0.25">
      <c r="A254" s="753"/>
      <c r="B254" s="1578" t="s">
        <v>611</v>
      </c>
      <c r="C254" s="753"/>
      <c r="D254" s="755"/>
      <c r="E254" s="1133"/>
      <c r="F254" s="764"/>
    </row>
    <row r="255" spans="1:6" x14ac:dyDescent="0.25">
      <c r="A255" s="753"/>
      <c r="B255" s="1578"/>
      <c r="C255" s="753"/>
      <c r="D255" s="755"/>
      <c r="E255" s="1133"/>
      <c r="F255" s="764"/>
    </row>
    <row r="256" spans="1:6" ht="50" x14ac:dyDescent="0.25">
      <c r="A256" s="753"/>
      <c r="B256" s="1118" t="s">
        <v>612</v>
      </c>
      <c r="C256" s="753"/>
      <c r="D256" s="755"/>
      <c r="E256" s="1133"/>
      <c r="F256" s="1134"/>
    </row>
    <row r="257" spans="1:6" x14ac:dyDescent="0.25">
      <c r="A257" s="753"/>
      <c r="B257" s="1118"/>
      <c r="C257" s="753"/>
      <c r="D257" s="755"/>
      <c r="E257" s="1133"/>
      <c r="F257" s="764"/>
    </row>
    <row r="258" spans="1:6" ht="14.5" x14ac:dyDescent="0.25">
      <c r="A258" s="753" t="s">
        <v>613</v>
      </c>
      <c r="B258" s="1645" t="s">
        <v>689</v>
      </c>
      <c r="C258" s="753" t="s">
        <v>126</v>
      </c>
      <c r="D258" s="755">
        <v>9</v>
      </c>
      <c r="E258" s="1133"/>
      <c r="F258" s="1134">
        <f>D258*E258</f>
        <v>0</v>
      </c>
    </row>
    <row r="259" spans="1:6" x14ac:dyDescent="0.25">
      <c r="A259" s="753"/>
      <c r="B259" s="1567"/>
      <c r="C259" s="753"/>
      <c r="D259" s="755"/>
      <c r="E259" s="1133"/>
      <c r="F259" s="764"/>
    </row>
    <row r="260" spans="1:6" x14ac:dyDescent="0.25">
      <c r="A260" s="753"/>
      <c r="B260" s="1132" t="s">
        <v>599</v>
      </c>
      <c r="C260" s="753"/>
      <c r="D260" s="755"/>
      <c r="E260" s="1133"/>
      <c r="F260" s="764"/>
    </row>
    <row r="261" spans="1:6" x14ac:dyDescent="0.25">
      <c r="A261" s="753"/>
      <c r="B261" s="1118"/>
      <c r="C261" s="753"/>
      <c r="D261" s="755"/>
      <c r="E261" s="1133"/>
      <c r="F261" s="1134"/>
    </row>
    <row r="262" spans="1:6" x14ac:dyDescent="0.25">
      <c r="A262" s="753"/>
      <c r="B262" s="1132" t="s">
        <v>615</v>
      </c>
      <c r="C262" s="753"/>
      <c r="D262" s="755"/>
      <c r="E262" s="1133"/>
      <c r="F262" s="1134"/>
    </row>
    <row r="263" spans="1:6" x14ac:dyDescent="0.25">
      <c r="A263" s="753"/>
      <c r="B263" s="1132"/>
      <c r="C263" s="753"/>
      <c r="D263" s="755"/>
      <c r="E263" s="1133"/>
      <c r="F263" s="1134"/>
    </row>
    <row r="264" spans="1:6" x14ac:dyDescent="0.25">
      <c r="A264" s="753"/>
      <c r="B264" s="1581" t="s">
        <v>616</v>
      </c>
      <c r="C264" s="753"/>
      <c r="D264" s="755"/>
      <c r="E264" s="1133"/>
      <c r="F264" s="764"/>
    </row>
    <row r="265" spans="1:6" x14ac:dyDescent="0.25">
      <c r="A265" s="753"/>
      <c r="B265" s="1549"/>
      <c r="C265" s="753"/>
      <c r="D265" s="755"/>
      <c r="E265" s="1133"/>
      <c r="F265" s="764"/>
    </row>
    <row r="266" spans="1:6" x14ac:dyDescent="0.25">
      <c r="A266" s="753"/>
      <c r="B266" s="1581" t="s">
        <v>617</v>
      </c>
      <c r="C266" s="753"/>
      <c r="D266" s="755"/>
      <c r="E266" s="1133"/>
      <c r="F266" s="764"/>
    </row>
    <row r="267" spans="1:6" x14ac:dyDescent="0.25">
      <c r="A267" s="753"/>
      <c r="B267" s="1578"/>
      <c r="C267" s="753"/>
      <c r="D267" s="755"/>
      <c r="E267" s="1133"/>
      <c r="F267" s="764"/>
    </row>
    <row r="268" spans="1:6" s="1586" customFormat="1" x14ac:dyDescent="0.25">
      <c r="A268" s="1582"/>
      <c r="B268" s="1583" t="s">
        <v>618</v>
      </c>
      <c r="C268" s="1584"/>
      <c r="D268" s="1585"/>
      <c r="E268" s="1133"/>
      <c r="F268" s="764"/>
    </row>
    <row r="269" spans="1:6" s="1586" customFormat="1" x14ac:dyDescent="0.25">
      <c r="A269" s="1582"/>
      <c r="B269" s="1587"/>
      <c r="C269" s="1584"/>
      <c r="D269" s="1585"/>
      <c r="E269" s="1133"/>
      <c r="F269" s="764"/>
    </row>
    <row r="270" spans="1:6" s="1586" customFormat="1" ht="37.5" x14ac:dyDescent="0.25">
      <c r="A270" s="1582"/>
      <c r="B270" s="1588" t="s">
        <v>619</v>
      </c>
      <c r="C270" s="1584"/>
      <c r="D270" s="1585"/>
      <c r="E270" s="1133"/>
      <c r="F270" s="764"/>
    </row>
    <row r="271" spans="1:6" s="1586" customFormat="1" x14ac:dyDescent="0.25">
      <c r="A271" s="1582"/>
      <c r="B271" s="1587"/>
      <c r="C271" s="1584"/>
      <c r="D271" s="1585"/>
      <c r="E271" s="1133"/>
      <c r="F271" s="764"/>
    </row>
    <row r="272" spans="1:6" s="1586" customFormat="1" ht="25" x14ac:dyDescent="0.25">
      <c r="A272" s="1582" t="s">
        <v>460</v>
      </c>
      <c r="B272" s="1589" t="s">
        <v>620</v>
      </c>
      <c r="C272" s="1584" t="s">
        <v>48</v>
      </c>
      <c r="D272" s="1585">
        <f>(ROUNDUP((20.5),0))</f>
        <v>21</v>
      </c>
      <c r="E272" s="1133"/>
      <c r="F272" s="764">
        <f>+D272*E272</f>
        <v>0</v>
      </c>
    </row>
    <row r="273" spans="1:6" s="1586" customFormat="1" ht="9" customHeight="1" x14ac:dyDescent="0.25">
      <c r="A273" s="1582"/>
      <c r="B273" s="1590"/>
      <c r="C273" s="1584"/>
      <c r="D273" s="1585"/>
      <c r="E273" s="1133"/>
      <c r="F273" s="764"/>
    </row>
    <row r="274" spans="1:6" s="1586" customFormat="1" ht="9" customHeight="1" x14ac:dyDescent="0.25">
      <c r="A274" s="1582"/>
      <c r="B274" s="1589"/>
      <c r="C274" s="1584"/>
      <c r="D274" s="1585"/>
      <c r="E274" s="1133"/>
      <c r="F274" s="764"/>
    </row>
    <row r="275" spans="1:6" s="1586" customFormat="1" x14ac:dyDescent="0.25">
      <c r="A275" s="1582"/>
      <c r="B275" s="1646" t="s">
        <v>151</v>
      </c>
      <c r="C275" s="1584"/>
      <c r="D275" s="1585"/>
      <c r="E275" s="1133"/>
      <c r="F275" s="764"/>
    </row>
    <row r="276" spans="1:6" s="1586" customFormat="1" x14ac:dyDescent="0.25">
      <c r="A276" s="1582"/>
      <c r="B276" s="1589"/>
      <c r="C276" s="1584"/>
      <c r="D276" s="1585"/>
      <c r="E276" s="1133"/>
      <c r="F276" s="764"/>
    </row>
    <row r="277" spans="1:6" s="1586" customFormat="1" x14ac:dyDescent="0.25">
      <c r="A277" s="1582" t="s">
        <v>690</v>
      </c>
      <c r="B277" s="1589" t="s">
        <v>691</v>
      </c>
      <c r="C277" s="1584" t="s">
        <v>642</v>
      </c>
      <c r="D277" s="1585">
        <v>1</v>
      </c>
      <c r="E277" s="1133"/>
      <c r="F277" s="1134">
        <f>D277*E277</f>
        <v>0</v>
      </c>
    </row>
    <row r="278" spans="1:6" s="1586" customFormat="1" x14ac:dyDescent="0.25">
      <c r="A278" s="1582"/>
      <c r="B278" s="1587"/>
      <c r="C278" s="1584"/>
      <c r="D278" s="1585"/>
      <c r="E278" s="1133"/>
      <c r="F278" s="764"/>
    </row>
    <row r="279" spans="1:6" s="1586" customFormat="1" ht="14.5" x14ac:dyDescent="0.25">
      <c r="A279" s="1582" t="s">
        <v>690</v>
      </c>
      <c r="B279" s="1589" t="s">
        <v>692</v>
      </c>
      <c r="C279" s="1584" t="s">
        <v>642</v>
      </c>
      <c r="D279" s="1585">
        <v>1</v>
      </c>
      <c r="E279" s="1133"/>
      <c r="F279" s="1134">
        <f>D279*E279</f>
        <v>0</v>
      </c>
    </row>
    <row r="280" spans="1:6" s="1586" customFormat="1" x14ac:dyDescent="0.25">
      <c r="A280" s="1582"/>
      <c r="B280" s="1587"/>
      <c r="C280" s="1584"/>
      <c r="D280" s="1585"/>
      <c r="E280" s="1133"/>
      <c r="F280" s="764"/>
    </row>
    <row r="281" spans="1:6" x14ac:dyDescent="0.25">
      <c r="A281" s="753"/>
      <c r="B281" s="1156" t="s">
        <v>621</v>
      </c>
      <c r="C281" s="753"/>
      <c r="D281" s="755"/>
      <c r="E281" s="756"/>
      <c r="F281" s="757"/>
    </row>
    <row r="282" spans="1:6" x14ac:dyDescent="0.25">
      <c r="A282" s="753"/>
      <c r="B282" s="1156"/>
      <c r="C282" s="753"/>
      <c r="D282" s="755"/>
      <c r="E282" s="756"/>
      <c r="F282" s="757"/>
    </row>
    <row r="283" spans="1:6" ht="25" x14ac:dyDescent="0.25">
      <c r="A283" s="753" t="s">
        <v>622</v>
      </c>
      <c r="B283" s="1645" t="s">
        <v>623</v>
      </c>
      <c r="C283" s="753" t="s">
        <v>48</v>
      </c>
      <c r="D283" s="755">
        <f>D187</f>
        <v>99</v>
      </c>
      <c r="E283" s="1133"/>
      <c r="F283" s="1134">
        <f>D283*E283</f>
        <v>0</v>
      </c>
    </row>
    <row r="284" spans="1:6" ht="10.5" customHeight="1" x14ac:dyDescent="0.25">
      <c r="A284" s="753"/>
      <c r="B284" s="1647"/>
      <c r="C284" s="753"/>
      <c r="D284" s="755"/>
      <c r="E284" s="1133"/>
      <c r="F284" s="1134"/>
    </row>
    <row r="285" spans="1:6" ht="10.5" customHeight="1" x14ac:dyDescent="0.25">
      <c r="A285" s="753"/>
      <c r="B285" s="1645"/>
      <c r="C285" s="753"/>
      <c r="D285" s="755"/>
      <c r="E285" s="1133"/>
      <c r="F285" s="764"/>
    </row>
    <row r="286" spans="1:6" ht="25" x14ac:dyDescent="0.25">
      <c r="A286" s="753" t="s">
        <v>624</v>
      </c>
      <c r="B286" s="1645" t="s">
        <v>625</v>
      </c>
      <c r="C286" s="753" t="s">
        <v>48</v>
      </c>
      <c r="D286" s="755">
        <f>D191</f>
        <v>212</v>
      </c>
      <c r="E286" s="1133"/>
      <c r="F286" s="1134">
        <f>D286*E286</f>
        <v>0</v>
      </c>
    </row>
    <row r="287" spans="1:6" ht="9" customHeight="1" x14ac:dyDescent="0.25">
      <c r="A287" s="753"/>
      <c r="B287" s="1647"/>
      <c r="C287" s="753"/>
      <c r="D287" s="755"/>
      <c r="E287" s="1133"/>
      <c r="F287" s="1134"/>
    </row>
    <row r="288" spans="1:6" ht="9" customHeight="1" x14ac:dyDescent="0.25">
      <c r="A288" s="753"/>
      <c r="B288" s="1645"/>
      <c r="C288" s="753"/>
      <c r="D288" s="755"/>
      <c r="E288" s="1133"/>
      <c r="F288" s="1134"/>
    </row>
    <row r="289" spans="1:6" x14ac:dyDescent="0.25">
      <c r="A289" s="753"/>
      <c r="B289" s="1648" t="s">
        <v>626</v>
      </c>
      <c r="C289" s="753"/>
      <c r="D289" s="755"/>
      <c r="E289" s="1133"/>
      <c r="F289" s="764"/>
    </row>
    <row r="290" spans="1:6" x14ac:dyDescent="0.25">
      <c r="A290" s="753"/>
      <c r="B290" s="1156"/>
      <c r="C290" s="753"/>
      <c r="D290" s="755"/>
      <c r="E290" s="1133"/>
      <c r="F290" s="764"/>
    </row>
    <row r="291" spans="1:6" ht="25" x14ac:dyDescent="0.25">
      <c r="A291" s="753" t="s">
        <v>627</v>
      </c>
      <c r="B291" s="1645" t="s">
        <v>693</v>
      </c>
      <c r="C291" s="753" t="s">
        <v>48</v>
      </c>
      <c r="D291" s="755">
        <v>60</v>
      </c>
      <c r="E291" s="1133"/>
      <c r="F291" s="1134">
        <f>D291*E291</f>
        <v>0</v>
      </c>
    </row>
    <row r="292" spans="1:6" x14ac:dyDescent="0.25">
      <c r="A292" s="753"/>
      <c r="B292" s="1645"/>
      <c r="C292" s="753"/>
      <c r="D292" s="755"/>
      <c r="E292" s="1133"/>
      <c r="F292" s="1134"/>
    </row>
    <row r="293" spans="1:6" x14ac:dyDescent="0.25">
      <c r="A293" s="753" t="s">
        <v>629</v>
      </c>
      <c r="B293" s="1645" t="s">
        <v>630</v>
      </c>
      <c r="C293" s="753" t="s">
        <v>126</v>
      </c>
      <c r="D293" s="1539">
        <v>82</v>
      </c>
      <c r="E293" s="1133"/>
      <c r="F293" s="1134">
        <f>D293*E293</f>
        <v>0</v>
      </c>
    </row>
    <row r="294" spans="1:6" x14ac:dyDescent="0.25">
      <c r="A294" s="753"/>
      <c r="B294" s="1645"/>
      <c r="C294" s="753"/>
      <c r="D294" s="755"/>
      <c r="E294" s="1133"/>
      <c r="F294" s="1134"/>
    </row>
    <row r="295" spans="1:6" ht="25" x14ac:dyDescent="0.25">
      <c r="A295" s="753" t="s">
        <v>631</v>
      </c>
      <c r="B295" s="1645" t="s">
        <v>632</v>
      </c>
      <c r="C295" s="753" t="s">
        <v>48</v>
      </c>
      <c r="D295" s="755">
        <f>(ROUNDUP((36.72),0))</f>
        <v>37</v>
      </c>
      <c r="E295" s="1133"/>
      <c r="F295" s="1134">
        <f>D295*E295</f>
        <v>0</v>
      </c>
    </row>
    <row r="296" spans="1:6" x14ac:dyDescent="0.25">
      <c r="A296" s="753"/>
      <c r="B296" s="1645"/>
      <c r="C296" s="753"/>
      <c r="D296" s="755"/>
      <c r="E296" s="1133"/>
      <c r="F296" s="1134"/>
    </row>
    <row r="297" spans="1:6" s="1529" customFormat="1" ht="15.75" customHeight="1" x14ac:dyDescent="0.25">
      <c r="A297" s="2152" t="s">
        <v>103</v>
      </c>
      <c r="B297" s="2152"/>
      <c r="C297" s="2152"/>
      <c r="D297" s="2152"/>
      <c r="E297" s="2152"/>
      <c r="F297" s="1637">
        <f>SUM(F249:F296)</f>
        <v>0</v>
      </c>
    </row>
    <row r="298" spans="1:6" x14ac:dyDescent="0.25">
      <c r="A298" s="753"/>
      <c r="B298" s="1155" t="s">
        <v>633</v>
      </c>
      <c r="C298" s="753"/>
      <c r="D298" s="755"/>
      <c r="E298" s="1133"/>
      <c r="F298" s="764"/>
    </row>
    <row r="299" spans="1:6" x14ac:dyDescent="0.25">
      <c r="A299" s="753"/>
      <c r="B299" s="1156"/>
      <c r="C299" s="753"/>
      <c r="D299" s="755"/>
      <c r="E299" s="1133"/>
      <c r="F299" s="764"/>
    </row>
    <row r="300" spans="1:6" x14ac:dyDescent="0.25">
      <c r="A300" s="753"/>
      <c r="B300" s="1156" t="s">
        <v>634</v>
      </c>
      <c r="C300" s="753"/>
      <c r="D300" s="755"/>
      <c r="E300" s="1133"/>
      <c r="F300" s="764"/>
    </row>
    <row r="301" spans="1:6" x14ac:dyDescent="0.25">
      <c r="A301" s="753"/>
      <c r="B301" s="1156"/>
      <c r="C301" s="753"/>
      <c r="D301" s="755"/>
      <c r="E301" s="1133"/>
      <c r="F301" s="764"/>
    </row>
    <row r="302" spans="1:6" ht="37.5" x14ac:dyDescent="0.25">
      <c r="A302" s="753" t="s">
        <v>635</v>
      </c>
      <c r="B302" s="1649" t="s">
        <v>636</v>
      </c>
      <c r="C302" s="753" t="s">
        <v>48</v>
      </c>
      <c r="D302" s="755">
        <v>90</v>
      </c>
      <c r="E302" s="1133"/>
      <c r="F302" s="1134">
        <f>D302*E302</f>
        <v>0</v>
      </c>
    </row>
    <row r="303" spans="1:6" x14ac:dyDescent="0.25">
      <c r="A303" s="753"/>
      <c r="B303" s="1650"/>
      <c r="C303" s="753"/>
      <c r="D303" s="1539"/>
      <c r="E303" s="1133"/>
      <c r="F303" s="1134"/>
    </row>
    <row r="304" spans="1:6" x14ac:dyDescent="0.25">
      <c r="A304" s="753"/>
      <c r="B304" s="1649"/>
      <c r="C304" s="753"/>
      <c r="D304" s="1539"/>
      <c r="E304" s="1133"/>
      <c r="F304" s="1134"/>
    </row>
    <row r="305" spans="1:6" x14ac:dyDescent="0.25">
      <c r="A305" s="1131"/>
      <c r="B305" s="1593" t="s">
        <v>637</v>
      </c>
      <c r="C305" s="753"/>
      <c r="D305" s="755"/>
      <c r="E305" s="1133"/>
      <c r="F305" s="764"/>
    </row>
    <row r="306" spans="1:6" x14ac:dyDescent="0.25">
      <c r="A306" s="753"/>
      <c r="B306" s="1593" t="s">
        <v>643</v>
      </c>
      <c r="C306" s="753"/>
      <c r="D306" s="755"/>
      <c r="E306" s="1133"/>
      <c r="F306" s="764"/>
    </row>
    <row r="307" spans="1:6" x14ac:dyDescent="0.25">
      <c r="A307" s="753"/>
      <c r="B307" s="1593"/>
      <c r="C307" s="753"/>
      <c r="D307" s="755"/>
      <c r="E307" s="1133"/>
      <c r="F307" s="764"/>
    </row>
    <row r="308" spans="1:6" x14ac:dyDescent="0.25">
      <c r="A308" s="753"/>
      <c r="B308" s="1595" t="s">
        <v>644</v>
      </c>
      <c r="C308" s="753"/>
      <c r="D308" s="755"/>
      <c r="E308" s="1133"/>
      <c r="F308" s="764"/>
    </row>
    <row r="309" spans="1:6" x14ac:dyDescent="0.25">
      <c r="A309" s="753"/>
      <c r="B309" s="1136"/>
      <c r="C309" s="753"/>
      <c r="D309" s="755"/>
      <c r="E309" s="1133"/>
      <c r="F309" s="764"/>
    </row>
    <row r="310" spans="1:6" ht="25" x14ac:dyDescent="0.25">
      <c r="A310" s="753" t="s">
        <v>645</v>
      </c>
      <c r="B310" s="1136" t="s">
        <v>694</v>
      </c>
      <c r="C310" s="753" t="s">
        <v>642</v>
      </c>
      <c r="D310" s="755">
        <v>1</v>
      </c>
      <c r="E310" s="1133"/>
      <c r="F310" s="764">
        <f>D310*E310</f>
        <v>0</v>
      </c>
    </row>
    <row r="311" spans="1:6" x14ac:dyDescent="0.25">
      <c r="A311" s="753"/>
      <c r="B311" s="1556"/>
      <c r="C311" s="753"/>
      <c r="D311" s="755"/>
      <c r="E311" s="1133"/>
      <c r="F311" s="764"/>
    </row>
    <row r="312" spans="1:6" x14ac:dyDescent="0.25">
      <c r="A312" s="753"/>
      <c r="B312" s="1561" t="s">
        <v>650</v>
      </c>
      <c r="C312" s="753"/>
      <c r="D312" s="755"/>
      <c r="E312" s="1133"/>
      <c r="F312" s="764"/>
    </row>
    <row r="313" spans="1:6" x14ac:dyDescent="0.25">
      <c r="A313" s="753"/>
      <c r="B313" s="767"/>
      <c r="C313" s="753"/>
      <c r="D313" s="755"/>
      <c r="E313" s="1133"/>
      <c r="F313" s="764"/>
    </row>
    <row r="314" spans="1:6" ht="75" x14ac:dyDescent="0.25">
      <c r="A314" s="1640" t="s">
        <v>651</v>
      </c>
      <c r="B314" s="1601" t="s">
        <v>456</v>
      </c>
      <c r="C314" s="753" t="s">
        <v>528</v>
      </c>
      <c r="D314" s="755">
        <v>100</v>
      </c>
      <c r="E314" s="1133"/>
      <c r="F314" s="764">
        <f>+D314*E314</f>
        <v>0</v>
      </c>
    </row>
    <row r="315" spans="1:6" x14ac:dyDescent="0.25">
      <c r="A315" s="1547"/>
      <c r="B315" s="1132" t="s">
        <v>652</v>
      </c>
      <c r="C315" s="753"/>
      <c r="D315" s="1651"/>
      <c r="E315" s="1133"/>
      <c r="F315" s="764"/>
    </row>
    <row r="316" spans="1:6" x14ac:dyDescent="0.25">
      <c r="A316" s="1547"/>
      <c r="B316" s="1138"/>
      <c r="C316" s="753"/>
      <c r="D316" s="1651"/>
      <c r="E316" s="1133"/>
      <c r="F316" s="764"/>
    </row>
    <row r="317" spans="1:6" x14ac:dyDescent="0.25">
      <c r="A317" s="1547"/>
      <c r="B317" s="1560" t="s">
        <v>653</v>
      </c>
      <c r="C317" s="753"/>
      <c r="D317" s="755"/>
      <c r="E317" s="1133"/>
      <c r="F317" s="1134"/>
    </row>
    <row r="318" spans="1:6" x14ac:dyDescent="0.25">
      <c r="A318" s="1547"/>
      <c r="B318" s="1560"/>
      <c r="C318" s="753"/>
      <c r="D318" s="755"/>
      <c r="E318" s="1133"/>
      <c r="F318" s="1134"/>
    </row>
    <row r="319" spans="1:6" ht="62.5" x14ac:dyDescent="0.25">
      <c r="A319" s="753"/>
      <c r="B319" s="1549" t="s">
        <v>695</v>
      </c>
      <c r="C319" s="753"/>
      <c r="D319" s="755"/>
      <c r="E319" s="1133"/>
      <c r="F319" s="764"/>
    </row>
    <row r="320" spans="1:6" x14ac:dyDescent="0.25">
      <c r="A320" s="753"/>
      <c r="B320" s="1549"/>
      <c r="C320" s="753"/>
      <c r="D320" s="755"/>
      <c r="E320" s="1133"/>
      <c r="F320" s="764"/>
    </row>
    <row r="321" spans="1:7" x14ac:dyDescent="0.25">
      <c r="A321" s="753" t="s">
        <v>655</v>
      </c>
      <c r="B321" s="1118" t="s">
        <v>696</v>
      </c>
      <c r="C321" s="753" t="s">
        <v>642</v>
      </c>
      <c r="D321" s="755">
        <v>1</v>
      </c>
      <c r="E321" s="1133"/>
      <c r="F321" s="1134">
        <f>D321*E321</f>
        <v>0</v>
      </c>
    </row>
    <row r="322" spans="1:7" x14ac:dyDescent="0.25">
      <c r="A322" s="1131"/>
      <c r="B322" s="1118"/>
      <c r="C322" s="753"/>
      <c r="D322" s="755"/>
      <c r="E322" s="1133"/>
      <c r="F322" s="1134"/>
    </row>
    <row r="323" spans="1:7" ht="62.5" x14ac:dyDescent="0.25">
      <c r="A323" s="1131"/>
      <c r="B323" s="1139" t="s">
        <v>697</v>
      </c>
      <c r="C323" s="753"/>
      <c r="D323" s="755"/>
      <c r="E323" s="1612"/>
      <c r="F323" s="1613">
        <f>D323*E323</f>
        <v>0</v>
      </c>
    </row>
    <row r="324" spans="1:7" x14ac:dyDescent="0.25">
      <c r="A324" s="1131" t="s">
        <v>658</v>
      </c>
      <c r="B324" s="1118" t="s">
        <v>698</v>
      </c>
      <c r="C324" s="753" t="s">
        <v>642</v>
      </c>
      <c r="D324" s="755">
        <v>1</v>
      </c>
      <c r="E324" s="1612"/>
      <c r="F324" s="1613">
        <f>D324*E324</f>
        <v>0</v>
      </c>
    </row>
    <row r="325" spans="1:7" x14ac:dyDescent="0.25">
      <c r="A325" s="1131"/>
      <c r="B325" s="1118"/>
      <c r="C325" s="753"/>
      <c r="D325" s="755"/>
      <c r="E325" s="1612"/>
      <c r="F325" s="1613"/>
    </row>
    <row r="326" spans="1:7" ht="62.5" x14ac:dyDescent="0.25">
      <c r="A326" s="1582" t="s">
        <v>664</v>
      </c>
      <c r="B326" s="1604" t="s">
        <v>665</v>
      </c>
      <c r="C326" s="1584" t="s">
        <v>19</v>
      </c>
      <c r="D326" s="1585">
        <v>1</v>
      </c>
      <c r="E326" s="1133"/>
      <c r="F326" s="764">
        <f>+D326*E326</f>
        <v>0</v>
      </c>
    </row>
    <row r="327" spans="1:7" x14ac:dyDescent="0.25">
      <c r="A327" s="1654"/>
      <c r="B327" s="1654"/>
      <c r="C327" s="1654"/>
      <c r="D327" s="1654"/>
      <c r="E327" s="1654"/>
      <c r="F327" s="1655"/>
    </row>
    <row r="328" spans="1:7" ht="50" x14ac:dyDescent="0.25">
      <c r="A328" s="1582" t="s">
        <v>666</v>
      </c>
      <c r="B328" s="1604" t="s">
        <v>699</v>
      </c>
      <c r="C328" s="1584" t="s">
        <v>19</v>
      </c>
      <c r="D328" s="1585">
        <v>0</v>
      </c>
      <c r="E328" s="1133"/>
      <c r="F328" s="764">
        <f>+D328*E328</f>
        <v>0</v>
      </c>
    </row>
    <row r="329" spans="1:7" s="1586" customFormat="1" x14ac:dyDescent="0.25">
      <c r="A329" s="1582"/>
      <c r="B329" s="1604"/>
      <c r="C329" s="1584"/>
      <c r="D329" s="1585"/>
      <c r="E329" s="1133"/>
      <c r="F329" s="764"/>
    </row>
    <row r="330" spans="1:7" s="1586" customFormat="1" x14ac:dyDescent="0.25">
      <c r="A330" s="1582"/>
      <c r="B330" s="1604" t="s">
        <v>667</v>
      </c>
      <c r="C330" s="1584" t="s">
        <v>19</v>
      </c>
      <c r="D330" s="1585">
        <v>1</v>
      </c>
      <c r="E330" s="1133"/>
      <c r="F330" s="764">
        <f>+D330*E330</f>
        <v>0</v>
      </c>
    </row>
    <row r="331" spans="1:7" s="439" customFormat="1" ht="12.5" x14ac:dyDescent="0.25">
      <c r="A331" s="1582"/>
      <c r="B331" s="746"/>
      <c r="C331" s="750"/>
      <c r="D331" s="751"/>
      <c r="E331" s="752"/>
      <c r="F331" s="608"/>
      <c r="G331" s="535"/>
    </row>
    <row r="332" spans="1:7" s="1586" customFormat="1" x14ac:dyDescent="0.25">
      <c r="A332" s="1582"/>
      <c r="B332" s="1603"/>
      <c r="C332" s="1584"/>
      <c r="D332" s="1585"/>
      <c r="E332" s="1133"/>
      <c r="F332" s="764"/>
    </row>
    <row r="333" spans="1:7" x14ac:dyDescent="0.25">
      <c r="A333" s="767"/>
      <c r="B333" s="767"/>
      <c r="C333" s="753"/>
      <c r="D333" s="755"/>
      <c r="E333" s="1652"/>
      <c r="F333" s="1653"/>
    </row>
    <row r="334" spans="1:7" s="1529" customFormat="1" ht="18.75" customHeight="1" x14ac:dyDescent="0.25">
      <c r="A334" s="2152" t="s">
        <v>103</v>
      </c>
      <c r="B334" s="2152"/>
      <c r="C334" s="2152"/>
      <c r="D334" s="2152"/>
      <c r="E334" s="2152"/>
      <c r="F334" s="1637">
        <f>SUM(F298:F333)</f>
        <v>0</v>
      </c>
    </row>
    <row r="335" spans="1:7" s="1529" customFormat="1" ht="18.75" customHeight="1" x14ac:dyDescent="0.25">
      <c r="A335" s="1654"/>
      <c r="B335" s="1132"/>
      <c r="C335" s="1654"/>
      <c r="D335" s="1654"/>
      <c r="E335" s="1654"/>
      <c r="F335" s="1655"/>
    </row>
    <row r="336" spans="1:7" s="1659" customFormat="1" ht="13.15" customHeight="1" x14ac:dyDescent="0.25">
      <c r="A336" s="1131"/>
      <c r="B336" s="1657" t="s">
        <v>671</v>
      </c>
      <c r="C336" s="1640"/>
      <c r="D336" s="1642"/>
      <c r="E336" s="1133"/>
      <c r="F336" s="764"/>
      <c r="G336" s="1658"/>
    </row>
    <row r="337" spans="1:7" s="1659" customFormat="1" ht="13.15" customHeight="1" x14ac:dyDescent="0.25">
      <c r="A337" s="1131"/>
      <c r="B337" s="1660"/>
      <c r="C337" s="1640"/>
      <c r="D337" s="1642"/>
      <c r="E337" s="1133"/>
      <c r="F337" s="764"/>
      <c r="G337" s="1658"/>
    </row>
    <row r="338" spans="1:7" s="1659" customFormat="1" ht="25" x14ac:dyDescent="0.25">
      <c r="A338" s="1131" t="s">
        <v>672</v>
      </c>
      <c r="B338" s="1649" t="s">
        <v>673</v>
      </c>
      <c r="C338" s="1640" t="s">
        <v>126</v>
      </c>
      <c r="D338" s="1642">
        <v>43</v>
      </c>
      <c r="E338" s="1133"/>
      <c r="F338" s="764">
        <f>D338*E338</f>
        <v>0</v>
      </c>
      <c r="G338" s="1658"/>
    </row>
    <row r="339" spans="1:7" s="1659" customFormat="1" ht="13.15" customHeight="1" x14ac:dyDescent="0.25">
      <c r="A339" s="1131"/>
      <c r="B339" s="1661"/>
      <c r="C339" s="1640"/>
      <c r="D339" s="1642"/>
      <c r="E339" s="1133"/>
      <c r="F339" s="764"/>
      <c r="G339" s="1658"/>
    </row>
    <row r="340" spans="1:7" s="1659" customFormat="1" ht="13.15" customHeight="1" x14ac:dyDescent="0.25">
      <c r="A340" s="1131"/>
      <c r="B340" s="1660"/>
      <c r="C340" s="1640"/>
      <c r="D340" s="1642"/>
      <c r="E340" s="1133"/>
      <c r="F340" s="764"/>
      <c r="G340" s="1658"/>
    </row>
    <row r="341" spans="1:7" s="1659" customFormat="1" ht="25" x14ac:dyDescent="0.25">
      <c r="A341" s="1131" t="s">
        <v>674</v>
      </c>
      <c r="B341" s="1649" t="s">
        <v>675</v>
      </c>
      <c r="C341" s="1640" t="s">
        <v>126</v>
      </c>
      <c r="D341" s="1642">
        <v>24</v>
      </c>
      <c r="E341" s="1133"/>
      <c r="F341" s="764">
        <f>D341*E341</f>
        <v>0</v>
      </c>
      <c r="G341" s="1658"/>
    </row>
    <row r="342" spans="1:7" s="1659" customFormat="1" ht="13.15" customHeight="1" x14ac:dyDescent="0.25">
      <c r="A342" s="1131"/>
      <c r="B342" s="1662"/>
      <c r="C342" s="1640"/>
      <c r="D342" s="1642"/>
      <c r="E342" s="1133"/>
      <c r="F342" s="764"/>
      <c r="G342" s="1658"/>
    </row>
    <row r="343" spans="1:7" s="1659" customFormat="1" ht="25" x14ac:dyDescent="0.25">
      <c r="A343" s="1131" t="s">
        <v>674</v>
      </c>
      <c r="B343" s="1649" t="s">
        <v>676</v>
      </c>
      <c r="C343" s="1640" t="s">
        <v>19</v>
      </c>
      <c r="D343" s="1642">
        <v>1</v>
      </c>
      <c r="E343" s="1133"/>
      <c r="F343" s="764">
        <f>D343*E343</f>
        <v>0</v>
      </c>
      <c r="G343" s="1658"/>
    </row>
    <row r="344" spans="1:7" s="1659" customFormat="1" ht="12.5" x14ac:dyDescent="0.25">
      <c r="A344" s="1131"/>
      <c r="B344" s="1649"/>
      <c r="C344" s="1640"/>
      <c r="D344" s="1642"/>
      <c r="E344" s="1133"/>
      <c r="F344" s="764"/>
      <c r="G344" s="1658"/>
    </row>
    <row r="345" spans="1:7" s="1659" customFormat="1" ht="13" x14ac:dyDescent="0.25">
      <c r="A345" s="1131"/>
      <c r="B345" s="1657" t="s">
        <v>2354</v>
      </c>
      <c r="C345" s="1640"/>
      <c r="D345" s="1642"/>
      <c r="E345" s="1133"/>
      <c r="F345" s="764"/>
      <c r="G345" s="1658"/>
    </row>
    <row r="346" spans="1:7" s="1659" customFormat="1" ht="12.5" x14ac:dyDescent="0.25">
      <c r="A346" s="1131"/>
      <c r="B346" s="1649"/>
      <c r="C346" s="1640"/>
      <c r="D346" s="1642"/>
      <c r="E346" s="1133"/>
      <c r="F346" s="764"/>
      <c r="G346" s="1658"/>
    </row>
    <row r="347" spans="1:7" s="1659" customFormat="1" ht="62.5" x14ac:dyDescent="0.25">
      <c r="A347" s="1131" t="s">
        <v>2374</v>
      </c>
      <c r="B347" s="1851" t="s">
        <v>2409</v>
      </c>
      <c r="C347" s="1850" t="s">
        <v>2279</v>
      </c>
      <c r="D347" s="1850">
        <v>1</v>
      </c>
      <c r="E347" s="1133"/>
      <c r="F347" s="1134">
        <f>D347*E347</f>
        <v>0</v>
      </c>
      <c r="G347" s="1658"/>
    </row>
    <row r="348" spans="1:7" s="1659" customFormat="1" ht="12.5" x14ac:dyDescent="0.25">
      <c r="A348" s="1131"/>
      <c r="B348" s="1851"/>
      <c r="C348" s="1850"/>
      <c r="D348" s="1853"/>
      <c r="E348" s="1133"/>
      <c r="F348" s="764"/>
      <c r="G348" s="1658"/>
    </row>
    <row r="349" spans="1:7" s="1659" customFormat="1" ht="25" x14ac:dyDescent="0.25">
      <c r="A349" s="1131" t="s">
        <v>2375</v>
      </c>
      <c r="B349" s="1851" t="s">
        <v>2410</v>
      </c>
      <c r="C349" s="1850" t="s">
        <v>1970</v>
      </c>
      <c r="D349" s="1850">
        <v>1</v>
      </c>
      <c r="E349" s="1133"/>
      <c r="F349" s="1134">
        <f>D349*E349</f>
        <v>0</v>
      </c>
      <c r="G349" s="1658"/>
    </row>
    <row r="350" spans="1:7" s="1659" customFormat="1" ht="12.5" x14ac:dyDescent="0.25">
      <c r="A350" s="1131"/>
      <c r="B350" s="1851"/>
      <c r="C350" s="1850"/>
      <c r="D350" s="1850"/>
      <c r="E350" s="1133"/>
      <c r="F350" s="764"/>
      <c r="G350" s="1658"/>
    </row>
    <row r="351" spans="1:7" s="1659" customFormat="1" ht="27" x14ac:dyDescent="0.25">
      <c r="A351" s="1131" t="s">
        <v>2376</v>
      </c>
      <c r="B351" s="1851" t="s">
        <v>2323</v>
      </c>
      <c r="C351" s="1850" t="s">
        <v>1970</v>
      </c>
      <c r="D351" s="1850">
        <v>8</v>
      </c>
      <c r="E351" s="1133"/>
      <c r="F351" s="1134">
        <f>D351*E351</f>
        <v>0</v>
      </c>
      <c r="G351" s="1658"/>
    </row>
    <row r="352" spans="1:7" s="1659" customFormat="1" ht="12.5" x14ac:dyDescent="0.25">
      <c r="A352" s="1131"/>
      <c r="B352" s="1851"/>
      <c r="C352" s="1850"/>
      <c r="D352" s="1850"/>
      <c r="E352" s="1133"/>
      <c r="F352" s="764"/>
      <c r="G352" s="1658"/>
    </row>
    <row r="353" spans="1:7" s="1659" customFormat="1" ht="27" x14ac:dyDescent="0.25">
      <c r="A353" s="1131" t="s">
        <v>2377</v>
      </c>
      <c r="B353" s="1851" t="s">
        <v>2324</v>
      </c>
      <c r="C353" s="1850" t="s">
        <v>2281</v>
      </c>
      <c r="D353" s="1850">
        <v>13</v>
      </c>
      <c r="E353" s="1133"/>
      <c r="F353" s="764"/>
      <c r="G353" s="1658"/>
    </row>
    <row r="354" spans="1:7" s="1659" customFormat="1" ht="12.5" x14ac:dyDescent="0.25">
      <c r="A354" s="1131"/>
      <c r="B354" s="1851"/>
      <c r="C354" s="1850"/>
      <c r="D354" s="1853"/>
      <c r="E354" s="1133"/>
      <c r="F354" s="764"/>
      <c r="G354" s="1658"/>
    </row>
    <row r="355" spans="1:7" s="1659" customFormat="1" ht="13" x14ac:dyDescent="0.25">
      <c r="A355" s="1131"/>
      <c r="B355" s="1852" t="s">
        <v>2282</v>
      </c>
      <c r="C355" s="1873"/>
      <c r="D355" s="1874"/>
      <c r="E355" s="1133"/>
      <c r="F355" s="764"/>
      <c r="G355" s="1658"/>
    </row>
    <row r="356" spans="1:7" s="1659" customFormat="1" ht="25" x14ac:dyDescent="0.25">
      <c r="A356" s="1131" t="s">
        <v>2378</v>
      </c>
      <c r="B356" s="1851" t="s">
        <v>2288</v>
      </c>
      <c r="C356" s="1850" t="s">
        <v>2281</v>
      </c>
      <c r="D356" s="1850">
        <v>8</v>
      </c>
      <c r="E356" s="1133"/>
      <c r="F356" s="1134">
        <f>D356*E356</f>
        <v>0</v>
      </c>
      <c r="G356" s="1658"/>
    </row>
    <row r="357" spans="1:7" s="1659" customFormat="1" ht="12.5" x14ac:dyDescent="0.25">
      <c r="A357" s="1131"/>
      <c r="B357" s="1851"/>
      <c r="C357" s="1850"/>
      <c r="D357" s="1850"/>
      <c r="E357" s="1133"/>
      <c r="F357" s="1134"/>
      <c r="G357" s="1658"/>
    </row>
    <row r="358" spans="1:7" s="1659" customFormat="1" ht="12.5" x14ac:dyDescent="0.25">
      <c r="A358" s="1131" t="s">
        <v>2379</v>
      </c>
      <c r="B358" s="1851" t="s">
        <v>2411</v>
      </c>
      <c r="C358" s="1850" t="s">
        <v>1970</v>
      </c>
      <c r="D358" s="1850">
        <v>4</v>
      </c>
      <c r="E358" s="1133"/>
      <c r="F358" s="1134">
        <f>D358*E358</f>
        <v>0</v>
      </c>
      <c r="G358" s="1658"/>
    </row>
    <row r="359" spans="1:7" s="1659" customFormat="1" ht="12.5" x14ac:dyDescent="0.25">
      <c r="A359" s="1131"/>
      <c r="B359" s="1851"/>
      <c r="C359" s="1850"/>
      <c r="D359" s="1850"/>
      <c r="E359" s="1133"/>
      <c r="F359" s="1134"/>
      <c r="G359" s="1658"/>
    </row>
    <row r="360" spans="1:7" s="1659" customFormat="1" ht="12.5" x14ac:dyDescent="0.25">
      <c r="A360" s="1131" t="s">
        <v>2380</v>
      </c>
      <c r="B360" s="1851" t="s">
        <v>2290</v>
      </c>
      <c r="C360" s="1850" t="s">
        <v>2281</v>
      </c>
      <c r="D360" s="1850">
        <v>8</v>
      </c>
      <c r="E360" s="1133"/>
      <c r="F360" s="1134">
        <f>D360*E360</f>
        <v>0</v>
      </c>
      <c r="G360" s="1658"/>
    </row>
    <row r="361" spans="1:7" s="1659" customFormat="1" ht="13" x14ac:dyDescent="0.25">
      <c r="A361" s="1131"/>
      <c r="B361" s="1851"/>
      <c r="C361" s="1873"/>
      <c r="D361" s="1874"/>
      <c r="E361" s="1133"/>
      <c r="F361" s="764"/>
      <c r="G361" s="1658"/>
    </row>
    <row r="362" spans="1:7" s="1659" customFormat="1" ht="25" x14ac:dyDescent="0.25">
      <c r="A362" s="1131" t="s">
        <v>2381</v>
      </c>
      <c r="B362" s="1851" t="s">
        <v>2412</v>
      </c>
      <c r="C362" s="1850" t="s">
        <v>642</v>
      </c>
      <c r="D362" s="1850">
        <v>1</v>
      </c>
      <c r="E362" s="1133"/>
      <c r="F362" s="1134">
        <f>D362*E362</f>
        <v>0</v>
      </c>
      <c r="G362" s="1658"/>
    </row>
    <row r="363" spans="1:7" s="1659" customFormat="1" ht="12.5" x14ac:dyDescent="0.25">
      <c r="A363" s="1131"/>
      <c r="B363" s="1851"/>
      <c r="C363" s="1850"/>
      <c r="D363" s="1850"/>
      <c r="E363" s="1133"/>
      <c r="F363" s="764"/>
      <c r="G363" s="1658"/>
    </row>
    <row r="364" spans="1:7" s="1659" customFormat="1" ht="50" x14ac:dyDescent="0.25">
      <c r="A364" s="1131" t="s">
        <v>2382</v>
      </c>
      <c r="B364" s="1851" t="s">
        <v>2292</v>
      </c>
      <c r="C364" s="1850" t="s">
        <v>642</v>
      </c>
      <c r="D364" s="1850">
        <v>1</v>
      </c>
      <c r="E364" s="1133"/>
      <c r="F364" s="1134">
        <f>D364*E364</f>
        <v>0</v>
      </c>
      <c r="G364" s="1658"/>
    </row>
    <row r="365" spans="1:7" s="1659" customFormat="1" ht="13" x14ac:dyDescent="0.25">
      <c r="A365" s="1131"/>
      <c r="B365" s="1875"/>
      <c r="C365" s="1876"/>
      <c r="D365" s="1877"/>
      <c r="E365" s="1133"/>
      <c r="F365" s="764"/>
      <c r="G365" s="1658"/>
    </row>
    <row r="366" spans="1:7" s="1659" customFormat="1" ht="12.5" x14ac:dyDescent="0.25">
      <c r="A366" s="1131" t="s">
        <v>2383</v>
      </c>
      <c r="B366" s="1851" t="s">
        <v>2293</v>
      </c>
      <c r="C366" s="1850" t="s">
        <v>642</v>
      </c>
      <c r="D366" s="1850">
        <v>1</v>
      </c>
      <c r="E366" s="1133"/>
      <c r="F366" s="1134">
        <f>D366*E366</f>
        <v>0</v>
      </c>
      <c r="G366" s="1658"/>
    </row>
    <row r="367" spans="1:7" s="1659" customFormat="1" ht="12.5" x14ac:dyDescent="0.25">
      <c r="A367" s="1131"/>
      <c r="B367" s="1649"/>
      <c r="C367" s="1640"/>
      <c r="D367" s="1642"/>
      <c r="E367" s="1133"/>
      <c r="F367" s="764"/>
      <c r="G367" s="1658"/>
    </row>
    <row r="368" spans="1:7" s="1659" customFormat="1" ht="12.5" x14ac:dyDescent="0.25">
      <c r="A368" s="1131"/>
      <c r="B368" s="1649"/>
      <c r="C368" s="1640"/>
      <c r="D368" s="1642"/>
      <c r="E368" s="1133"/>
      <c r="F368" s="764"/>
      <c r="G368" s="1658"/>
    </row>
    <row r="369" spans="1:7" s="1659" customFormat="1" ht="12.5" x14ac:dyDescent="0.25">
      <c r="A369" s="1131"/>
      <c r="B369" s="1649"/>
      <c r="C369" s="1640"/>
      <c r="D369" s="1642"/>
      <c r="E369" s="1133"/>
      <c r="F369" s="764"/>
      <c r="G369" s="1658"/>
    </row>
    <row r="370" spans="1:7" s="1659" customFormat="1" ht="12.5" x14ac:dyDescent="0.25">
      <c r="A370" s="1131"/>
      <c r="B370" s="1649"/>
      <c r="C370" s="1640"/>
      <c r="D370" s="1642"/>
      <c r="E370" s="1133"/>
      <c r="F370" s="764"/>
      <c r="G370" s="1658"/>
    </row>
    <row r="371" spans="1:7" s="1659" customFormat="1" ht="12.5" x14ac:dyDescent="0.25">
      <c r="A371" s="1131"/>
      <c r="B371" s="1649"/>
      <c r="C371" s="1640"/>
      <c r="D371" s="1642"/>
      <c r="E371" s="1133"/>
      <c r="F371" s="764"/>
      <c r="G371" s="1658"/>
    </row>
    <row r="372" spans="1:7" s="1659" customFormat="1" ht="12.5" x14ac:dyDescent="0.25">
      <c r="A372" s="1131"/>
      <c r="B372" s="1649"/>
      <c r="C372" s="1640"/>
      <c r="D372" s="1642"/>
      <c r="E372" s="1133"/>
      <c r="F372" s="764"/>
      <c r="G372" s="1658"/>
    </row>
    <row r="373" spans="1:7" s="1659" customFormat="1" ht="12.5" x14ac:dyDescent="0.25">
      <c r="A373" s="1131"/>
      <c r="B373" s="1649"/>
      <c r="C373" s="1640"/>
      <c r="D373" s="1642"/>
      <c r="E373" s="1133"/>
      <c r="F373" s="764"/>
      <c r="G373" s="1658"/>
    </row>
    <row r="374" spans="1:7" s="1659" customFormat="1" ht="12.5" x14ac:dyDescent="0.25">
      <c r="A374" s="1131"/>
      <c r="B374" s="1649"/>
      <c r="C374" s="1640"/>
      <c r="D374" s="1642"/>
      <c r="E374" s="1133"/>
      <c r="F374" s="764"/>
      <c r="G374" s="1658"/>
    </row>
    <row r="375" spans="1:7" s="1659" customFormat="1" ht="12.5" x14ac:dyDescent="0.25">
      <c r="A375" s="1131"/>
      <c r="B375" s="1649"/>
      <c r="C375" s="1640"/>
      <c r="D375" s="1642"/>
      <c r="E375" s="1133"/>
      <c r="F375" s="764"/>
      <c r="G375" s="1658"/>
    </row>
    <row r="376" spans="1:7" s="1659" customFormat="1" ht="12.5" x14ac:dyDescent="0.25">
      <c r="A376" s="1131"/>
      <c r="B376" s="1649"/>
      <c r="C376" s="1640"/>
      <c r="D376" s="1642"/>
      <c r="E376" s="1133"/>
      <c r="F376" s="764"/>
      <c r="G376" s="1658"/>
    </row>
    <row r="377" spans="1:7" s="1659" customFormat="1" ht="12.5" x14ac:dyDescent="0.25">
      <c r="A377" s="1131"/>
      <c r="B377" s="1649"/>
      <c r="C377" s="1640"/>
      <c r="D377" s="1642"/>
      <c r="E377" s="1133"/>
      <c r="F377" s="764"/>
      <c r="G377" s="1658"/>
    </row>
    <row r="378" spans="1:7" s="1659" customFormat="1" ht="12.5" x14ac:dyDescent="0.25">
      <c r="A378" s="1131"/>
      <c r="B378" s="1649"/>
      <c r="C378" s="1640"/>
      <c r="D378" s="1642"/>
      <c r="E378" s="1133"/>
      <c r="F378" s="764"/>
      <c r="G378" s="1658"/>
    </row>
    <row r="379" spans="1:7" s="1529" customFormat="1" ht="12.5" x14ac:dyDescent="0.25">
      <c r="A379" s="1663"/>
      <c r="B379" s="1563"/>
      <c r="C379" s="766"/>
      <c r="D379" s="1559"/>
      <c r="E379" s="1133"/>
      <c r="F379" s="1664"/>
      <c r="G379" s="1546"/>
    </row>
    <row r="380" spans="1:7" s="1529" customFormat="1" ht="21" customHeight="1" x14ac:dyDescent="0.25">
      <c r="A380" s="2152" t="s">
        <v>103</v>
      </c>
      <c r="B380" s="2152"/>
      <c r="C380" s="2152"/>
      <c r="D380" s="2152"/>
      <c r="E380" s="2152"/>
      <c r="F380" s="1637">
        <f>SUM(F336:F379)</f>
        <v>0</v>
      </c>
    </row>
    <row r="381" spans="1:7" x14ac:dyDescent="0.25">
      <c r="A381" s="767"/>
      <c r="B381" s="767"/>
      <c r="C381" s="753"/>
      <c r="D381" s="755"/>
      <c r="E381" s="1665"/>
      <c r="F381" s="1666"/>
    </row>
    <row r="382" spans="1:7" x14ac:dyDescent="0.25">
      <c r="A382" s="576"/>
      <c r="B382" s="579" t="s">
        <v>28</v>
      </c>
      <c r="C382" s="580"/>
      <c r="D382" s="580"/>
      <c r="E382" s="577"/>
      <c r="F382" s="578"/>
    </row>
    <row r="383" spans="1:7" x14ac:dyDescent="0.25">
      <c r="A383" s="581"/>
      <c r="B383" s="582"/>
      <c r="C383" s="580"/>
      <c r="D383" s="580"/>
      <c r="E383" s="577"/>
      <c r="F383" s="578"/>
    </row>
    <row r="384" spans="1:7" x14ac:dyDescent="0.25">
      <c r="A384" s="576"/>
      <c r="B384" s="567" t="s">
        <v>2088</v>
      </c>
      <c r="C384" s="580"/>
      <c r="D384" s="580"/>
      <c r="E384" s="577"/>
      <c r="F384" s="583">
        <f>F53</f>
        <v>0</v>
      </c>
    </row>
    <row r="385" spans="1:6" x14ac:dyDescent="0.25">
      <c r="A385" s="581"/>
      <c r="B385" s="502"/>
      <c r="C385" s="502"/>
      <c r="D385" s="502"/>
      <c r="E385" s="584"/>
      <c r="F385" s="585"/>
    </row>
    <row r="386" spans="1:6" x14ac:dyDescent="0.25">
      <c r="A386" s="576"/>
      <c r="B386" s="567" t="s">
        <v>2089</v>
      </c>
      <c r="C386" s="580"/>
      <c r="D386" s="580"/>
      <c r="E386" s="577"/>
      <c r="F386" s="583">
        <f>F107</f>
        <v>0</v>
      </c>
    </row>
    <row r="387" spans="1:6" x14ac:dyDescent="0.25">
      <c r="A387" s="576"/>
      <c r="B387" s="567"/>
      <c r="C387" s="580"/>
      <c r="D387" s="580"/>
      <c r="E387" s="577"/>
      <c r="F387" s="578"/>
    </row>
    <row r="388" spans="1:6" x14ac:dyDescent="0.25">
      <c r="A388" s="576"/>
      <c r="B388" s="567" t="s">
        <v>2090</v>
      </c>
      <c r="C388" s="580"/>
      <c r="D388" s="580"/>
      <c r="E388" s="577"/>
      <c r="F388" s="583">
        <f>F159</f>
        <v>0</v>
      </c>
    </row>
    <row r="389" spans="1:6" x14ac:dyDescent="0.25">
      <c r="A389" s="576"/>
      <c r="B389" s="567"/>
      <c r="C389" s="580"/>
      <c r="D389" s="580"/>
      <c r="E389" s="577"/>
      <c r="F389" s="578"/>
    </row>
    <row r="390" spans="1:6" x14ac:dyDescent="0.25">
      <c r="A390" s="576"/>
      <c r="B390" s="567" t="s">
        <v>2091</v>
      </c>
      <c r="C390" s="580"/>
      <c r="D390" s="580"/>
      <c r="E390" s="577"/>
      <c r="F390" s="583">
        <f>F205</f>
        <v>0</v>
      </c>
    </row>
    <row r="391" spans="1:6" x14ac:dyDescent="0.25">
      <c r="A391" s="576"/>
      <c r="B391" s="582"/>
      <c r="C391" s="580"/>
      <c r="D391" s="580"/>
      <c r="E391" s="577"/>
      <c r="F391" s="578"/>
    </row>
    <row r="392" spans="1:6" x14ac:dyDescent="0.25">
      <c r="A392" s="576"/>
      <c r="B392" s="567" t="s">
        <v>2092</v>
      </c>
      <c r="C392" s="580"/>
      <c r="D392" s="580"/>
      <c r="E392" s="577"/>
      <c r="F392" s="583">
        <f>F247</f>
        <v>0</v>
      </c>
    </row>
    <row r="393" spans="1:6" x14ac:dyDescent="0.25">
      <c r="A393" s="576"/>
      <c r="B393" s="567"/>
      <c r="C393" s="580"/>
      <c r="D393" s="580"/>
      <c r="E393" s="577"/>
      <c r="F393" s="578"/>
    </row>
    <row r="394" spans="1:6" x14ac:dyDescent="0.25">
      <c r="A394" s="576"/>
      <c r="B394" s="567" t="s">
        <v>2093</v>
      </c>
      <c r="C394" s="580"/>
      <c r="D394" s="580"/>
      <c r="E394" s="577"/>
      <c r="F394" s="583">
        <f>F297</f>
        <v>0</v>
      </c>
    </row>
    <row r="395" spans="1:6" x14ac:dyDescent="0.25">
      <c r="A395" s="576"/>
      <c r="B395" s="567"/>
      <c r="C395" s="580"/>
      <c r="D395" s="580"/>
      <c r="E395" s="577"/>
      <c r="F395" s="578"/>
    </row>
    <row r="396" spans="1:6" x14ac:dyDescent="0.25">
      <c r="A396" s="576"/>
      <c r="B396" s="567" t="s">
        <v>2094</v>
      </c>
      <c r="C396" s="580"/>
      <c r="D396" s="580"/>
      <c r="E396" s="577"/>
      <c r="F396" s="583">
        <f>F334</f>
        <v>0</v>
      </c>
    </row>
    <row r="397" spans="1:6" x14ac:dyDescent="0.25">
      <c r="A397" s="753"/>
      <c r="B397" s="567"/>
      <c r="C397" s="580"/>
      <c r="D397" s="580"/>
      <c r="E397" s="577"/>
      <c r="F397" s="578"/>
    </row>
    <row r="398" spans="1:6" x14ac:dyDescent="0.25">
      <c r="A398" s="753"/>
      <c r="B398" s="567" t="s">
        <v>2095</v>
      </c>
      <c r="C398" s="580"/>
      <c r="D398" s="580"/>
      <c r="E398" s="577"/>
      <c r="F398" s="583">
        <f>F380</f>
        <v>0</v>
      </c>
    </row>
    <row r="399" spans="1:6" x14ac:dyDescent="0.25">
      <c r="A399" s="753"/>
      <c r="B399" s="567"/>
      <c r="C399" s="580"/>
      <c r="D399" s="580"/>
      <c r="E399" s="577"/>
      <c r="F399" s="578"/>
    </row>
    <row r="400" spans="1:6" x14ac:dyDescent="0.25">
      <c r="A400" s="753"/>
      <c r="B400" s="567"/>
      <c r="C400" s="580"/>
      <c r="D400" s="580"/>
      <c r="E400" s="577"/>
      <c r="F400" s="578"/>
    </row>
    <row r="401" spans="1:6" x14ac:dyDescent="0.25">
      <c r="A401" s="753"/>
      <c r="B401" s="567"/>
      <c r="C401" s="580"/>
      <c r="D401" s="580"/>
      <c r="E401" s="577"/>
      <c r="F401" s="578"/>
    </row>
    <row r="402" spans="1:6" x14ac:dyDescent="0.25">
      <c r="A402" s="753"/>
      <c r="B402" s="567"/>
      <c r="C402" s="580"/>
      <c r="D402" s="580"/>
      <c r="E402" s="577"/>
      <c r="F402" s="578"/>
    </row>
    <row r="403" spans="1:6" x14ac:dyDescent="0.25">
      <c r="A403" s="753"/>
      <c r="B403" s="567"/>
      <c r="C403" s="580"/>
      <c r="D403" s="580"/>
      <c r="E403" s="577"/>
      <c r="F403" s="578"/>
    </row>
    <row r="404" spans="1:6" x14ac:dyDescent="0.25">
      <c r="A404" s="753"/>
      <c r="B404" s="567"/>
      <c r="C404" s="580"/>
      <c r="D404" s="580"/>
      <c r="E404" s="577"/>
      <c r="F404" s="578"/>
    </row>
    <row r="405" spans="1:6" x14ac:dyDescent="0.25">
      <c r="A405" s="753"/>
      <c r="B405" s="567"/>
      <c r="C405" s="580"/>
      <c r="D405" s="580"/>
      <c r="E405" s="577"/>
      <c r="F405" s="578"/>
    </row>
    <row r="406" spans="1:6" x14ac:dyDescent="0.25">
      <c r="A406" s="753"/>
      <c r="B406" s="567"/>
      <c r="C406" s="580"/>
      <c r="D406" s="580"/>
      <c r="E406" s="577"/>
      <c r="F406" s="578"/>
    </row>
    <row r="407" spans="1:6" x14ac:dyDescent="0.25">
      <c r="A407" s="753"/>
      <c r="B407" s="567"/>
      <c r="C407" s="580"/>
      <c r="D407" s="580"/>
      <c r="E407" s="577"/>
      <c r="F407" s="578"/>
    </row>
    <row r="408" spans="1:6" x14ac:dyDescent="0.25">
      <c r="A408" s="753"/>
      <c r="B408" s="567"/>
      <c r="C408" s="580"/>
      <c r="D408" s="580"/>
      <c r="E408" s="577"/>
      <c r="F408" s="578"/>
    </row>
    <row r="409" spans="1:6" x14ac:dyDescent="0.25">
      <c r="A409" s="753"/>
      <c r="B409" s="567"/>
      <c r="C409" s="580"/>
      <c r="D409" s="580"/>
      <c r="E409" s="577"/>
      <c r="F409" s="578"/>
    </row>
    <row r="410" spans="1:6" x14ac:dyDescent="0.25">
      <c r="A410" s="753"/>
      <c r="B410" s="567"/>
      <c r="C410" s="580"/>
      <c r="D410" s="580"/>
      <c r="E410" s="577"/>
      <c r="F410" s="578"/>
    </row>
    <row r="411" spans="1:6" x14ac:dyDescent="0.25">
      <c r="A411" s="753"/>
      <c r="B411" s="567"/>
      <c r="C411" s="580"/>
      <c r="D411" s="580"/>
      <c r="E411" s="577"/>
      <c r="F411" s="578"/>
    </row>
    <row r="412" spans="1:6" x14ac:dyDescent="0.25">
      <c r="A412" s="753"/>
      <c r="B412" s="567"/>
      <c r="C412" s="580"/>
      <c r="D412" s="580"/>
      <c r="E412" s="577"/>
      <c r="F412" s="578"/>
    </row>
    <row r="413" spans="1:6" x14ac:dyDescent="0.25">
      <c r="A413" s="753"/>
      <c r="B413" s="567"/>
      <c r="C413" s="580"/>
      <c r="D413" s="580"/>
      <c r="E413" s="577"/>
      <c r="F413" s="578"/>
    </row>
    <row r="414" spans="1:6" x14ac:dyDescent="0.25">
      <c r="A414" s="753"/>
      <c r="B414" s="567"/>
      <c r="C414" s="580"/>
      <c r="D414" s="580"/>
      <c r="E414" s="577"/>
      <c r="F414" s="578"/>
    </row>
    <row r="415" spans="1:6" x14ac:dyDescent="0.25">
      <c r="A415" s="753"/>
      <c r="B415" s="567"/>
      <c r="C415" s="580"/>
      <c r="D415" s="580"/>
      <c r="E415" s="577"/>
      <c r="F415" s="578"/>
    </row>
    <row r="416" spans="1:6" x14ac:dyDescent="0.25">
      <c r="A416" s="753"/>
      <c r="B416" s="567"/>
      <c r="C416" s="580"/>
      <c r="D416" s="580"/>
      <c r="E416" s="577"/>
      <c r="F416" s="583"/>
    </row>
    <row r="417" spans="1:8" x14ac:dyDescent="0.25">
      <c r="A417" s="753"/>
      <c r="B417" s="567"/>
      <c r="C417" s="580"/>
      <c r="D417" s="580"/>
      <c r="E417" s="577"/>
      <c r="F417" s="578"/>
    </row>
    <row r="418" spans="1:8" x14ac:dyDescent="0.25">
      <c r="A418" s="753"/>
      <c r="B418" s="1534"/>
      <c r="C418" s="753"/>
      <c r="D418" s="755"/>
      <c r="E418" s="756"/>
      <c r="F418" s="764"/>
    </row>
    <row r="419" spans="1:8" x14ac:dyDescent="0.25">
      <c r="A419" s="753"/>
      <c r="B419" s="1534"/>
      <c r="C419" s="753"/>
      <c r="D419" s="755"/>
      <c r="E419" s="756"/>
      <c r="F419" s="764"/>
    </row>
    <row r="420" spans="1:8" x14ac:dyDescent="0.25">
      <c r="A420" s="753"/>
      <c r="B420" s="1534"/>
      <c r="C420" s="753"/>
      <c r="D420" s="755"/>
      <c r="E420" s="756"/>
      <c r="F420" s="764"/>
    </row>
    <row r="421" spans="1:8" x14ac:dyDescent="0.25">
      <c r="A421" s="753"/>
      <c r="B421" s="1118"/>
      <c r="C421" s="753"/>
      <c r="D421" s="755"/>
      <c r="E421" s="756"/>
      <c r="F421" s="764"/>
    </row>
    <row r="422" spans="1:8" x14ac:dyDescent="0.25">
      <c r="A422" s="753"/>
      <c r="B422" s="765"/>
      <c r="C422" s="766"/>
      <c r="D422" s="755"/>
      <c r="E422" s="756"/>
      <c r="F422" s="764"/>
    </row>
    <row r="423" spans="1:8" x14ac:dyDescent="0.25">
      <c r="A423" s="753"/>
      <c r="B423" s="1614"/>
      <c r="C423" s="753"/>
      <c r="D423" s="755"/>
      <c r="E423" s="756"/>
      <c r="F423" s="764"/>
    </row>
    <row r="424" spans="1:8" x14ac:dyDescent="0.25">
      <c r="A424" s="753"/>
      <c r="B424" s="1614"/>
      <c r="C424" s="766"/>
      <c r="D424" s="755"/>
      <c r="E424" s="756"/>
      <c r="F424" s="764"/>
    </row>
    <row r="425" spans="1:8" x14ac:dyDescent="0.25">
      <c r="A425" s="753"/>
      <c r="B425" s="767"/>
      <c r="C425" s="1615"/>
      <c r="D425" s="1616"/>
      <c r="E425" s="1667"/>
      <c r="F425" s="1668"/>
    </row>
    <row r="426" spans="1:8" ht="12" customHeight="1" x14ac:dyDescent="0.25">
      <c r="A426" s="2153" t="s">
        <v>677</v>
      </c>
      <c r="B426" s="2154"/>
      <c r="C426" s="2154"/>
      <c r="D426" s="2154"/>
      <c r="E426" s="2155"/>
      <c r="F426" s="1669">
        <f>SUM(F382:F424)</f>
        <v>0</v>
      </c>
      <c r="H426" s="1619"/>
    </row>
  </sheetData>
  <mergeCells count="12">
    <mergeCell ref="A380:E380"/>
    <mergeCell ref="A426:E426"/>
    <mergeCell ref="A3:F3"/>
    <mergeCell ref="A1:F1"/>
    <mergeCell ref="A2:F2"/>
    <mergeCell ref="A53:E53"/>
    <mergeCell ref="A107:E107"/>
    <mergeCell ref="A159:E159"/>
    <mergeCell ref="A205:E205"/>
    <mergeCell ref="A247:E247"/>
    <mergeCell ref="A297:E297"/>
    <mergeCell ref="A334:E334"/>
  </mergeCells>
  <pageMargins left="0.70866141732283505" right="0.70866141732283505" top="0.78740157480314998" bottom="0.74803149606299202" header="0.31496062992126" footer="0.31496062992126"/>
  <pageSetup paperSize="9" scale="83" fitToHeight="0" orientation="portrait" r:id="rId1"/>
  <headerFooter>
    <oddHeader xml:space="preserve">&amp;C
</oddHeader>
    <oddFooter>&amp;LBill No. 10&amp;R&amp;P of &amp;N</oddFooter>
  </headerFooter>
  <rowBreaks count="7" manualBreakCount="7">
    <brk id="53" max="5" man="1"/>
    <brk id="107" max="5" man="1"/>
    <brk id="159" max="5" man="1"/>
    <brk id="205" max="5" man="1"/>
    <brk id="297" max="5" man="1"/>
    <brk id="334" max="5" man="1"/>
    <brk id="380"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15"/>
  <sheetViews>
    <sheetView view="pageBreakPreview" zoomScaleSheetLayoutView="100" workbookViewId="0">
      <pane ySplit="5" topLeftCell="A6" activePane="bottomLeft" state="frozen"/>
      <selection activeCell="F226" sqref="F226"/>
      <selection pane="bottomLeft" activeCell="B18" sqref="B18"/>
    </sheetView>
  </sheetViews>
  <sheetFormatPr defaultColWidth="9.7265625" defaultRowHeight="12.5" x14ac:dyDescent="0.25"/>
  <cols>
    <col min="1" max="1" width="8.7265625" style="768" customWidth="1"/>
    <col min="2" max="2" width="66.81640625" style="885" customWidth="1"/>
    <col min="3" max="3" width="7.54296875" style="768" customWidth="1"/>
    <col min="4" max="4" width="9.453125" style="768" customWidth="1"/>
    <col min="5" max="5" width="12.1796875" style="888" customWidth="1"/>
    <col min="6" max="6" width="14.1796875" style="888" customWidth="1"/>
    <col min="7" max="7" width="16.7265625" style="957" bestFit="1" customWidth="1"/>
    <col min="8" max="8" width="9.7265625" style="563"/>
    <col min="9" max="9" width="11.1796875" style="563" bestFit="1" customWidth="1"/>
    <col min="10" max="16384" width="9.7265625" style="563"/>
  </cols>
  <sheetData>
    <row r="1" spans="1:7" ht="13" x14ac:dyDescent="0.25">
      <c r="A1" s="2095" t="s">
        <v>0</v>
      </c>
      <c r="B1" s="2095"/>
      <c r="C1" s="2095"/>
      <c r="D1" s="2095"/>
      <c r="E1" s="2095"/>
      <c r="F1" s="2095"/>
    </row>
    <row r="2" spans="1:7" ht="13" x14ac:dyDescent="0.25">
      <c r="A2" s="2095" t="s">
        <v>2490</v>
      </c>
      <c r="B2" s="2095"/>
      <c r="C2" s="2095"/>
      <c r="D2" s="2095"/>
      <c r="E2" s="2095"/>
      <c r="F2" s="2095"/>
      <c r="G2" s="929"/>
    </row>
    <row r="3" spans="1:7" ht="13" x14ac:dyDescent="0.25">
      <c r="A3" s="2096" t="s">
        <v>2500</v>
      </c>
      <c r="B3" s="2096"/>
      <c r="C3" s="2096"/>
      <c r="D3" s="2096"/>
      <c r="E3" s="2096"/>
      <c r="F3" s="2096"/>
      <c r="G3" s="929"/>
    </row>
    <row r="4" spans="1:7" ht="14" x14ac:dyDescent="0.25">
      <c r="A4" s="2097" t="s">
        <v>1953</v>
      </c>
      <c r="B4" s="2097"/>
      <c r="C4" s="843"/>
      <c r="D4" s="844"/>
      <c r="E4" s="845"/>
      <c r="F4" s="845"/>
      <c r="G4" s="958"/>
    </row>
    <row r="5" spans="1:7" ht="13" x14ac:dyDescent="0.25">
      <c r="A5" s="846" t="s">
        <v>722</v>
      </c>
      <c r="B5" s="847" t="s">
        <v>723</v>
      </c>
      <c r="C5" s="846" t="s">
        <v>724</v>
      </c>
      <c r="D5" s="846" t="s">
        <v>725</v>
      </c>
      <c r="E5" s="848" t="s">
        <v>726</v>
      </c>
      <c r="F5" s="849" t="s">
        <v>727</v>
      </c>
      <c r="G5" s="958"/>
    </row>
    <row r="6" spans="1:7" ht="13" x14ac:dyDescent="0.25">
      <c r="A6" s="1089"/>
      <c r="B6" s="880"/>
      <c r="C6" s="1089"/>
      <c r="D6" s="1089"/>
      <c r="E6" s="1196"/>
      <c r="F6" s="1197"/>
      <c r="G6" s="958"/>
    </row>
    <row r="7" spans="1:7" ht="13" x14ac:dyDescent="0.25">
      <c r="A7" s="517"/>
      <c r="B7" s="579" t="s">
        <v>7</v>
      </c>
      <c r="C7" s="517"/>
      <c r="D7" s="517"/>
      <c r="E7" s="851"/>
      <c r="F7" s="851"/>
      <c r="G7" s="959"/>
    </row>
    <row r="8" spans="1:7" ht="18.75" customHeight="1" x14ac:dyDescent="0.25">
      <c r="A8" s="517" t="s">
        <v>870</v>
      </c>
      <c r="B8" s="520" t="s">
        <v>871</v>
      </c>
      <c r="C8" s="517" t="s">
        <v>649</v>
      </c>
      <c r="D8" s="850">
        <v>1</v>
      </c>
      <c r="E8" s="851"/>
      <c r="F8" s="860">
        <f>E8*D8</f>
        <v>0</v>
      </c>
      <c r="G8" s="960"/>
    </row>
    <row r="9" spans="1:7" ht="18.75" customHeight="1" x14ac:dyDescent="0.25">
      <c r="A9" s="517" t="s">
        <v>872</v>
      </c>
      <c r="B9" s="520" t="s">
        <v>873</v>
      </c>
      <c r="C9" s="517" t="s">
        <v>649</v>
      </c>
      <c r="D9" s="850">
        <v>1</v>
      </c>
      <c r="E9" s="851"/>
      <c r="F9" s="860">
        <f t="shared" ref="F9:F12" si="0">E9*D9</f>
        <v>0</v>
      </c>
      <c r="G9" s="960"/>
    </row>
    <row r="10" spans="1:7" ht="18.75" customHeight="1" x14ac:dyDescent="0.25">
      <c r="A10" s="517" t="s">
        <v>874</v>
      </c>
      <c r="B10" s="520" t="s">
        <v>9</v>
      </c>
      <c r="C10" s="517" t="s">
        <v>649</v>
      </c>
      <c r="D10" s="850">
        <v>1</v>
      </c>
      <c r="E10" s="851"/>
      <c r="F10" s="860">
        <f t="shared" si="0"/>
        <v>0</v>
      </c>
      <c r="G10" s="960"/>
    </row>
    <row r="11" spans="1:7" ht="18.75" customHeight="1" x14ac:dyDescent="0.25">
      <c r="A11" s="517" t="s">
        <v>875</v>
      </c>
      <c r="B11" s="520" t="s">
        <v>876</v>
      </c>
      <c r="C11" s="517" t="s">
        <v>649</v>
      </c>
      <c r="D11" s="850">
        <v>1</v>
      </c>
      <c r="E11" s="851"/>
      <c r="F11" s="860">
        <f t="shared" si="0"/>
        <v>0</v>
      </c>
      <c r="G11" s="960"/>
    </row>
    <row r="12" spans="1:7" ht="18.75" customHeight="1" x14ac:dyDescent="0.25">
      <c r="A12" s="517" t="s">
        <v>877</v>
      </c>
      <c r="B12" s="520" t="s">
        <v>878</v>
      </c>
      <c r="C12" s="517" t="s">
        <v>649</v>
      </c>
      <c r="D12" s="850">
        <v>1</v>
      </c>
      <c r="E12" s="851"/>
      <c r="F12" s="860">
        <f t="shared" si="0"/>
        <v>0</v>
      </c>
      <c r="G12" s="960"/>
    </row>
    <row r="13" spans="1:7" x14ac:dyDescent="0.25">
      <c r="A13" s="517"/>
      <c r="B13" s="520"/>
      <c r="C13" s="517"/>
      <c r="D13" s="850"/>
      <c r="E13" s="851"/>
      <c r="F13" s="860"/>
      <c r="G13" s="960"/>
    </row>
    <row r="14" spans="1:7" ht="13" x14ac:dyDescent="0.25">
      <c r="A14" s="517"/>
      <c r="B14" s="579" t="s">
        <v>10</v>
      </c>
      <c r="C14" s="517"/>
      <c r="D14" s="850"/>
      <c r="E14" s="851"/>
      <c r="F14" s="860"/>
      <c r="G14" s="961"/>
    </row>
    <row r="15" spans="1:7" ht="13" x14ac:dyDescent="0.25">
      <c r="A15" s="517"/>
      <c r="B15" s="579" t="s">
        <v>879</v>
      </c>
      <c r="C15" s="517"/>
      <c r="D15" s="850"/>
      <c r="E15" s="860"/>
      <c r="F15" s="860"/>
      <c r="G15" s="961"/>
    </row>
    <row r="16" spans="1:7" ht="16.5" customHeight="1" x14ac:dyDescent="0.25">
      <c r="A16" s="517" t="s">
        <v>11</v>
      </c>
      <c r="B16" s="520" t="s">
        <v>880</v>
      </c>
      <c r="C16" s="517" t="s">
        <v>26</v>
      </c>
      <c r="D16" s="850">
        <v>15</v>
      </c>
      <c r="E16" s="860"/>
      <c r="F16" s="860">
        <f>D16*E16</f>
        <v>0</v>
      </c>
      <c r="G16" s="961"/>
    </row>
    <row r="17" spans="1:7" ht="16.5" customHeight="1" x14ac:dyDescent="0.25">
      <c r="A17" s="517" t="s">
        <v>12</v>
      </c>
      <c r="B17" s="520" t="s">
        <v>13</v>
      </c>
      <c r="C17" s="517" t="s">
        <v>26</v>
      </c>
      <c r="D17" s="850">
        <v>15</v>
      </c>
      <c r="E17" s="860"/>
      <c r="F17" s="860">
        <f>D17*E17</f>
        <v>0</v>
      </c>
      <c r="G17" s="961"/>
    </row>
    <row r="18" spans="1:7" ht="16.5" customHeight="1" x14ac:dyDescent="0.25">
      <c r="A18" s="517" t="s">
        <v>1753</v>
      </c>
      <c r="B18" s="520" t="s">
        <v>2499</v>
      </c>
      <c r="C18" s="517" t="s">
        <v>26</v>
      </c>
      <c r="D18" s="850">
        <v>15</v>
      </c>
      <c r="E18" s="860"/>
      <c r="F18" s="860">
        <f>D18*E18</f>
        <v>0</v>
      </c>
      <c r="G18" s="961"/>
    </row>
    <row r="19" spans="1:7" ht="16.5" customHeight="1" x14ac:dyDescent="0.25">
      <c r="A19" s="517" t="s">
        <v>1754</v>
      </c>
      <c r="B19" s="520" t="s">
        <v>1755</v>
      </c>
      <c r="C19" s="517" t="s">
        <v>26</v>
      </c>
      <c r="D19" s="850">
        <v>15</v>
      </c>
      <c r="E19" s="860"/>
      <c r="F19" s="860">
        <f>D19*E19</f>
        <v>0</v>
      </c>
      <c r="G19" s="961"/>
    </row>
    <row r="20" spans="1:7" x14ac:dyDescent="0.25">
      <c r="A20" s="517"/>
      <c r="B20" s="520"/>
      <c r="C20" s="517"/>
      <c r="D20" s="850"/>
      <c r="E20" s="860"/>
      <c r="F20" s="860"/>
      <c r="G20" s="961"/>
    </row>
    <row r="21" spans="1:7" ht="13" x14ac:dyDescent="0.25">
      <c r="A21" s="517"/>
      <c r="B21" s="2040" t="s">
        <v>881</v>
      </c>
      <c r="C21" s="517"/>
      <c r="D21" s="850"/>
      <c r="E21" s="860"/>
      <c r="F21" s="860"/>
      <c r="G21" s="961"/>
    </row>
    <row r="22" spans="1:7" s="587" customFormat="1" ht="13" x14ac:dyDescent="0.25">
      <c r="A22" s="852"/>
      <c r="B22" s="853" t="s">
        <v>882</v>
      </c>
      <c r="C22" s="852"/>
      <c r="D22" s="852"/>
      <c r="E22" s="854"/>
      <c r="F22" s="854"/>
      <c r="G22" s="962"/>
    </row>
    <row r="23" spans="1:7" s="587" customFormat="1" ht="17.25" customHeight="1" x14ac:dyDescent="0.25">
      <c r="A23" s="852" t="s">
        <v>14</v>
      </c>
      <c r="B23" s="855" t="s">
        <v>2501</v>
      </c>
      <c r="C23" s="852" t="s">
        <v>19</v>
      </c>
      <c r="D23" s="852">
        <v>1</v>
      </c>
      <c r="E23" s="854"/>
      <c r="F23" s="854">
        <f t="shared" ref="F23:F31" si="1">E23*D23</f>
        <v>0</v>
      </c>
      <c r="G23" s="962"/>
    </row>
    <row r="24" spans="1:7" s="587" customFormat="1" ht="25" x14ac:dyDescent="0.25">
      <c r="A24" s="852" t="s">
        <v>15</v>
      </c>
      <c r="B24" s="855" t="s">
        <v>1768</v>
      </c>
      <c r="C24" s="1094" t="s">
        <v>1767</v>
      </c>
      <c r="D24" s="852">
        <v>15</v>
      </c>
      <c r="E24" s="854"/>
      <c r="F24" s="854">
        <f>E24*D24</f>
        <v>0</v>
      </c>
      <c r="G24" s="962"/>
    </row>
    <row r="25" spans="1:7" s="587" customFormat="1" ht="17.25" customHeight="1" x14ac:dyDescent="0.25">
      <c r="A25" s="852" t="s">
        <v>16</v>
      </c>
      <c r="B25" s="855" t="s">
        <v>1774</v>
      </c>
      <c r="C25" s="852" t="s">
        <v>22</v>
      </c>
      <c r="D25" s="852">
        <v>5000</v>
      </c>
      <c r="E25" s="854"/>
      <c r="F25" s="854">
        <f>E25*D25</f>
        <v>0</v>
      </c>
      <c r="G25" s="962"/>
    </row>
    <row r="26" spans="1:7" s="587" customFormat="1" x14ac:dyDescent="0.25">
      <c r="A26" s="852" t="s">
        <v>883</v>
      </c>
      <c r="B26" s="855" t="s">
        <v>2502</v>
      </c>
      <c r="C26" s="852" t="s">
        <v>19</v>
      </c>
      <c r="D26" s="852">
        <v>1</v>
      </c>
      <c r="E26" s="854"/>
      <c r="F26" s="854">
        <f t="shared" si="1"/>
        <v>0</v>
      </c>
      <c r="G26" s="962"/>
    </row>
    <row r="27" spans="1:7" s="587" customFormat="1" ht="25" x14ac:dyDescent="0.25">
      <c r="A27" s="852" t="s">
        <v>1757</v>
      </c>
      <c r="B27" s="855" t="s">
        <v>1776</v>
      </c>
      <c r="C27" s="1094" t="s">
        <v>1767</v>
      </c>
      <c r="D27" s="852">
        <v>15</v>
      </c>
      <c r="E27" s="854"/>
      <c r="F27" s="854">
        <f t="shared" si="1"/>
        <v>0</v>
      </c>
      <c r="G27" s="962"/>
    </row>
    <row r="28" spans="1:7" s="587" customFormat="1" ht="16.5" customHeight="1" x14ac:dyDescent="0.25">
      <c r="A28" s="852" t="s">
        <v>1758</v>
      </c>
      <c r="B28" s="855" t="s">
        <v>1775</v>
      </c>
      <c r="C28" s="852" t="s">
        <v>22</v>
      </c>
      <c r="D28" s="852">
        <v>5000</v>
      </c>
      <c r="E28" s="854"/>
      <c r="F28" s="854">
        <f t="shared" si="1"/>
        <v>0</v>
      </c>
      <c r="G28" s="962"/>
    </row>
    <row r="29" spans="1:7" s="587" customFormat="1" ht="16.5" customHeight="1" x14ac:dyDescent="0.25">
      <c r="A29" s="852" t="s">
        <v>1759</v>
      </c>
      <c r="B29" s="855" t="s">
        <v>1769</v>
      </c>
      <c r="C29" s="852" t="s">
        <v>19</v>
      </c>
      <c r="D29" s="852">
        <v>1</v>
      </c>
      <c r="E29" s="854"/>
      <c r="F29" s="854">
        <f t="shared" si="1"/>
        <v>0</v>
      </c>
      <c r="G29" s="962"/>
    </row>
    <row r="30" spans="1:7" s="587" customFormat="1" ht="25" x14ac:dyDescent="0.25">
      <c r="A30" s="852" t="s">
        <v>1772</v>
      </c>
      <c r="B30" s="855" t="s">
        <v>1770</v>
      </c>
      <c r="C30" s="1094" t="s">
        <v>1767</v>
      </c>
      <c r="D30" s="852">
        <v>15</v>
      </c>
      <c r="E30" s="854"/>
      <c r="F30" s="854">
        <f t="shared" si="1"/>
        <v>0</v>
      </c>
      <c r="G30" s="962"/>
    </row>
    <row r="31" spans="1:7" s="587" customFormat="1" ht="25" x14ac:dyDescent="0.25">
      <c r="A31" s="852" t="s">
        <v>1773</v>
      </c>
      <c r="B31" s="855" t="s">
        <v>1771</v>
      </c>
      <c r="C31" s="852" t="s">
        <v>22</v>
      </c>
      <c r="D31" s="852">
        <v>5000</v>
      </c>
      <c r="E31" s="854"/>
      <c r="F31" s="854">
        <f t="shared" si="1"/>
        <v>0</v>
      </c>
      <c r="G31" s="962"/>
    </row>
    <row r="32" spans="1:7" s="587" customFormat="1" x14ac:dyDescent="0.25">
      <c r="A32" s="852"/>
      <c r="B32" s="855"/>
      <c r="C32" s="852"/>
      <c r="D32" s="852"/>
      <c r="E32" s="854"/>
      <c r="F32" s="854"/>
      <c r="G32" s="962"/>
    </row>
    <row r="33" spans="1:8" ht="13" x14ac:dyDescent="0.25">
      <c r="A33" s="517"/>
      <c r="B33" s="861" t="s">
        <v>884</v>
      </c>
      <c r="C33" s="517"/>
      <c r="D33" s="850"/>
      <c r="E33" s="860"/>
      <c r="F33" s="860"/>
      <c r="G33" s="961"/>
    </row>
    <row r="34" spans="1:8" ht="16.5" customHeight="1" x14ac:dyDescent="0.25">
      <c r="A34" s="517" t="s">
        <v>885</v>
      </c>
      <c r="B34" s="520" t="s">
        <v>886</v>
      </c>
      <c r="C34" s="517" t="s">
        <v>649</v>
      </c>
      <c r="D34" s="850">
        <v>1</v>
      </c>
      <c r="E34" s="860"/>
      <c r="F34" s="854">
        <f>E34*D34</f>
        <v>0</v>
      </c>
      <c r="G34" s="961"/>
    </row>
    <row r="35" spans="1:8" ht="16.5" customHeight="1" x14ac:dyDescent="0.25">
      <c r="A35" s="517" t="s">
        <v>887</v>
      </c>
      <c r="B35" s="520" t="s">
        <v>888</v>
      </c>
      <c r="C35" s="517" t="s">
        <v>26</v>
      </c>
      <c r="D35" s="850">
        <v>15</v>
      </c>
      <c r="E35" s="860"/>
      <c r="F35" s="854">
        <f>E35*D35</f>
        <v>0</v>
      </c>
      <c r="G35" s="961"/>
    </row>
    <row r="36" spans="1:8" x14ac:dyDescent="0.25">
      <c r="A36" s="517"/>
      <c r="B36" s="520"/>
      <c r="C36" s="517"/>
      <c r="D36" s="850"/>
      <c r="E36" s="860"/>
      <c r="F36" s="860"/>
      <c r="G36" s="961"/>
    </row>
    <row r="37" spans="1:8" ht="13" x14ac:dyDescent="0.25">
      <c r="A37" s="517"/>
      <c r="B37" s="1198" t="s">
        <v>889</v>
      </c>
      <c r="C37" s="517"/>
      <c r="D37" s="850"/>
      <c r="E37" s="860"/>
      <c r="F37" s="860"/>
      <c r="G37" s="960"/>
    </row>
    <row r="38" spans="1:8" ht="16.5" customHeight="1" x14ac:dyDescent="0.25">
      <c r="A38" s="517"/>
      <c r="B38" s="1199" t="s">
        <v>890</v>
      </c>
      <c r="C38" s="517"/>
      <c r="D38" s="850"/>
      <c r="E38" s="860"/>
      <c r="F38" s="860"/>
      <c r="G38" s="960"/>
    </row>
    <row r="39" spans="1:8" ht="16.5" customHeight="1" x14ac:dyDescent="0.25">
      <c r="A39" s="517" t="s">
        <v>891</v>
      </c>
      <c r="B39" s="520" t="s">
        <v>892</v>
      </c>
      <c r="C39" s="517" t="s">
        <v>649</v>
      </c>
      <c r="D39" s="850">
        <v>1</v>
      </c>
      <c r="E39" s="860"/>
      <c r="F39" s="854">
        <f>E39*D39</f>
        <v>0</v>
      </c>
      <c r="G39" s="961"/>
    </row>
    <row r="40" spans="1:8" ht="16.5" customHeight="1" x14ac:dyDescent="0.25">
      <c r="A40" s="517" t="s">
        <v>893</v>
      </c>
      <c r="B40" s="520" t="s">
        <v>894</v>
      </c>
      <c r="C40" s="517" t="s">
        <v>26</v>
      </c>
      <c r="D40" s="850">
        <v>15</v>
      </c>
      <c r="E40" s="860"/>
      <c r="F40" s="854">
        <f>E40*D40</f>
        <v>0</v>
      </c>
      <c r="G40" s="961"/>
    </row>
    <row r="41" spans="1:8" ht="16.5" customHeight="1" x14ac:dyDescent="0.25">
      <c r="A41" s="517" t="s">
        <v>895</v>
      </c>
      <c r="B41" s="520" t="s">
        <v>1761</v>
      </c>
      <c r="C41" s="517" t="s">
        <v>649</v>
      </c>
      <c r="D41" s="850">
        <v>1</v>
      </c>
      <c r="E41" s="860"/>
      <c r="F41" s="854">
        <f>E41*D41</f>
        <v>0</v>
      </c>
      <c r="G41" s="961"/>
    </row>
    <row r="42" spans="1:8" ht="16.5" customHeight="1" x14ac:dyDescent="0.25">
      <c r="A42" s="517" t="s">
        <v>1760</v>
      </c>
      <c r="B42" s="520" t="s">
        <v>1762</v>
      </c>
      <c r="C42" s="517" t="s">
        <v>26</v>
      </c>
      <c r="D42" s="850">
        <v>15</v>
      </c>
      <c r="E42" s="860"/>
      <c r="F42" s="854">
        <f>E42*D42</f>
        <v>0</v>
      </c>
      <c r="G42" s="961"/>
    </row>
    <row r="43" spans="1:8" ht="16.5" customHeight="1" x14ac:dyDescent="0.25">
      <c r="A43" s="517" t="s">
        <v>1763</v>
      </c>
      <c r="B43" s="520" t="s">
        <v>896</v>
      </c>
      <c r="C43" s="517" t="s">
        <v>26</v>
      </c>
      <c r="D43" s="850">
        <v>15</v>
      </c>
      <c r="E43" s="860"/>
      <c r="F43" s="854">
        <f>E43*D43</f>
        <v>0</v>
      </c>
      <c r="G43" s="961"/>
    </row>
    <row r="44" spans="1:8" x14ac:dyDescent="0.25">
      <c r="A44" s="517"/>
      <c r="B44" s="520"/>
      <c r="C44" s="517"/>
      <c r="D44" s="850"/>
      <c r="E44" s="860"/>
      <c r="F44" s="860"/>
      <c r="G44" s="961"/>
    </row>
    <row r="45" spans="1:8" ht="13" x14ac:dyDescent="0.25">
      <c r="A45" s="517"/>
      <c r="B45" s="861" t="s">
        <v>897</v>
      </c>
      <c r="C45" s="517"/>
      <c r="D45" s="850"/>
      <c r="E45" s="860"/>
      <c r="F45" s="860"/>
      <c r="G45" s="961"/>
    </row>
    <row r="46" spans="1:8" ht="16.5" customHeight="1" x14ac:dyDescent="0.25">
      <c r="A46" s="517" t="s">
        <v>17</v>
      </c>
      <c r="B46" s="520" t="s">
        <v>898</v>
      </c>
      <c r="C46" s="517" t="s">
        <v>26</v>
      </c>
      <c r="D46" s="850">
        <v>9</v>
      </c>
      <c r="E46" s="860"/>
      <c r="F46" s="854">
        <f>E46*D46</f>
        <v>0</v>
      </c>
      <c r="G46" s="961"/>
      <c r="H46" s="856"/>
    </row>
    <row r="47" spans="1:8" x14ac:dyDescent="0.25">
      <c r="A47" s="517"/>
      <c r="B47" s="520"/>
      <c r="C47" s="517"/>
      <c r="D47" s="850"/>
      <c r="E47" s="860"/>
      <c r="F47" s="860"/>
      <c r="G47" s="961"/>
      <c r="H47" s="856"/>
    </row>
    <row r="48" spans="1:8" ht="13" x14ac:dyDescent="0.25">
      <c r="A48" s="517"/>
      <c r="B48" s="861" t="s">
        <v>899</v>
      </c>
      <c r="C48" s="517"/>
      <c r="D48" s="850"/>
      <c r="E48" s="860"/>
      <c r="F48" s="860"/>
      <c r="G48" s="961"/>
      <c r="H48" s="856"/>
    </row>
    <row r="49" spans="1:9" ht="16.5" customHeight="1" x14ac:dyDescent="0.25">
      <c r="A49" s="517" t="s">
        <v>900</v>
      </c>
      <c r="B49" s="857" t="s">
        <v>901</v>
      </c>
      <c r="C49" s="858" t="s">
        <v>26</v>
      </c>
      <c r="D49" s="517">
        <v>30</v>
      </c>
      <c r="E49" s="860"/>
      <c r="F49" s="854">
        <f>E49*D49</f>
        <v>0</v>
      </c>
      <c r="G49" s="961"/>
      <c r="H49" s="856"/>
    </row>
    <row r="50" spans="1:9" ht="16.5" customHeight="1" x14ac:dyDescent="0.25">
      <c r="A50" s="517" t="s">
        <v>902</v>
      </c>
      <c r="B50" s="857" t="s">
        <v>903</v>
      </c>
      <c r="C50" s="858" t="s">
        <v>26</v>
      </c>
      <c r="D50" s="517">
        <v>9</v>
      </c>
      <c r="E50" s="860"/>
      <c r="F50" s="854">
        <f>E50*D50</f>
        <v>0</v>
      </c>
      <c r="G50" s="961"/>
      <c r="H50" s="856"/>
    </row>
    <row r="51" spans="1:9" ht="16.5" customHeight="1" x14ac:dyDescent="0.25">
      <c r="A51" s="977" t="s">
        <v>1749</v>
      </c>
      <c r="B51" s="1200" t="s">
        <v>1750</v>
      </c>
      <c r="C51" s="1201" t="s">
        <v>26</v>
      </c>
      <c r="D51" s="977">
        <v>15</v>
      </c>
      <c r="E51" s="860"/>
      <c r="F51" s="854">
        <f>E51*D51</f>
        <v>0</v>
      </c>
      <c r="G51" s="961"/>
      <c r="H51" s="856"/>
    </row>
    <row r="52" spans="1:9" ht="16.5" customHeight="1" x14ac:dyDescent="0.25">
      <c r="A52" s="977" t="s">
        <v>1751</v>
      </c>
      <c r="B52" s="1200" t="s">
        <v>1752</v>
      </c>
      <c r="C52" s="1201" t="s">
        <v>26</v>
      </c>
      <c r="D52" s="977">
        <v>15</v>
      </c>
      <c r="E52" s="860"/>
      <c r="F52" s="854">
        <f>E52*D52</f>
        <v>0</v>
      </c>
      <c r="G52" s="961"/>
      <c r="H52" s="856"/>
    </row>
    <row r="53" spans="1:9" x14ac:dyDescent="0.25">
      <c r="A53" s="517"/>
      <c r="B53" s="857"/>
      <c r="C53" s="858"/>
      <c r="D53" s="517"/>
      <c r="E53" s="860"/>
      <c r="F53" s="860"/>
      <c r="G53" s="961"/>
      <c r="H53" s="856"/>
    </row>
    <row r="54" spans="1:9" ht="13" x14ac:dyDescent="0.25">
      <c r="A54" s="517"/>
      <c r="B54" s="579" t="s">
        <v>904</v>
      </c>
      <c r="C54" s="517"/>
      <c r="D54" s="850"/>
      <c r="E54" s="851"/>
      <c r="F54" s="860"/>
      <c r="G54" s="960"/>
    </row>
    <row r="55" spans="1:9" ht="16.5" customHeight="1" x14ac:dyDescent="0.25">
      <c r="A55" s="517" t="s">
        <v>18</v>
      </c>
      <c r="B55" s="857" t="s">
        <v>905</v>
      </c>
      <c r="C55" s="859" t="s">
        <v>649</v>
      </c>
      <c r="D55" s="519">
        <v>1</v>
      </c>
      <c r="E55" s="860"/>
      <c r="F55" s="854">
        <f>E55*D55</f>
        <v>0</v>
      </c>
      <c r="G55" s="929"/>
    </row>
    <row r="56" spans="1:9" ht="16.5" customHeight="1" x14ac:dyDescent="0.25">
      <c r="A56" s="517" t="s">
        <v>20</v>
      </c>
      <c r="B56" s="857" t="s">
        <v>1878</v>
      </c>
      <c r="C56" s="852" t="s">
        <v>19</v>
      </c>
      <c r="D56" s="1202">
        <v>60</v>
      </c>
      <c r="E56" s="860"/>
      <c r="F56" s="854">
        <f>E56*D56</f>
        <v>0</v>
      </c>
      <c r="G56" s="929"/>
    </row>
    <row r="57" spans="1:9" ht="13" x14ac:dyDescent="0.25">
      <c r="A57" s="517"/>
      <c r="B57" s="579"/>
      <c r="C57" s="517"/>
      <c r="D57" s="850"/>
      <c r="E57" s="860"/>
      <c r="F57" s="860"/>
      <c r="G57" s="961"/>
    </row>
    <row r="58" spans="1:9" s="865" customFormat="1" ht="19.5" customHeight="1" x14ac:dyDescent="0.25">
      <c r="A58" s="2093" t="s">
        <v>103</v>
      </c>
      <c r="B58" s="2093"/>
      <c r="C58" s="2093"/>
      <c r="D58" s="2093"/>
      <c r="E58" s="2093"/>
      <c r="F58" s="837">
        <f>SUM(F7:F57)</f>
        <v>0</v>
      </c>
      <c r="G58" s="963"/>
      <c r="I58" s="563"/>
    </row>
    <row r="59" spans="1:9" ht="13" x14ac:dyDescent="0.25">
      <c r="A59" s="517"/>
      <c r="B59" s="579" t="s">
        <v>906</v>
      </c>
      <c r="C59" s="517"/>
      <c r="D59" s="850"/>
      <c r="E59" s="860"/>
      <c r="F59" s="860"/>
      <c r="G59" s="960"/>
    </row>
    <row r="60" spans="1:9" ht="13" x14ac:dyDescent="0.25">
      <c r="A60" s="517"/>
      <c r="B60" s="861" t="s">
        <v>907</v>
      </c>
      <c r="C60" s="517"/>
      <c r="D60" s="850"/>
      <c r="E60" s="860"/>
      <c r="F60" s="860"/>
    </row>
    <row r="61" spans="1:9" ht="39" customHeight="1" x14ac:dyDescent="0.25">
      <c r="A61" s="517" t="s">
        <v>21</v>
      </c>
      <c r="B61" s="857" t="s">
        <v>1698</v>
      </c>
      <c r="C61" s="517" t="s">
        <v>22</v>
      </c>
      <c r="D61" s="1470">
        <v>30.8</v>
      </c>
      <c r="E61" s="862"/>
      <c r="F61" s="854">
        <f>E61*D61</f>
        <v>0</v>
      </c>
      <c r="G61" s="929"/>
    </row>
    <row r="62" spans="1:9" ht="25" x14ac:dyDescent="0.25">
      <c r="A62" s="517" t="s">
        <v>23</v>
      </c>
      <c r="B62" s="857" t="s">
        <v>2064</v>
      </c>
      <c r="C62" s="517" t="s">
        <v>22</v>
      </c>
      <c r="D62" s="1470">
        <v>60</v>
      </c>
      <c r="E62" s="860"/>
      <c r="F62" s="854">
        <f>E62*D62</f>
        <v>0</v>
      </c>
      <c r="G62" s="929"/>
    </row>
    <row r="63" spans="1:9" x14ac:dyDescent="0.25">
      <c r="A63" s="517"/>
      <c r="B63" s="857"/>
      <c r="C63" s="517"/>
      <c r="D63" s="863"/>
      <c r="E63" s="860"/>
      <c r="F63" s="860"/>
      <c r="G63" s="929"/>
    </row>
    <row r="64" spans="1:9" x14ac:dyDescent="0.25">
      <c r="A64" s="517" t="s">
        <v>908</v>
      </c>
      <c r="B64" s="857" t="s">
        <v>909</v>
      </c>
      <c r="C64" s="517" t="s">
        <v>649</v>
      </c>
      <c r="D64" s="863">
        <v>1</v>
      </c>
      <c r="E64" s="860"/>
      <c r="F64" s="860">
        <f>E64*D64</f>
        <v>0</v>
      </c>
      <c r="G64" s="929"/>
    </row>
    <row r="65" spans="1:10" x14ac:dyDescent="0.25">
      <c r="A65" s="517"/>
      <c r="B65" s="520"/>
      <c r="C65" s="517"/>
      <c r="D65" s="850"/>
      <c r="E65" s="860"/>
      <c r="F65" s="860">
        <f t="shared" ref="F65:F66" si="2">E65*D65</f>
        <v>0</v>
      </c>
      <c r="G65" s="960"/>
    </row>
    <row r="66" spans="1:10" x14ac:dyDescent="0.25">
      <c r="A66" s="517" t="s">
        <v>910</v>
      </c>
      <c r="B66" s="520" t="s">
        <v>911</v>
      </c>
      <c r="C66" s="517" t="s">
        <v>649</v>
      </c>
      <c r="D66" s="850">
        <v>1</v>
      </c>
      <c r="E66" s="860"/>
      <c r="F66" s="860">
        <f t="shared" si="2"/>
        <v>0</v>
      </c>
      <c r="G66" s="960"/>
      <c r="H66" s="864"/>
      <c r="I66" s="864"/>
    </row>
    <row r="67" spans="1:10" x14ac:dyDescent="0.25">
      <c r="A67" s="517"/>
      <c r="B67" s="520"/>
      <c r="C67" s="517"/>
      <c r="D67" s="850"/>
      <c r="E67" s="860"/>
      <c r="F67" s="860"/>
      <c r="G67" s="960"/>
      <c r="H67" s="864"/>
      <c r="I67" s="864"/>
    </row>
    <row r="68" spans="1:10" ht="13" x14ac:dyDescent="0.25">
      <c r="A68" s="517"/>
      <c r="B68" s="579" t="s">
        <v>912</v>
      </c>
      <c r="C68" s="517"/>
      <c r="D68" s="850"/>
      <c r="E68" s="860"/>
      <c r="F68" s="860"/>
      <c r="G68" s="960"/>
    </row>
    <row r="69" spans="1:10" ht="25" x14ac:dyDescent="0.25">
      <c r="A69" s="1090" t="s">
        <v>913</v>
      </c>
      <c r="B69" s="1203" t="s">
        <v>1699</v>
      </c>
      <c r="C69" s="1090" t="s">
        <v>649</v>
      </c>
      <c r="D69" s="1204">
        <v>1</v>
      </c>
      <c r="E69" s="1205"/>
      <c r="F69" s="1206">
        <f>E69*D69</f>
        <v>0</v>
      </c>
      <c r="G69" s="960"/>
    </row>
    <row r="70" spans="1:10" s="865" customFormat="1" ht="6.75" customHeight="1" x14ac:dyDescent="0.25">
      <c r="A70" s="517"/>
      <c r="B70" s="520" t="s">
        <v>956</v>
      </c>
      <c r="C70" s="517"/>
      <c r="D70" s="850"/>
      <c r="E70" s="870"/>
      <c r="F70" s="1206">
        <f t="shared" ref="F70:F71" si="3">E70*D70</f>
        <v>0</v>
      </c>
      <c r="G70" s="963"/>
      <c r="I70" s="563"/>
    </row>
    <row r="71" spans="1:10" s="865" customFormat="1" ht="37.5" x14ac:dyDescent="0.25">
      <c r="A71" s="517" t="s">
        <v>914</v>
      </c>
      <c r="B71" s="520" t="s">
        <v>915</v>
      </c>
      <c r="C71" s="517" t="s">
        <v>649</v>
      </c>
      <c r="D71" s="850">
        <v>1</v>
      </c>
      <c r="E71" s="870"/>
      <c r="F71" s="1206">
        <f t="shared" si="3"/>
        <v>0</v>
      </c>
      <c r="G71" s="963"/>
      <c r="I71" s="563"/>
    </row>
    <row r="72" spans="1:10" s="865" customFormat="1" ht="8.25" customHeight="1" x14ac:dyDescent="0.25">
      <c r="A72" s="517"/>
      <c r="B72" s="520"/>
      <c r="C72" s="517"/>
      <c r="D72" s="850"/>
      <c r="E72" s="870"/>
      <c r="F72" s="870"/>
      <c r="G72" s="963"/>
      <c r="I72" s="563"/>
    </row>
    <row r="73" spans="1:10" s="865" customFormat="1" ht="13" x14ac:dyDescent="0.25">
      <c r="A73" s="517"/>
      <c r="B73" s="861" t="s">
        <v>916</v>
      </c>
      <c r="C73" s="517"/>
      <c r="D73" s="850"/>
      <c r="E73" s="870"/>
      <c r="F73" s="870"/>
      <c r="G73" s="963"/>
      <c r="I73" s="563"/>
    </row>
    <row r="74" spans="1:10" s="865" customFormat="1" ht="18.75" customHeight="1" x14ac:dyDescent="0.25">
      <c r="A74" s="517" t="s">
        <v>24</v>
      </c>
      <c r="B74" s="520" t="s">
        <v>917</v>
      </c>
      <c r="C74" s="517" t="s">
        <v>19</v>
      </c>
      <c r="D74" s="850">
        <v>2</v>
      </c>
      <c r="E74" s="870"/>
      <c r="F74" s="854">
        <f>E74*D74</f>
        <v>0</v>
      </c>
      <c r="G74" s="963"/>
      <c r="I74" s="563"/>
    </row>
    <row r="75" spans="1:10" s="865" customFormat="1" ht="28.5" customHeight="1" x14ac:dyDescent="0.25">
      <c r="A75" s="517" t="s">
        <v>25</v>
      </c>
      <c r="B75" s="520" t="s">
        <v>1235</v>
      </c>
      <c r="C75" s="517" t="s">
        <v>918</v>
      </c>
      <c r="D75" s="850">
        <v>72</v>
      </c>
      <c r="E75" s="870"/>
      <c r="F75" s="854">
        <f>E75*D75</f>
        <v>0</v>
      </c>
      <c r="G75" s="963"/>
      <c r="I75" s="563"/>
    </row>
    <row r="76" spans="1:10" s="865" customFormat="1" ht="17.25" customHeight="1" x14ac:dyDescent="0.25">
      <c r="A76" s="517" t="s">
        <v>919</v>
      </c>
      <c r="B76" s="520" t="s">
        <v>920</v>
      </c>
      <c r="C76" s="517" t="s">
        <v>19</v>
      </c>
      <c r="D76" s="850">
        <v>2</v>
      </c>
      <c r="E76" s="870"/>
      <c r="F76" s="854">
        <f>E76*D76</f>
        <v>0</v>
      </c>
      <c r="G76" s="963"/>
      <c r="I76" s="563"/>
    </row>
    <row r="77" spans="1:10" x14ac:dyDescent="0.25">
      <c r="A77" s="517"/>
      <c r="B77" s="520"/>
      <c r="C77" s="517"/>
      <c r="D77" s="850"/>
      <c r="E77" s="860"/>
      <c r="F77" s="860"/>
      <c r="G77" s="963"/>
      <c r="H77" s="865"/>
      <c r="J77" s="865"/>
    </row>
    <row r="78" spans="1:10" ht="13" x14ac:dyDescent="0.25">
      <c r="A78" s="517"/>
      <c r="B78" s="866" t="s">
        <v>921</v>
      </c>
      <c r="C78" s="517"/>
      <c r="D78" s="517"/>
      <c r="E78" s="860"/>
      <c r="F78" s="867"/>
      <c r="G78" s="963"/>
      <c r="H78" s="865"/>
      <c r="J78" s="865"/>
    </row>
    <row r="79" spans="1:10" ht="25" x14ac:dyDescent="0.25">
      <c r="A79" s="517" t="s">
        <v>922</v>
      </c>
      <c r="B79" s="1200" t="s">
        <v>1877</v>
      </c>
      <c r="C79" s="977" t="s">
        <v>22</v>
      </c>
      <c r="D79" s="1213">
        <v>40</v>
      </c>
      <c r="E79" s="860"/>
      <c r="F79" s="870">
        <f>E79*D79</f>
        <v>0</v>
      </c>
      <c r="G79" s="963"/>
      <c r="H79" s="865"/>
      <c r="J79" s="865"/>
    </row>
    <row r="80" spans="1:10" x14ac:dyDescent="0.25">
      <c r="A80" s="517"/>
      <c r="B80" s="857"/>
      <c r="C80" s="517"/>
      <c r="D80" s="517"/>
      <c r="E80" s="860"/>
      <c r="F80" s="867"/>
      <c r="G80" s="963"/>
      <c r="H80" s="865"/>
      <c r="J80" s="865"/>
    </row>
    <row r="81" spans="1:10" s="587" customFormat="1" ht="13" x14ac:dyDescent="0.25">
      <c r="A81" s="852"/>
      <c r="B81" s="868" t="s">
        <v>923</v>
      </c>
      <c r="C81" s="852"/>
      <c r="D81" s="852"/>
      <c r="E81" s="860"/>
      <c r="F81" s="869"/>
      <c r="G81" s="963"/>
      <c r="H81" s="865"/>
      <c r="I81" s="563"/>
      <c r="J81" s="865"/>
    </row>
    <row r="82" spans="1:10" s="587" customFormat="1" x14ac:dyDescent="0.25">
      <c r="A82" s="517" t="s">
        <v>924</v>
      </c>
      <c r="B82" s="855" t="s">
        <v>925</v>
      </c>
      <c r="C82" s="852" t="s">
        <v>26</v>
      </c>
      <c r="D82" s="852">
        <v>15</v>
      </c>
      <c r="E82" s="869"/>
      <c r="F82" s="854">
        <f>E82*D82</f>
        <v>0</v>
      </c>
      <c r="G82" s="963"/>
      <c r="H82" s="865"/>
      <c r="I82" s="563"/>
      <c r="J82" s="865"/>
    </row>
    <row r="83" spans="1:10" s="587" customFormat="1" x14ac:dyDescent="0.25">
      <c r="A83" s="517"/>
      <c r="B83" s="855"/>
      <c r="C83" s="852"/>
      <c r="D83" s="852"/>
      <c r="E83" s="869"/>
      <c r="F83" s="854"/>
      <c r="G83" s="963"/>
      <c r="H83" s="865"/>
      <c r="I83" s="563"/>
      <c r="J83" s="865"/>
    </row>
    <row r="84" spans="1:10" ht="13" x14ac:dyDescent="0.25">
      <c r="A84" s="517"/>
      <c r="B84" s="866" t="s">
        <v>926</v>
      </c>
      <c r="C84" s="517"/>
      <c r="D84" s="517"/>
      <c r="E84" s="862"/>
      <c r="F84" s="862"/>
      <c r="G84" s="963"/>
    </row>
    <row r="85" spans="1:10" ht="19.5" customHeight="1" x14ac:dyDescent="0.25">
      <c r="A85" s="517" t="s">
        <v>928</v>
      </c>
      <c r="B85" s="857" t="s">
        <v>927</v>
      </c>
      <c r="C85" s="517" t="s">
        <v>649</v>
      </c>
      <c r="D85" s="517">
        <v>1</v>
      </c>
      <c r="E85" s="862"/>
      <c r="F85" s="862">
        <f>E85*D85</f>
        <v>0</v>
      </c>
      <c r="G85" s="963"/>
    </row>
    <row r="86" spans="1:10" x14ac:dyDescent="0.25">
      <c r="A86" s="517" t="s">
        <v>931</v>
      </c>
      <c r="B86" s="857" t="s">
        <v>929</v>
      </c>
      <c r="C86" s="517" t="s">
        <v>649</v>
      </c>
      <c r="D86" s="517">
        <v>1</v>
      </c>
      <c r="E86" s="862"/>
      <c r="F86" s="862">
        <f>E86*D86</f>
        <v>0</v>
      </c>
      <c r="G86" s="929"/>
    </row>
    <row r="87" spans="1:10" x14ac:dyDescent="0.25">
      <c r="A87" s="517"/>
      <c r="B87" s="857"/>
      <c r="C87" s="517"/>
      <c r="D87" s="517"/>
      <c r="E87" s="862"/>
      <c r="F87" s="862"/>
      <c r="G87" s="929"/>
    </row>
    <row r="88" spans="1:10" ht="13" x14ac:dyDescent="0.25">
      <c r="A88" s="517"/>
      <c r="B88" s="866" t="s">
        <v>930</v>
      </c>
      <c r="C88" s="517"/>
      <c r="D88" s="517"/>
      <c r="E88" s="862"/>
      <c r="F88" s="862"/>
      <c r="G88" s="929"/>
    </row>
    <row r="89" spans="1:10" ht="25" x14ac:dyDescent="0.25">
      <c r="A89" s="1207" t="s">
        <v>932</v>
      </c>
      <c r="B89" s="857" t="s">
        <v>2459</v>
      </c>
      <c r="C89" s="517" t="s">
        <v>793</v>
      </c>
      <c r="D89" s="517">
        <v>12</v>
      </c>
      <c r="E89" s="862"/>
      <c r="F89" s="854">
        <f>E89*D89</f>
        <v>0</v>
      </c>
      <c r="G89" s="929"/>
    </row>
    <row r="90" spans="1:10" ht="13" x14ac:dyDescent="0.25">
      <c r="A90" s="517"/>
      <c r="B90" s="579"/>
      <c r="C90" s="517"/>
      <c r="D90" s="517"/>
      <c r="E90" s="851"/>
      <c r="F90" s="851"/>
      <c r="G90" s="960"/>
    </row>
    <row r="91" spans="1:10" s="351" customFormat="1" ht="13" x14ac:dyDescent="0.25">
      <c r="A91" s="1207"/>
      <c r="B91" s="1208" t="s">
        <v>1700</v>
      </c>
      <c r="C91" s="872"/>
      <c r="D91" s="872"/>
      <c r="E91" s="870"/>
      <c r="F91" s="870"/>
      <c r="G91" s="912"/>
    </row>
    <row r="92" spans="1:10" s="351" customFormat="1" ht="40.5" customHeight="1" x14ac:dyDescent="0.25">
      <c r="A92" s="1207" t="s">
        <v>935</v>
      </c>
      <c r="B92" s="436" t="s">
        <v>933</v>
      </c>
      <c r="C92" s="872" t="s">
        <v>8</v>
      </c>
      <c r="D92" s="873">
        <v>1</v>
      </c>
      <c r="E92" s="870"/>
      <c r="F92" s="870">
        <f>E92*D92</f>
        <v>0</v>
      </c>
      <c r="G92" s="912"/>
    </row>
    <row r="93" spans="1:10" s="351" customFormat="1" x14ac:dyDescent="0.25">
      <c r="A93" s="1207"/>
      <c r="B93" s="436"/>
      <c r="C93" s="872"/>
      <c r="D93" s="873"/>
      <c r="E93" s="870"/>
      <c r="F93" s="870"/>
      <c r="G93" s="912"/>
    </row>
    <row r="94" spans="1:10" s="351" customFormat="1" ht="13.15" customHeight="1" x14ac:dyDescent="0.25">
      <c r="A94" s="1207"/>
      <c r="B94" s="1209" t="s">
        <v>934</v>
      </c>
      <c r="C94" s="872"/>
      <c r="D94" s="872"/>
      <c r="E94" s="870"/>
      <c r="F94" s="870"/>
      <c r="G94" s="912"/>
    </row>
    <row r="95" spans="1:10" s="351" customFormat="1" ht="25" x14ac:dyDescent="0.25">
      <c r="A95" s="1091" t="s">
        <v>936</v>
      </c>
      <c r="B95" s="436" t="s">
        <v>2457</v>
      </c>
      <c r="C95" s="872" t="s">
        <v>8</v>
      </c>
      <c r="D95" s="873">
        <v>1</v>
      </c>
      <c r="E95" s="870"/>
      <c r="F95" s="870">
        <f>E95*D95</f>
        <v>0</v>
      </c>
      <c r="G95" s="912"/>
    </row>
    <row r="96" spans="1:10" s="351" customFormat="1" x14ac:dyDescent="0.25">
      <c r="A96" s="872"/>
      <c r="B96" s="872"/>
      <c r="C96" s="872"/>
      <c r="D96" s="873"/>
      <c r="E96" s="870"/>
      <c r="F96" s="870"/>
      <c r="G96" s="912"/>
    </row>
    <row r="97" spans="1:8" x14ac:dyDescent="0.25">
      <c r="A97" s="1091"/>
      <c r="B97" s="436"/>
      <c r="C97" s="872"/>
      <c r="D97" s="873"/>
      <c r="E97" s="870"/>
      <c r="F97" s="870"/>
      <c r="G97" s="960"/>
      <c r="H97" s="875"/>
    </row>
    <row r="98" spans="1:8" ht="14.25" customHeight="1" x14ac:dyDescent="0.25">
      <c r="A98" s="1091"/>
      <c r="B98" s="1210"/>
      <c r="C98" s="1211"/>
      <c r="D98" s="1211"/>
      <c r="E98" s="874"/>
      <c r="F98" s="874"/>
      <c r="G98" s="960"/>
      <c r="H98" s="875"/>
    </row>
    <row r="99" spans="1:8" x14ac:dyDescent="0.25">
      <c r="A99" s="1207"/>
      <c r="B99" s="436"/>
      <c r="C99" s="872"/>
      <c r="D99" s="873"/>
      <c r="E99" s="870"/>
      <c r="F99" s="870"/>
      <c r="G99" s="960"/>
      <c r="H99" s="875"/>
    </row>
    <row r="100" spans="1:8" ht="14.25" customHeight="1" x14ac:dyDescent="0.25">
      <c r="A100" s="1207"/>
      <c r="B100" s="436"/>
      <c r="C100" s="872"/>
      <c r="D100" s="873"/>
      <c r="E100" s="870"/>
      <c r="F100" s="870"/>
      <c r="G100" s="960"/>
      <c r="H100" s="875"/>
    </row>
    <row r="101" spans="1:8" ht="29.5" customHeight="1" x14ac:dyDescent="0.25">
      <c r="A101" s="1207"/>
      <c r="B101" s="436"/>
      <c r="C101" s="872"/>
      <c r="D101" s="873"/>
      <c r="E101" s="870"/>
      <c r="F101" s="870"/>
      <c r="G101" s="960"/>
      <c r="H101" s="875"/>
    </row>
    <row r="102" spans="1:8" ht="12.75" customHeight="1" x14ac:dyDescent="0.25">
      <c r="A102" s="1207"/>
      <c r="B102" s="436"/>
      <c r="C102" s="872"/>
      <c r="D102" s="873"/>
      <c r="E102" s="870"/>
      <c r="F102" s="870"/>
      <c r="G102" s="960"/>
      <c r="H102" s="875"/>
    </row>
    <row r="103" spans="1:8" x14ac:dyDescent="0.25">
      <c r="A103" s="1207"/>
      <c r="B103" s="436"/>
      <c r="C103" s="872"/>
      <c r="D103" s="873"/>
      <c r="E103" s="870"/>
      <c r="F103" s="870"/>
      <c r="G103" s="960"/>
      <c r="H103" s="875"/>
    </row>
    <row r="104" spans="1:8" ht="12.75" customHeight="1" x14ac:dyDescent="0.25">
      <c r="A104" s="1207"/>
      <c r="B104" s="436"/>
      <c r="C104" s="872"/>
      <c r="D104" s="873"/>
      <c r="E104" s="870"/>
      <c r="F104" s="870"/>
      <c r="G104" s="960"/>
      <c r="H104" s="875"/>
    </row>
    <row r="105" spans="1:8" ht="20.25" customHeight="1" x14ac:dyDescent="0.25">
      <c r="A105" s="2093" t="s">
        <v>103</v>
      </c>
      <c r="B105" s="2093"/>
      <c r="C105" s="2093"/>
      <c r="D105" s="2093"/>
      <c r="E105" s="2093"/>
      <c r="F105" s="837">
        <f>SUM(F60:F104)</f>
        <v>0</v>
      </c>
      <c r="G105" s="960"/>
      <c r="H105" s="875"/>
    </row>
    <row r="106" spans="1:8" ht="14.25" customHeight="1" x14ac:dyDescent="0.25">
      <c r="A106" s="1207"/>
      <c r="B106" s="436"/>
      <c r="C106" s="872"/>
      <c r="D106" s="873"/>
      <c r="E106" s="870"/>
      <c r="F106" s="870"/>
      <c r="G106" s="960"/>
      <c r="H106" s="875"/>
    </row>
    <row r="107" spans="1:8" x14ac:dyDescent="0.25">
      <c r="A107" s="1207"/>
      <c r="B107" s="436"/>
      <c r="C107" s="872"/>
      <c r="D107" s="873"/>
      <c r="E107" s="870"/>
      <c r="F107" s="870"/>
      <c r="G107" s="929"/>
    </row>
    <row r="108" spans="1:8" ht="13" x14ac:dyDescent="0.25">
      <c r="A108" s="517"/>
      <c r="B108" s="579" t="s">
        <v>27</v>
      </c>
      <c r="C108" s="517"/>
      <c r="D108" s="850"/>
      <c r="E108" s="860"/>
      <c r="F108" s="860"/>
      <c r="G108" s="960"/>
    </row>
    <row r="109" spans="1:8" ht="25" x14ac:dyDescent="0.25">
      <c r="A109" s="977" t="s">
        <v>937</v>
      </c>
      <c r="B109" s="823" t="s">
        <v>1756</v>
      </c>
      <c r="C109" s="977" t="s">
        <v>8</v>
      </c>
      <c r="D109" s="978">
        <v>1</v>
      </c>
      <c r="E109" s="860"/>
      <c r="F109" s="860">
        <v>60000000</v>
      </c>
    </row>
    <row r="110" spans="1:8" ht="13" x14ac:dyDescent="0.25">
      <c r="A110" s="977"/>
      <c r="B110" s="186"/>
      <c r="C110" s="977"/>
      <c r="D110" s="978"/>
      <c r="E110" s="860"/>
      <c r="F110" s="860"/>
    </row>
    <row r="111" spans="1:8" x14ac:dyDescent="0.25">
      <c r="A111" s="977"/>
      <c r="B111" s="823"/>
      <c r="C111" s="977"/>
      <c r="D111" s="978"/>
      <c r="E111" s="1212"/>
      <c r="F111" s="870"/>
    </row>
    <row r="112" spans="1:8" s="865" customFormat="1" x14ac:dyDescent="0.25">
      <c r="A112" s="977"/>
      <c r="B112" s="1200"/>
      <c r="C112" s="977"/>
      <c r="D112" s="978"/>
      <c r="E112" s="1212"/>
      <c r="F112" s="870"/>
      <c r="G112" s="964"/>
      <c r="H112" s="876"/>
    </row>
    <row r="113" spans="1:256" s="865" customFormat="1" ht="25" x14ac:dyDescent="0.25">
      <c r="A113" s="977" t="s">
        <v>938</v>
      </c>
      <c r="B113" s="1200" t="s">
        <v>1236</v>
      </c>
      <c r="C113" s="977" t="s">
        <v>939</v>
      </c>
      <c r="D113" s="978"/>
      <c r="E113" s="1214">
        <v>0.1</v>
      </c>
      <c r="F113" s="870">
        <f>E113*SUM(F109:F111)</f>
        <v>6000000</v>
      </c>
      <c r="G113" s="964"/>
      <c r="I113" s="876"/>
    </row>
    <row r="114" spans="1:256" s="865" customFormat="1" x14ac:dyDescent="0.25">
      <c r="A114" s="517"/>
      <c r="B114" s="857"/>
      <c r="C114" s="517"/>
      <c r="D114" s="850"/>
      <c r="E114" s="1212"/>
      <c r="F114" s="870"/>
      <c r="G114" s="964"/>
      <c r="H114" s="876"/>
    </row>
    <row r="115" spans="1:256" x14ac:dyDescent="0.25">
      <c r="A115" s="517"/>
      <c r="B115" s="857"/>
      <c r="C115" s="517"/>
      <c r="D115" s="850"/>
      <c r="E115" s="1212"/>
      <c r="F115" s="870"/>
      <c r="G115" s="964"/>
      <c r="H115" s="865"/>
      <c r="J115" s="865"/>
      <c r="K115" s="865"/>
      <c r="L115" s="865"/>
      <c r="M115" s="865"/>
      <c r="N115" s="865"/>
      <c r="O115" s="865"/>
      <c r="P115" s="865"/>
      <c r="Q115" s="865"/>
      <c r="R115" s="865"/>
      <c r="S115" s="865"/>
      <c r="T115" s="865"/>
      <c r="U115" s="865"/>
      <c r="V115" s="865"/>
      <c r="W115" s="865"/>
      <c r="X115" s="865"/>
      <c r="Y115" s="865"/>
      <c r="Z115" s="865"/>
      <c r="AA115" s="865"/>
      <c r="AB115" s="865"/>
      <c r="AC115" s="865"/>
      <c r="AD115" s="865"/>
      <c r="AE115" s="865"/>
      <c r="AF115" s="865"/>
      <c r="AG115" s="865"/>
      <c r="AH115" s="865"/>
      <c r="AI115" s="865"/>
      <c r="AJ115" s="865"/>
      <c r="AK115" s="865"/>
      <c r="AL115" s="865"/>
      <c r="AM115" s="865"/>
      <c r="AN115" s="865"/>
      <c r="AO115" s="865"/>
      <c r="AP115" s="865"/>
      <c r="AQ115" s="865"/>
      <c r="AR115" s="865"/>
      <c r="AS115" s="865"/>
      <c r="AT115" s="865"/>
      <c r="AU115" s="865"/>
      <c r="AV115" s="865"/>
      <c r="AW115" s="865"/>
      <c r="AX115" s="865"/>
      <c r="AY115" s="865"/>
      <c r="AZ115" s="865"/>
      <c r="BA115" s="865"/>
      <c r="BB115" s="865"/>
      <c r="BC115" s="865"/>
      <c r="BD115" s="865"/>
      <c r="BE115" s="865"/>
      <c r="BF115" s="865"/>
      <c r="BG115" s="865"/>
      <c r="BH115" s="865"/>
      <c r="BI115" s="865"/>
      <c r="BJ115" s="865"/>
      <c r="BK115" s="865"/>
      <c r="BL115" s="865"/>
      <c r="BM115" s="865"/>
      <c r="BN115" s="865"/>
      <c r="BO115" s="865"/>
      <c r="BP115" s="865"/>
      <c r="BQ115" s="865"/>
      <c r="BR115" s="865"/>
      <c r="BS115" s="865"/>
      <c r="BT115" s="865"/>
      <c r="BU115" s="865"/>
      <c r="BV115" s="865"/>
      <c r="BW115" s="865"/>
      <c r="BX115" s="865"/>
      <c r="BY115" s="865"/>
      <c r="BZ115" s="865"/>
      <c r="CA115" s="865"/>
      <c r="CB115" s="865"/>
      <c r="CC115" s="865"/>
      <c r="CD115" s="865"/>
      <c r="CE115" s="865"/>
      <c r="CF115" s="865"/>
      <c r="CG115" s="865"/>
      <c r="CH115" s="865"/>
      <c r="CI115" s="865"/>
      <c r="CJ115" s="865"/>
      <c r="CK115" s="865"/>
      <c r="CL115" s="865"/>
      <c r="CM115" s="865"/>
      <c r="CN115" s="865"/>
      <c r="CO115" s="865"/>
      <c r="CP115" s="865"/>
      <c r="CQ115" s="865"/>
      <c r="CR115" s="865"/>
      <c r="CS115" s="865"/>
      <c r="CT115" s="865"/>
      <c r="CU115" s="865"/>
      <c r="CV115" s="865"/>
      <c r="CW115" s="865"/>
      <c r="CX115" s="865"/>
      <c r="CY115" s="865"/>
      <c r="CZ115" s="865"/>
      <c r="DA115" s="865"/>
      <c r="DB115" s="865"/>
      <c r="DC115" s="865"/>
      <c r="DD115" s="865"/>
      <c r="DE115" s="865"/>
      <c r="DF115" s="865"/>
      <c r="DG115" s="865"/>
      <c r="DH115" s="865"/>
      <c r="DI115" s="865"/>
      <c r="DJ115" s="865"/>
      <c r="DK115" s="865"/>
      <c r="DL115" s="865"/>
      <c r="DM115" s="865"/>
      <c r="DN115" s="865"/>
      <c r="DO115" s="865"/>
      <c r="DP115" s="865"/>
      <c r="DQ115" s="865"/>
      <c r="DR115" s="865"/>
      <c r="DS115" s="865"/>
      <c r="DT115" s="865"/>
      <c r="DU115" s="865"/>
      <c r="DV115" s="865"/>
      <c r="DW115" s="865"/>
      <c r="DX115" s="865"/>
      <c r="DY115" s="865"/>
      <c r="DZ115" s="865"/>
      <c r="EA115" s="865"/>
      <c r="EB115" s="865"/>
      <c r="EC115" s="865"/>
      <c r="ED115" s="865"/>
      <c r="EE115" s="865"/>
      <c r="EF115" s="865"/>
      <c r="EG115" s="865"/>
      <c r="EH115" s="865"/>
      <c r="EI115" s="865"/>
      <c r="EJ115" s="865"/>
      <c r="EK115" s="865"/>
      <c r="EL115" s="865"/>
      <c r="EM115" s="865"/>
      <c r="EN115" s="865"/>
      <c r="EO115" s="865"/>
      <c r="EP115" s="865"/>
      <c r="EQ115" s="865"/>
      <c r="ER115" s="865"/>
      <c r="ES115" s="865"/>
      <c r="ET115" s="865"/>
      <c r="EU115" s="865"/>
      <c r="EV115" s="865"/>
      <c r="EW115" s="865"/>
      <c r="EX115" s="865"/>
      <c r="EY115" s="865"/>
      <c r="EZ115" s="865"/>
      <c r="FA115" s="865"/>
      <c r="FB115" s="865"/>
      <c r="FC115" s="865"/>
      <c r="FD115" s="865"/>
      <c r="FE115" s="865"/>
      <c r="FF115" s="865"/>
      <c r="FG115" s="865"/>
      <c r="FH115" s="865"/>
      <c r="FI115" s="865"/>
      <c r="FJ115" s="865"/>
      <c r="FK115" s="865"/>
      <c r="FL115" s="865"/>
      <c r="FM115" s="865"/>
      <c r="FN115" s="865"/>
      <c r="FO115" s="865"/>
      <c r="FP115" s="865"/>
      <c r="FQ115" s="865"/>
      <c r="FR115" s="865"/>
      <c r="FS115" s="865"/>
      <c r="FT115" s="865"/>
      <c r="FU115" s="865"/>
      <c r="FV115" s="865"/>
      <c r="FW115" s="865"/>
      <c r="FX115" s="865"/>
      <c r="FY115" s="865"/>
      <c r="FZ115" s="865"/>
      <c r="GA115" s="865"/>
      <c r="GB115" s="865"/>
      <c r="GC115" s="865"/>
      <c r="GD115" s="865"/>
      <c r="GE115" s="865"/>
      <c r="GF115" s="865"/>
      <c r="GG115" s="865"/>
      <c r="GH115" s="865"/>
      <c r="GI115" s="865"/>
      <c r="GJ115" s="865"/>
      <c r="GK115" s="865"/>
      <c r="GL115" s="865"/>
      <c r="GM115" s="865"/>
      <c r="GN115" s="865"/>
      <c r="GO115" s="865"/>
      <c r="GP115" s="865"/>
      <c r="GQ115" s="865"/>
      <c r="GR115" s="865"/>
      <c r="GS115" s="865"/>
      <c r="GT115" s="865"/>
      <c r="GU115" s="865"/>
      <c r="GV115" s="865"/>
      <c r="GW115" s="865"/>
      <c r="GX115" s="865"/>
      <c r="GY115" s="865"/>
      <c r="GZ115" s="865"/>
      <c r="HA115" s="865"/>
      <c r="HB115" s="865"/>
      <c r="HC115" s="865"/>
      <c r="HD115" s="865"/>
      <c r="HE115" s="865"/>
      <c r="HF115" s="865"/>
      <c r="HG115" s="865"/>
      <c r="HH115" s="865"/>
      <c r="HI115" s="865"/>
      <c r="HJ115" s="865"/>
      <c r="HK115" s="865"/>
      <c r="HL115" s="865"/>
      <c r="HM115" s="865"/>
      <c r="HN115" s="865"/>
      <c r="HO115" s="865"/>
      <c r="HP115" s="865"/>
      <c r="HQ115" s="865"/>
      <c r="HR115" s="865"/>
      <c r="HS115" s="865"/>
      <c r="HT115" s="865"/>
      <c r="HU115" s="865"/>
      <c r="HV115" s="865"/>
      <c r="HW115" s="865"/>
      <c r="HX115" s="865"/>
      <c r="HY115" s="865"/>
      <c r="HZ115" s="865"/>
      <c r="IA115" s="865"/>
      <c r="IB115" s="865"/>
      <c r="IC115" s="865"/>
      <c r="ID115" s="865"/>
      <c r="IE115" s="865"/>
      <c r="IF115" s="865"/>
      <c r="IG115" s="865"/>
      <c r="IH115" s="865"/>
      <c r="II115" s="865"/>
      <c r="IJ115" s="865"/>
      <c r="IK115" s="865"/>
      <c r="IL115" s="865"/>
      <c r="IM115" s="865"/>
      <c r="IN115" s="865"/>
      <c r="IO115" s="865"/>
      <c r="IP115" s="865"/>
      <c r="IQ115" s="865"/>
      <c r="IR115" s="865"/>
      <c r="IS115" s="865"/>
      <c r="IT115" s="865"/>
      <c r="IU115" s="865"/>
      <c r="IV115" s="865"/>
    </row>
    <row r="116" spans="1:256" x14ac:dyDescent="0.25">
      <c r="A116" s="517"/>
      <c r="B116" s="857"/>
      <c r="C116" s="517"/>
      <c r="D116" s="850"/>
      <c r="E116" s="1214"/>
      <c r="F116" s="870"/>
      <c r="G116" s="964"/>
    </row>
    <row r="117" spans="1:256" x14ac:dyDescent="0.25">
      <c r="A117" s="517"/>
      <c r="B117" s="857"/>
      <c r="C117" s="473"/>
      <c r="D117" s="976"/>
      <c r="E117" s="1215"/>
      <c r="F117" s="1216"/>
      <c r="G117" s="929"/>
    </row>
    <row r="118" spans="1:256" x14ac:dyDescent="0.25">
      <c r="A118" s="517"/>
      <c r="B118" s="857"/>
      <c r="C118" s="473"/>
      <c r="D118" s="976"/>
      <c r="E118" s="1215"/>
      <c r="F118" s="1216"/>
      <c r="G118" s="929"/>
    </row>
    <row r="119" spans="1:256" x14ac:dyDescent="0.25">
      <c r="A119" s="517"/>
      <c r="B119" s="857"/>
      <c r="C119" s="473"/>
      <c r="D119" s="976"/>
      <c r="E119" s="1215"/>
      <c r="F119" s="1216"/>
      <c r="G119" s="929"/>
    </row>
    <row r="120" spans="1:256" x14ac:dyDescent="0.25">
      <c r="A120" s="517"/>
      <c r="B120" s="857"/>
      <c r="C120" s="859"/>
      <c r="D120" s="517"/>
      <c r="E120" s="862"/>
      <c r="F120" s="862"/>
      <c r="G120" s="929"/>
    </row>
    <row r="121" spans="1:256" x14ac:dyDescent="0.25">
      <c r="A121" s="517"/>
      <c r="B121" s="857"/>
      <c r="C121" s="859"/>
      <c r="D121" s="517"/>
      <c r="E121" s="862"/>
      <c r="F121" s="862"/>
      <c r="G121" s="929"/>
    </row>
    <row r="122" spans="1:256" x14ac:dyDescent="0.25">
      <c r="A122" s="517"/>
      <c r="B122" s="857"/>
      <c r="C122" s="859"/>
      <c r="D122" s="517"/>
      <c r="E122" s="862"/>
      <c r="F122" s="862"/>
      <c r="G122" s="929"/>
    </row>
    <row r="123" spans="1:256" x14ac:dyDescent="0.25">
      <c r="A123" s="517"/>
      <c r="B123" s="857"/>
      <c r="C123" s="859"/>
      <c r="D123" s="517"/>
      <c r="E123" s="862"/>
      <c r="F123" s="862"/>
      <c r="G123" s="929"/>
    </row>
    <row r="124" spans="1:256" x14ac:dyDescent="0.25">
      <c r="A124" s="517"/>
      <c r="B124" s="857"/>
      <c r="C124" s="859"/>
      <c r="D124" s="517"/>
      <c r="E124" s="862"/>
      <c r="F124" s="862"/>
      <c r="G124" s="929"/>
    </row>
    <row r="125" spans="1:256" x14ac:dyDescent="0.25">
      <c r="A125" s="517"/>
      <c r="B125" s="857"/>
      <c r="C125" s="859"/>
      <c r="D125" s="517"/>
      <c r="E125" s="862"/>
      <c r="F125" s="862"/>
      <c r="G125" s="929"/>
    </row>
    <row r="126" spans="1:256" x14ac:dyDescent="0.25">
      <c r="A126" s="517"/>
      <c r="B126" s="857"/>
      <c r="C126" s="859"/>
      <c r="D126" s="517"/>
      <c r="E126" s="862"/>
      <c r="F126" s="862"/>
      <c r="G126" s="929"/>
    </row>
    <row r="127" spans="1:256" x14ac:dyDescent="0.25">
      <c r="A127" s="517"/>
      <c r="B127" s="857"/>
      <c r="C127" s="859"/>
      <c r="D127" s="517"/>
      <c r="E127" s="862"/>
      <c r="F127" s="862"/>
      <c r="G127" s="929"/>
    </row>
    <row r="128" spans="1:256" ht="19.149999999999999" customHeight="1" x14ac:dyDescent="0.25">
      <c r="A128" s="2093" t="s">
        <v>103</v>
      </c>
      <c r="B128" s="2093"/>
      <c r="C128" s="2093"/>
      <c r="D128" s="2093"/>
      <c r="E128" s="2093"/>
      <c r="F128" s="837">
        <f>SUM(F106:F127)</f>
        <v>66000000</v>
      </c>
      <c r="G128" s="929"/>
    </row>
    <row r="129" spans="1:7" x14ac:dyDescent="0.25">
      <c r="A129" s="517"/>
      <c r="B129" s="857"/>
      <c r="C129" s="859"/>
      <c r="D129" s="517"/>
      <c r="E129" s="862"/>
      <c r="F129" s="862"/>
      <c r="G129" s="929"/>
    </row>
    <row r="130" spans="1:7" ht="13" x14ac:dyDescent="0.25">
      <c r="A130" s="517"/>
      <c r="B130" s="518"/>
      <c r="C130" s="517"/>
      <c r="D130" s="517"/>
      <c r="E130" s="862"/>
      <c r="F130" s="862"/>
      <c r="G130" s="929"/>
    </row>
    <row r="131" spans="1:7" ht="13" x14ac:dyDescent="0.25">
      <c r="A131" s="517"/>
      <c r="B131" s="579" t="s">
        <v>940</v>
      </c>
      <c r="C131" s="877"/>
      <c r="D131" s="517"/>
      <c r="E131" s="862"/>
      <c r="F131" s="862"/>
      <c r="G131" s="929"/>
    </row>
    <row r="132" spans="1:7" ht="25" x14ac:dyDescent="0.25">
      <c r="A132" s="517"/>
      <c r="B132" s="857" t="s">
        <v>941</v>
      </c>
      <c r="C132" s="877"/>
      <c r="D132" s="517"/>
      <c r="E132" s="860"/>
      <c r="F132" s="860"/>
      <c r="G132" s="929"/>
    </row>
    <row r="133" spans="1:7" ht="13" x14ac:dyDescent="0.25">
      <c r="A133" s="517"/>
      <c r="B133" s="866"/>
      <c r="C133" s="877"/>
      <c r="D133" s="517"/>
      <c r="E133" s="860"/>
      <c r="F133" s="860"/>
      <c r="G133" s="929"/>
    </row>
    <row r="134" spans="1:7" ht="13" x14ac:dyDescent="0.25">
      <c r="A134" s="517"/>
      <c r="B134" s="866" t="s">
        <v>942</v>
      </c>
      <c r="C134" s="877"/>
      <c r="D134" s="517"/>
      <c r="E134" s="860"/>
      <c r="F134" s="860"/>
      <c r="G134" s="929"/>
    </row>
    <row r="135" spans="1:7" x14ac:dyDescent="0.25">
      <c r="A135" s="878" t="s">
        <v>943</v>
      </c>
      <c r="B135" s="1217" t="s">
        <v>944</v>
      </c>
      <c r="C135" s="878" t="s">
        <v>649</v>
      </c>
      <c r="D135" s="1218">
        <v>1</v>
      </c>
      <c r="E135" s="1219"/>
      <c r="F135" s="1219">
        <f>E135*D135</f>
        <v>0</v>
      </c>
      <c r="G135" s="929"/>
    </row>
    <row r="136" spans="1:7" x14ac:dyDescent="0.25">
      <c r="A136" s="878" t="s">
        <v>945</v>
      </c>
      <c r="B136" s="1217" t="s">
        <v>946</v>
      </c>
      <c r="C136" s="878" t="s">
        <v>649</v>
      </c>
      <c r="D136" s="1218">
        <v>1</v>
      </c>
      <c r="E136" s="1219"/>
      <c r="F136" s="1219">
        <f t="shared" ref="F136:F138" si="4">E136*D136</f>
        <v>0</v>
      </c>
      <c r="G136" s="929"/>
    </row>
    <row r="137" spans="1:7" x14ac:dyDescent="0.25">
      <c r="A137" s="878" t="s">
        <v>947</v>
      </c>
      <c r="B137" s="1217" t="s">
        <v>948</v>
      </c>
      <c r="C137" s="878" t="s">
        <v>649</v>
      </c>
      <c r="D137" s="1218">
        <v>1</v>
      </c>
      <c r="E137" s="1219"/>
      <c r="F137" s="1219">
        <f t="shared" si="4"/>
        <v>0</v>
      </c>
      <c r="G137" s="929"/>
    </row>
    <row r="138" spans="1:7" x14ac:dyDescent="0.25">
      <c r="A138" s="878" t="s">
        <v>949</v>
      </c>
      <c r="B138" s="1220" t="s">
        <v>950</v>
      </c>
      <c r="C138" s="878" t="s">
        <v>649</v>
      </c>
      <c r="D138" s="1218">
        <v>1</v>
      </c>
      <c r="E138" s="1219"/>
      <c r="F138" s="1219">
        <f t="shared" si="4"/>
        <v>0</v>
      </c>
      <c r="G138" s="929"/>
    </row>
    <row r="139" spans="1:7" x14ac:dyDescent="0.25">
      <c r="A139" s="878"/>
      <c r="B139" s="1217"/>
      <c r="C139" s="878"/>
      <c r="D139" s="1218"/>
      <c r="E139" s="1219"/>
      <c r="F139" s="1219"/>
      <c r="G139" s="929"/>
    </row>
    <row r="140" spans="1:7" ht="13" x14ac:dyDescent="0.25">
      <c r="A140" s="878"/>
      <c r="B140" s="866" t="s">
        <v>951</v>
      </c>
      <c r="C140" s="1221"/>
      <c r="D140" s="1218"/>
      <c r="E140" s="1219"/>
      <c r="F140" s="1219"/>
      <c r="G140" s="929"/>
    </row>
    <row r="141" spans="1:7" x14ac:dyDescent="0.25">
      <c r="A141" s="878" t="s">
        <v>952</v>
      </c>
      <c r="B141" s="1217" t="s">
        <v>953</v>
      </c>
      <c r="C141" s="878" t="s">
        <v>26</v>
      </c>
      <c r="D141" s="878">
        <v>15</v>
      </c>
      <c r="E141" s="1219"/>
      <c r="F141" s="1219">
        <f>D141*E141</f>
        <v>0</v>
      </c>
      <c r="G141" s="929"/>
    </row>
    <row r="142" spans="1:7" x14ac:dyDescent="0.25">
      <c r="A142" s="878" t="s">
        <v>954</v>
      </c>
      <c r="B142" s="879" t="s">
        <v>955</v>
      </c>
      <c r="C142" s="878" t="s">
        <v>26</v>
      </c>
      <c r="D142" s="878">
        <v>15</v>
      </c>
      <c r="E142" s="1219"/>
      <c r="F142" s="1219">
        <f>D142*E142</f>
        <v>0</v>
      </c>
      <c r="G142" s="929"/>
    </row>
    <row r="143" spans="1:7" x14ac:dyDescent="0.25">
      <c r="A143" s="878"/>
      <c r="B143" s="879"/>
      <c r="C143" s="1222"/>
      <c r="D143" s="878"/>
      <c r="E143" s="1223"/>
      <c r="F143" s="862"/>
      <c r="G143" s="929"/>
    </row>
    <row r="144" spans="1:7" ht="13" x14ac:dyDescent="0.25">
      <c r="A144" s="517"/>
      <c r="B144" s="1224"/>
      <c r="C144" s="859"/>
      <c r="D144" s="517"/>
      <c r="E144" s="862"/>
      <c r="F144" s="862"/>
      <c r="G144" s="929"/>
    </row>
    <row r="145" spans="1:7" x14ac:dyDescent="0.25">
      <c r="A145" s="517"/>
      <c r="B145" s="857"/>
      <c r="C145" s="859"/>
      <c r="D145" s="517"/>
      <c r="E145" s="862"/>
      <c r="F145" s="862"/>
      <c r="G145" s="929"/>
    </row>
    <row r="146" spans="1:7" x14ac:dyDescent="0.25">
      <c r="A146" s="517"/>
      <c r="B146" s="857"/>
      <c r="C146" s="859"/>
      <c r="D146" s="517"/>
      <c r="E146" s="862"/>
      <c r="F146" s="862"/>
      <c r="G146" s="929"/>
    </row>
    <row r="147" spans="1:7" x14ac:dyDescent="0.25">
      <c r="A147" s="517"/>
      <c r="B147" s="857"/>
      <c r="C147" s="859"/>
      <c r="D147" s="517"/>
      <c r="E147" s="862"/>
      <c r="F147" s="862"/>
      <c r="G147" s="929"/>
    </row>
    <row r="148" spans="1:7" x14ac:dyDescent="0.25">
      <c r="A148" s="517"/>
      <c r="B148" s="1225"/>
      <c r="C148" s="859"/>
      <c r="D148" s="517"/>
      <c r="E148" s="862"/>
      <c r="F148" s="1226"/>
      <c r="G148" s="929"/>
    </row>
    <row r="149" spans="1:7" x14ac:dyDescent="0.25">
      <c r="A149" s="517"/>
      <c r="B149" s="857"/>
      <c r="C149" s="859"/>
      <c r="D149" s="517"/>
      <c r="E149" s="862"/>
      <c r="F149" s="862"/>
      <c r="G149" s="929"/>
    </row>
    <row r="150" spans="1:7" x14ac:dyDescent="0.25">
      <c r="A150" s="517"/>
      <c r="B150" s="857"/>
      <c r="C150" s="859"/>
      <c r="D150" s="517"/>
      <c r="E150" s="862"/>
      <c r="F150" s="862"/>
      <c r="G150" s="929"/>
    </row>
    <row r="151" spans="1:7" x14ac:dyDescent="0.25">
      <c r="A151" s="517"/>
      <c r="B151" s="857"/>
      <c r="C151" s="859"/>
      <c r="D151" s="517"/>
      <c r="E151" s="862"/>
      <c r="F151" s="862"/>
      <c r="G151" s="929"/>
    </row>
    <row r="152" spans="1:7" x14ac:dyDescent="0.25">
      <c r="A152" s="517"/>
      <c r="B152" s="857"/>
      <c r="C152" s="859"/>
      <c r="D152" s="517"/>
      <c r="E152" s="862"/>
      <c r="F152" s="862"/>
      <c r="G152" s="929"/>
    </row>
    <row r="153" spans="1:7" x14ac:dyDescent="0.25">
      <c r="A153" s="517"/>
      <c r="B153" s="857"/>
      <c r="C153" s="859"/>
      <c r="D153" s="517"/>
      <c r="E153" s="862"/>
      <c r="F153" s="862"/>
      <c r="G153" s="929"/>
    </row>
    <row r="154" spans="1:7" x14ac:dyDescent="0.25">
      <c r="A154" s="517"/>
      <c r="B154" s="857"/>
      <c r="C154" s="859"/>
      <c r="D154" s="517"/>
      <c r="E154" s="862"/>
      <c r="F154" s="862"/>
      <c r="G154" s="929"/>
    </row>
    <row r="155" spans="1:7" x14ac:dyDescent="0.25">
      <c r="A155" s="517"/>
      <c r="B155" s="857"/>
      <c r="C155" s="859"/>
      <c r="D155" s="517"/>
      <c r="E155" s="862"/>
      <c r="F155" s="862"/>
      <c r="G155" s="929"/>
    </row>
    <row r="156" spans="1:7" x14ac:dyDescent="0.25">
      <c r="A156" s="517"/>
      <c r="B156" s="857"/>
      <c r="C156" s="859"/>
      <c r="D156" s="517"/>
      <c r="E156" s="862"/>
      <c r="F156" s="862"/>
      <c r="G156" s="929"/>
    </row>
    <row r="157" spans="1:7" x14ac:dyDescent="0.25">
      <c r="A157" s="517"/>
      <c r="B157" s="857"/>
      <c r="C157" s="859"/>
      <c r="D157" s="517"/>
      <c r="E157" s="862"/>
      <c r="F157" s="862"/>
      <c r="G157" s="929"/>
    </row>
    <row r="158" spans="1:7" x14ac:dyDescent="0.25">
      <c r="A158" s="517"/>
      <c r="B158" s="857"/>
      <c r="C158" s="859"/>
      <c r="D158" s="517"/>
      <c r="E158" s="862"/>
      <c r="F158" s="862"/>
      <c r="G158" s="929"/>
    </row>
    <row r="159" spans="1:7" x14ac:dyDescent="0.25">
      <c r="A159" s="517"/>
      <c r="B159" s="857"/>
      <c r="C159" s="859"/>
      <c r="D159" s="517"/>
      <c r="E159" s="862"/>
      <c r="F159" s="862"/>
      <c r="G159" s="929"/>
    </row>
    <row r="160" spans="1:7" x14ac:dyDescent="0.25">
      <c r="A160" s="517"/>
      <c r="B160" s="857"/>
      <c r="C160" s="859"/>
      <c r="D160" s="517"/>
      <c r="E160" s="862"/>
      <c r="F160" s="862"/>
      <c r="G160" s="929"/>
    </row>
    <row r="161" spans="1:7" x14ac:dyDescent="0.25">
      <c r="A161" s="517"/>
      <c r="B161" s="857"/>
      <c r="C161" s="859"/>
      <c r="D161" s="517"/>
      <c r="E161" s="862"/>
      <c r="F161" s="862"/>
      <c r="G161" s="929"/>
    </row>
    <row r="162" spans="1:7" x14ac:dyDescent="0.25">
      <c r="A162" s="517"/>
      <c r="B162" s="857"/>
      <c r="C162" s="859"/>
      <c r="D162" s="517"/>
      <c r="E162" s="862"/>
      <c r="F162" s="862"/>
      <c r="G162" s="929"/>
    </row>
    <row r="163" spans="1:7" x14ac:dyDescent="0.25">
      <c r="A163" s="517"/>
      <c r="B163" s="857"/>
      <c r="C163" s="859"/>
      <c r="D163" s="517"/>
      <c r="E163" s="862"/>
      <c r="F163" s="862"/>
      <c r="G163" s="929"/>
    </row>
    <row r="164" spans="1:7" x14ac:dyDescent="0.25">
      <c r="A164" s="517"/>
      <c r="B164" s="857"/>
      <c r="C164" s="859"/>
      <c r="D164" s="517"/>
      <c r="E164" s="862"/>
      <c r="F164" s="862"/>
      <c r="G164" s="929"/>
    </row>
    <row r="165" spans="1:7" x14ac:dyDescent="0.25">
      <c r="A165" s="517"/>
      <c r="B165" s="857"/>
      <c r="C165" s="859"/>
      <c r="D165" s="517"/>
      <c r="E165" s="862"/>
      <c r="F165" s="862"/>
      <c r="G165" s="929"/>
    </row>
    <row r="166" spans="1:7" x14ac:dyDescent="0.25">
      <c r="A166" s="517"/>
      <c r="B166" s="857"/>
      <c r="C166" s="859"/>
      <c r="D166" s="517"/>
      <c r="E166" s="862"/>
      <c r="F166" s="862"/>
      <c r="G166" s="929"/>
    </row>
    <row r="167" spans="1:7" x14ac:dyDescent="0.25">
      <c r="A167" s="517"/>
      <c r="B167" s="857"/>
      <c r="C167" s="859"/>
      <c r="D167" s="517"/>
      <c r="E167" s="862"/>
      <c r="F167" s="862"/>
      <c r="G167" s="929"/>
    </row>
    <row r="168" spans="1:7" x14ac:dyDescent="0.25">
      <c r="A168" s="517"/>
      <c r="B168" s="857"/>
      <c r="C168" s="859"/>
      <c r="D168" s="517"/>
      <c r="E168" s="862"/>
      <c r="F168" s="862"/>
      <c r="G168" s="929"/>
    </row>
    <row r="169" spans="1:7" x14ac:dyDescent="0.25">
      <c r="A169" s="517"/>
      <c r="B169" s="857"/>
      <c r="C169" s="859"/>
      <c r="D169" s="517"/>
      <c r="E169" s="862"/>
      <c r="F169" s="862"/>
      <c r="G169" s="929"/>
    </row>
    <row r="170" spans="1:7" x14ac:dyDescent="0.25">
      <c r="A170" s="517"/>
      <c r="B170" s="857"/>
      <c r="C170" s="859"/>
      <c r="D170" s="517"/>
      <c r="E170" s="862"/>
      <c r="F170" s="862"/>
      <c r="G170" s="929"/>
    </row>
    <row r="171" spans="1:7" x14ac:dyDescent="0.25">
      <c r="A171" s="517"/>
      <c r="B171" s="857"/>
      <c r="C171" s="859"/>
      <c r="D171" s="517"/>
      <c r="E171" s="862"/>
      <c r="F171" s="862"/>
      <c r="G171" s="929"/>
    </row>
    <row r="172" spans="1:7" x14ac:dyDescent="0.25">
      <c r="A172" s="517"/>
      <c r="B172" s="857"/>
      <c r="C172" s="859"/>
      <c r="D172" s="517"/>
      <c r="E172" s="862"/>
      <c r="F172" s="862"/>
      <c r="G172" s="929"/>
    </row>
    <row r="173" spans="1:7" x14ac:dyDescent="0.25">
      <c r="A173" s="517"/>
      <c r="B173" s="857"/>
      <c r="C173" s="859"/>
      <c r="D173" s="517"/>
      <c r="E173" s="862"/>
      <c r="F173" s="862"/>
      <c r="G173" s="929"/>
    </row>
    <row r="174" spans="1:7" x14ac:dyDescent="0.25">
      <c r="A174" s="517"/>
      <c r="B174" s="857"/>
      <c r="C174" s="859"/>
      <c r="D174" s="517"/>
      <c r="E174" s="862"/>
      <c r="F174" s="862"/>
      <c r="G174" s="929"/>
    </row>
    <row r="175" spans="1:7" x14ac:dyDescent="0.25">
      <c r="A175" s="517"/>
      <c r="B175" s="857"/>
      <c r="C175" s="859"/>
      <c r="D175" s="517"/>
      <c r="E175" s="862"/>
      <c r="F175" s="862"/>
      <c r="G175" s="929"/>
    </row>
    <row r="176" spans="1:7" x14ac:dyDescent="0.25">
      <c r="A176" s="517"/>
      <c r="B176" s="857"/>
      <c r="C176" s="859"/>
      <c r="D176" s="517"/>
      <c r="E176" s="862"/>
      <c r="F176" s="862"/>
      <c r="G176" s="929"/>
    </row>
    <row r="177" spans="1:7" x14ac:dyDescent="0.25">
      <c r="A177" s="517"/>
      <c r="B177" s="857"/>
      <c r="C177" s="859"/>
      <c r="D177" s="517"/>
      <c r="E177" s="862"/>
      <c r="F177" s="862"/>
      <c r="G177" s="929"/>
    </row>
    <row r="178" spans="1:7" x14ac:dyDescent="0.25">
      <c r="A178" s="517"/>
      <c r="B178" s="857"/>
      <c r="C178" s="859"/>
      <c r="D178" s="517"/>
      <c r="E178" s="862"/>
      <c r="F178" s="862"/>
      <c r="G178" s="929"/>
    </row>
    <row r="179" spans="1:7" x14ac:dyDescent="0.25">
      <c r="A179" s="517"/>
      <c r="B179" s="857"/>
      <c r="C179" s="859"/>
      <c r="D179" s="517"/>
      <c r="E179" s="862"/>
      <c r="F179" s="862"/>
      <c r="G179" s="929"/>
    </row>
    <row r="180" spans="1:7" x14ac:dyDescent="0.25">
      <c r="A180" s="517"/>
      <c r="B180" s="857"/>
      <c r="C180" s="859"/>
      <c r="D180" s="517"/>
      <c r="E180" s="862"/>
      <c r="F180" s="862"/>
      <c r="G180" s="929"/>
    </row>
    <row r="181" spans="1:7" x14ac:dyDescent="0.25">
      <c r="A181" s="517"/>
      <c r="B181" s="857"/>
      <c r="C181" s="859"/>
      <c r="D181" s="517"/>
      <c r="E181" s="862"/>
      <c r="F181" s="862"/>
      <c r="G181" s="929"/>
    </row>
    <row r="182" spans="1:7" x14ac:dyDescent="0.25">
      <c r="A182" s="517"/>
      <c r="B182" s="857"/>
      <c r="C182" s="859"/>
      <c r="D182" s="517"/>
      <c r="E182" s="862"/>
      <c r="F182" s="862"/>
      <c r="G182" s="929"/>
    </row>
    <row r="183" spans="1:7" x14ac:dyDescent="0.25">
      <c r="A183" s="517"/>
      <c r="B183" s="857"/>
      <c r="C183" s="859"/>
      <c r="D183" s="517"/>
      <c r="E183" s="862"/>
      <c r="F183" s="862"/>
      <c r="G183" s="929"/>
    </row>
    <row r="184" spans="1:7" x14ac:dyDescent="0.25">
      <c r="A184" s="517"/>
      <c r="B184" s="857"/>
      <c r="C184" s="859"/>
      <c r="D184" s="517"/>
      <c r="E184" s="862"/>
      <c r="F184" s="862"/>
      <c r="G184" s="929"/>
    </row>
    <row r="185" spans="1:7" x14ac:dyDescent="0.25">
      <c r="A185" s="517"/>
      <c r="B185" s="857"/>
      <c r="C185" s="859"/>
      <c r="D185" s="517"/>
      <c r="E185" s="862"/>
      <c r="F185" s="862"/>
      <c r="G185" s="929"/>
    </row>
    <row r="186" spans="1:7" x14ac:dyDescent="0.25">
      <c r="A186" s="517"/>
      <c r="B186" s="857"/>
      <c r="C186" s="859"/>
      <c r="D186" s="517"/>
      <c r="E186" s="862"/>
      <c r="F186" s="862"/>
      <c r="G186" s="929"/>
    </row>
    <row r="187" spans="1:7" x14ac:dyDescent="0.25">
      <c r="A187" s="517"/>
      <c r="B187" s="857"/>
      <c r="C187" s="859"/>
      <c r="D187" s="517"/>
      <c r="E187" s="862"/>
      <c r="F187" s="862"/>
      <c r="G187" s="929"/>
    </row>
    <row r="188" spans="1:7" x14ac:dyDescent="0.25">
      <c r="A188" s="517"/>
      <c r="B188" s="857"/>
      <c r="C188" s="859"/>
      <c r="D188" s="517"/>
      <c r="E188" s="862"/>
      <c r="F188" s="862"/>
      <c r="G188" s="929"/>
    </row>
    <row r="189" spans="1:7" x14ac:dyDescent="0.25">
      <c r="A189" s="517"/>
      <c r="B189" s="857"/>
      <c r="C189" s="859"/>
      <c r="D189" s="517"/>
      <c r="E189" s="862"/>
      <c r="F189" s="862"/>
      <c r="G189" s="929"/>
    </row>
    <row r="190" spans="1:7" x14ac:dyDescent="0.25">
      <c r="A190" s="517"/>
      <c r="B190" s="857"/>
      <c r="C190" s="859"/>
      <c r="D190" s="517"/>
      <c r="E190" s="862"/>
      <c r="F190" s="862"/>
      <c r="G190" s="929"/>
    </row>
    <row r="191" spans="1:7" x14ac:dyDescent="0.25">
      <c r="A191" s="517"/>
      <c r="B191" s="857"/>
      <c r="C191" s="859"/>
      <c r="D191" s="517"/>
      <c r="E191" s="862"/>
      <c r="F191" s="862"/>
      <c r="G191" s="929"/>
    </row>
    <row r="192" spans="1:7" x14ac:dyDescent="0.25">
      <c r="A192" s="517"/>
      <c r="B192" s="857"/>
      <c r="C192" s="859"/>
      <c r="D192" s="517"/>
      <c r="E192" s="862"/>
      <c r="F192" s="862"/>
      <c r="G192" s="929"/>
    </row>
    <row r="193" spans="1:7" x14ac:dyDescent="0.25">
      <c r="A193" s="517"/>
      <c r="B193" s="857"/>
      <c r="C193" s="859"/>
      <c r="D193" s="517"/>
      <c r="E193" s="862"/>
      <c r="F193" s="862"/>
      <c r="G193" s="929"/>
    </row>
    <row r="194" spans="1:7" ht="19.149999999999999" customHeight="1" x14ac:dyDescent="0.25">
      <c r="A194" s="2093" t="s">
        <v>103</v>
      </c>
      <c r="B194" s="2093"/>
      <c r="C194" s="2093"/>
      <c r="D194" s="2093"/>
      <c r="E194" s="2093"/>
      <c r="F194" s="837">
        <f>SUM(F130:F193)</f>
        <v>0</v>
      </c>
      <c r="G194" s="929"/>
    </row>
    <row r="195" spans="1:7" ht="13" x14ac:dyDescent="0.25">
      <c r="A195" s="517"/>
      <c r="B195" s="579"/>
      <c r="C195" s="517"/>
      <c r="D195" s="850"/>
      <c r="E195" s="860" t="s">
        <v>956</v>
      </c>
      <c r="F195" s="860"/>
      <c r="G195" s="961"/>
    </row>
    <row r="196" spans="1:7" x14ac:dyDescent="0.25">
      <c r="A196" s="517"/>
      <c r="B196" s="520"/>
      <c r="C196" s="517"/>
      <c r="D196" s="517"/>
      <c r="E196" s="860"/>
      <c r="F196" s="860"/>
      <c r="G196" s="929"/>
    </row>
    <row r="197" spans="1:7" ht="13" x14ac:dyDescent="0.25">
      <c r="A197" s="877"/>
      <c r="B197" s="880" t="s">
        <v>957</v>
      </c>
      <c r="C197" s="517"/>
      <c r="D197" s="517"/>
      <c r="E197" s="862"/>
      <c r="F197" s="862"/>
      <c r="G197" s="929"/>
    </row>
    <row r="198" spans="1:7" ht="13" x14ac:dyDescent="0.25">
      <c r="A198" s="877"/>
      <c r="B198" s="880"/>
      <c r="C198" s="517"/>
      <c r="D198" s="517"/>
      <c r="E198" s="862"/>
      <c r="F198" s="862"/>
      <c r="G198" s="929"/>
    </row>
    <row r="199" spans="1:7" ht="13" x14ac:dyDescent="0.25">
      <c r="A199" s="1092"/>
      <c r="B199" s="880" t="s">
        <v>773</v>
      </c>
      <c r="C199" s="517"/>
      <c r="D199" s="517"/>
      <c r="E199" s="862"/>
      <c r="F199" s="862"/>
      <c r="G199" s="929"/>
    </row>
    <row r="200" spans="1:7" x14ac:dyDescent="0.25">
      <c r="A200" s="517"/>
      <c r="B200" s="857"/>
      <c r="C200" s="517"/>
      <c r="D200" s="517"/>
      <c r="E200" s="862"/>
      <c r="F200" s="862"/>
      <c r="G200" s="929"/>
    </row>
    <row r="201" spans="1:7" x14ac:dyDescent="0.25">
      <c r="A201" s="517"/>
      <c r="B201" s="858" t="s">
        <v>958</v>
      </c>
      <c r="C201" s="517"/>
      <c r="D201" s="517"/>
      <c r="E201" s="862"/>
      <c r="F201" s="862">
        <f>F58</f>
        <v>0</v>
      </c>
      <c r="G201" s="929"/>
    </row>
    <row r="202" spans="1:7" x14ac:dyDescent="0.25">
      <c r="A202" s="517"/>
      <c r="B202" s="858"/>
      <c r="C202" s="517"/>
      <c r="D202" s="517"/>
      <c r="E202" s="862"/>
      <c r="F202" s="867"/>
      <c r="G202" s="929"/>
    </row>
    <row r="203" spans="1:7" x14ac:dyDescent="0.25">
      <c r="A203" s="517"/>
      <c r="B203" s="858" t="s">
        <v>959</v>
      </c>
      <c r="C203" s="517"/>
      <c r="D203" s="517"/>
      <c r="E203" s="862"/>
      <c r="F203" s="862">
        <f>F105</f>
        <v>0</v>
      </c>
      <c r="G203" s="929"/>
    </row>
    <row r="204" spans="1:7" x14ac:dyDescent="0.25">
      <c r="A204" s="517"/>
      <c r="B204" s="857"/>
      <c r="C204" s="517"/>
      <c r="D204" s="517"/>
      <c r="E204" s="862"/>
      <c r="F204" s="867"/>
      <c r="G204" s="929"/>
    </row>
    <row r="205" spans="1:7" x14ac:dyDescent="0.25">
      <c r="A205" s="517"/>
      <c r="B205" s="858" t="s">
        <v>960</v>
      </c>
      <c r="C205" s="517"/>
      <c r="D205" s="517"/>
      <c r="E205" s="860"/>
      <c r="F205" s="860">
        <f>F128</f>
        <v>66000000</v>
      </c>
      <c r="G205" s="929"/>
    </row>
    <row r="206" spans="1:7" x14ac:dyDescent="0.25">
      <c r="A206" s="517"/>
      <c r="B206" s="858"/>
      <c r="C206" s="517"/>
      <c r="D206" s="517"/>
      <c r="E206" s="860"/>
      <c r="F206" s="860"/>
      <c r="G206" s="929"/>
    </row>
    <row r="207" spans="1:7" x14ac:dyDescent="0.25">
      <c r="A207" s="517"/>
      <c r="B207" s="858" t="s">
        <v>961</v>
      </c>
      <c r="C207" s="517"/>
      <c r="D207" s="517"/>
      <c r="E207" s="860"/>
      <c r="F207" s="860">
        <f>F194</f>
        <v>0</v>
      </c>
      <c r="G207" s="929"/>
    </row>
    <row r="208" spans="1:7" x14ac:dyDescent="0.25">
      <c r="A208" s="517"/>
      <c r="B208" s="520"/>
      <c r="C208" s="517"/>
      <c r="D208" s="517"/>
      <c r="E208" s="860"/>
      <c r="F208" s="860"/>
      <c r="G208" s="929"/>
    </row>
    <row r="209" spans="1:7" x14ac:dyDescent="0.25">
      <c r="A209" s="517"/>
      <c r="B209" s="520"/>
      <c r="C209" s="517"/>
      <c r="D209" s="517"/>
      <c r="E209" s="860"/>
      <c r="F209" s="860"/>
      <c r="G209" s="929"/>
    </row>
    <row r="210" spans="1:7" x14ac:dyDescent="0.25">
      <c r="A210" s="517"/>
      <c r="B210" s="520"/>
      <c r="C210" s="517"/>
      <c r="D210" s="517"/>
      <c r="E210" s="860"/>
      <c r="F210" s="860"/>
      <c r="G210" s="929"/>
    </row>
    <row r="211" spans="1:7" x14ac:dyDescent="0.25">
      <c r="A211" s="517"/>
      <c r="B211" s="520"/>
      <c r="C211" s="517"/>
      <c r="D211" s="517"/>
      <c r="E211" s="860"/>
      <c r="F211" s="860"/>
      <c r="G211" s="929"/>
    </row>
    <row r="212" spans="1:7" x14ac:dyDescent="0.25">
      <c r="A212" s="517"/>
      <c r="B212" s="520"/>
      <c r="C212" s="517"/>
      <c r="D212" s="517"/>
      <c r="E212" s="860"/>
      <c r="F212" s="860"/>
      <c r="G212" s="929"/>
    </row>
    <row r="213" spans="1:7" x14ac:dyDescent="0.25">
      <c r="A213" s="517"/>
      <c r="B213" s="520"/>
      <c r="C213" s="517"/>
      <c r="D213" s="517"/>
      <c r="E213" s="860"/>
      <c r="F213" s="860"/>
      <c r="G213" s="929"/>
    </row>
    <row r="214" spans="1:7" x14ac:dyDescent="0.25">
      <c r="A214" s="517"/>
      <c r="B214" s="520"/>
      <c r="C214" s="517"/>
      <c r="D214" s="517"/>
      <c r="E214" s="860"/>
      <c r="F214" s="860"/>
      <c r="G214" s="929"/>
    </row>
    <row r="215" spans="1:7" x14ac:dyDescent="0.25">
      <c r="A215" s="517"/>
      <c r="B215" s="520"/>
      <c r="C215" s="517"/>
      <c r="D215" s="517"/>
      <c r="E215" s="860"/>
      <c r="F215" s="860"/>
      <c r="G215" s="929"/>
    </row>
    <row r="216" spans="1:7" x14ac:dyDescent="0.25">
      <c r="A216" s="517"/>
      <c r="B216" s="520"/>
      <c r="C216" s="517"/>
      <c r="D216" s="517"/>
      <c r="E216" s="860"/>
      <c r="F216" s="860"/>
      <c r="G216" s="929"/>
    </row>
    <row r="217" spans="1:7" x14ac:dyDescent="0.25">
      <c r="A217" s="517"/>
      <c r="B217" s="520"/>
      <c r="C217" s="517"/>
      <c r="D217" s="517"/>
      <c r="E217" s="860"/>
      <c r="F217" s="860"/>
      <c r="G217" s="929"/>
    </row>
    <row r="218" spans="1:7" x14ac:dyDescent="0.25">
      <c r="A218" s="517"/>
      <c r="B218" s="520"/>
      <c r="C218" s="517"/>
      <c r="D218" s="517"/>
      <c r="E218" s="860"/>
      <c r="F218" s="860"/>
      <c r="G218" s="929"/>
    </row>
    <row r="219" spans="1:7" x14ac:dyDescent="0.25">
      <c r="A219" s="517"/>
      <c r="B219" s="520"/>
      <c r="C219" s="517"/>
      <c r="D219" s="517"/>
      <c r="E219" s="860"/>
      <c r="F219" s="860"/>
      <c r="G219" s="929"/>
    </row>
    <row r="220" spans="1:7" x14ac:dyDescent="0.25">
      <c r="A220" s="517"/>
      <c r="B220" s="520"/>
      <c r="C220" s="517"/>
      <c r="D220" s="517"/>
      <c r="E220" s="860"/>
      <c r="F220" s="860"/>
      <c r="G220" s="929"/>
    </row>
    <row r="221" spans="1:7" x14ac:dyDescent="0.25">
      <c r="A221" s="517"/>
      <c r="B221" s="520"/>
      <c r="C221" s="517"/>
      <c r="D221" s="517"/>
      <c r="E221" s="860"/>
      <c r="F221" s="860"/>
      <c r="G221" s="929"/>
    </row>
    <row r="222" spans="1:7" x14ac:dyDescent="0.25">
      <c r="A222" s="517"/>
      <c r="B222" s="520"/>
      <c r="C222" s="517"/>
      <c r="D222" s="517"/>
      <c r="E222" s="860"/>
      <c r="F222" s="860"/>
      <c r="G222" s="929"/>
    </row>
    <row r="223" spans="1:7" x14ac:dyDescent="0.25">
      <c r="A223" s="517"/>
      <c r="B223" s="520"/>
      <c r="C223" s="517"/>
      <c r="D223" s="517"/>
      <c r="E223" s="860"/>
      <c r="F223" s="860"/>
      <c r="G223" s="929"/>
    </row>
    <row r="224" spans="1:7" x14ac:dyDescent="0.25">
      <c r="A224" s="517"/>
      <c r="B224" s="520"/>
      <c r="C224" s="517"/>
      <c r="D224" s="517"/>
      <c r="E224" s="860"/>
      <c r="F224" s="860"/>
      <c r="G224" s="929"/>
    </row>
    <row r="225" spans="1:7" x14ac:dyDescent="0.25">
      <c r="A225" s="517"/>
      <c r="B225" s="520"/>
      <c r="C225" s="517"/>
      <c r="D225" s="517"/>
      <c r="E225" s="860"/>
      <c r="F225" s="860"/>
      <c r="G225" s="929"/>
    </row>
    <row r="226" spans="1:7" x14ac:dyDescent="0.25">
      <c r="A226" s="517"/>
      <c r="B226" s="520"/>
      <c r="C226" s="517"/>
      <c r="D226" s="517"/>
      <c r="E226" s="860"/>
      <c r="F226" s="860"/>
      <c r="G226" s="929"/>
    </row>
    <row r="227" spans="1:7" x14ac:dyDescent="0.25">
      <c r="A227" s="517"/>
      <c r="B227" s="520"/>
      <c r="C227" s="517"/>
      <c r="D227" s="517"/>
      <c r="E227" s="860"/>
      <c r="F227" s="860"/>
      <c r="G227" s="929"/>
    </row>
    <row r="228" spans="1:7" x14ac:dyDescent="0.25">
      <c r="A228" s="517"/>
      <c r="B228" s="520"/>
      <c r="C228" s="517"/>
      <c r="D228" s="517"/>
      <c r="E228" s="860"/>
      <c r="F228" s="860"/>
      <c r="G228" s="929"/>
    </row>
    <row r="229" spans="1:7" x14ac:dyDescent="0.25">
      <c r="A229" s="517"/>
      <c r="B229" s="520"/>
      <c r="C229" s="517"/>
      <c r="D229" s="517"/>
      <c r="E229" s="860"/>
      <c r="F229" s="860"/>
      <c r="G229" s="929"/>
    </row>
    <row r="230" spans="1:7" x14ac:dyDescent="0.25">
      <c r="A230" s="517"/>
      <c r="B230" s="520"/>
      <c r="C230" s="517"/>
      <c r="D230" s="517"/>
      <c r="E230" s="860"/>
      <c r="F230" s="860"/>
      <c r="G230" s="929"/>
    </row>
    <row r="231" spans="1:7" x14ac:dyDescent="0.25">
      <c r="A231" s="517"/>
      <c r="B231" s="520"/>
      <c r="C231" s="517"/>
      <c r="D231" s="517"/>
      <c r="E231" s="860"/>
      <c r="F231" s="860"/>
      <c r="G231" s="929"/>
    </row>
    <row r="232" spans="1:7" x14ac:dyDescent="0.25">
      <c r="A232" s="517"/>
      <c r="B232" s="520"/>
      <c r="C232" s="517"/>
      <c r="D232" s="517"/>
      <c r="E232" s="860"/>
      <c r="F232" s="860"/>
      <c r="G232" s="929"/>
    </row>
    <row r="233" spans="1:7" x14ac:dyDescent="0.25">
      <c r="A233" s="517"/>
      <c r="B233" s="520"/>
      <c r="C233" s="517"/>
      <c r="D233" s="517"/>
      <c r="E233" s="860"/>
      <c r="F233" s="860"/>
      <c r="G233" s="929"/>
    </row>
    <row r="234" spans="1:7" x14ac:dyDescent="0.25">
      <c r="A234" s="517"/>
      <c r="B234" s="520"/>
      <c r="C234" s="517"/>
      <c r="D234" s="517"/>
      <c r="E234" s="860"/>
      <c r="F234" s="860"/>
      <c r="G234" s="929"/>
    </row>
    <row r="235" spans="1:7" x14ac:dyDescent="0.25">
      <c r="A235" s="517"/>
      <c r="B235" s="520"/>
      <c r="C235" s="517"/>
      <c r="D235" s="517"/>
      <c r="E235" s="860"/>
      <c r="F235" s="860"/>
      <c r="G235" s="929"/>
    </row>
    <row r="236" spans="1:7" x14ac:dyDescent="0.25">
      <c r="A236" s="517"/>
      <c r="B236" s="520"/>
      <c r="C236" s="517"/>
      <c r="D236" s="517"/>
      <c r="E236" s="860"/>
      <c r="F236" s="860"/>
      <c r="G236" s="929"/>
    </row>
    <row r="237" spans="1:7" x14ac:dyDescent="0.25">
      <c r="A237" s="517"/>
      <c r="B237" s="520"/>
      <c r="C237" s="517"/>
      <c r="D237" s="517"/>
      <c r="E237" s="860"/>
      <c r="F237" s="860"/>
      <c r="G237" s="929"/>
    </row>
    <row r="238" spans="1:7" x14ac:dyDescent="0.25">
      <c r="A238" s="517"/>
      <c r="B238" s="520"/>
      <c r="C238" s="517"/>
      <c r="D238" s="517"/>
      <c r="E238" s="860"/>
      <c r="F238" s="860"/>
      <c r="G238" s="929"/>
    </row>
    <row r="239" spans="1:7" x14ac:dyDescent="0.25">
      <c r="A239" s="517"/>
      <c r="B239" s="520"/>
      <c r="C239" s="517"/>
      <c r="D239" s="517"/>
      <c r="E239" s="860"/>
      <c r="F239" s="860"/>
      <c r="G239" s="929"/>
    </row>
    <row r="240" spans="1:7" x14ac:dyDescent="0.25">
      <c r="A240" s="517"/>
      <c r="B240" s="520"/>
      <c r="C240" s="517"/>
      <c r="D240" s="517"/>
      <c r="E240" s="860"/>
      <c r="F240" s="860"/>
      <c r="G240" s="929"/>
    </row>
    <row r="241" spans="1:7" x14ac:dyDescent="0.25">
      <c r="A241" s="517"/>
      <c r="B241" s="520"/>
      <c r="C241" s="517"/>
      <c r="D241" s="517"/>
      <c r="E241" s="860"/>
      <c r="F241" s="860"/>
      <c r="G241" s="929"/>
    </row>
    <row r="242" spans="1:7" x14ac:dyDescent="0.25">
      <c r="A242" s="517"/>
      <c r="B242" s="520"/>
      <c r="C242" s="517"/>
      <c r="D242" s="517"/>
      <c r="E242" s="860"/>
      <c r="F242" s="860"/>
      <c r="G242" s="929"/>
    </row>
    <row r="243" spans="1:7" x14ac:dyDescent="0.25">
      <c r="A243" s="517"/>
      <c r="B243" s="520"/>
      <c r="C243" s="517"/>
      <c r="D243" s="517"/>
      <c r="E243" s="860"/>
      <c r="F243" s="860"/>
      <c r="G243" s="929"/>
    </row>
    <row r="244" spans="1:7" x14ac:dyDescent="0.25">
      <c r="A244" s="517"/>
      <c r="B244" s="520"/>
      <c r="C244" s="517"/>
      <c r="D244" s="517"/>
      <c r="E244" s="860"/>
      <c r="F244" s="860"/>
      <c r="G244" s="929"/>
    </row>
    <row r="245" spans="1:7" x14ac:dyDescent="0.25">
      <c r="A245" s="517"/>
      <c r="B245" s="520"/>
      <c r="C245" s="517"/>
      <c r="D245" s="517"/>
      <c r="E245" s="860"/>
      <c r="F245" s="860"/>
      <c r="G245" s="929"/>
    </row>
    <row r="246" spans="1:7" x14ac:dyDescent="0.25">
      <c r="A246" s="517"/>
      <c r="B246" s="520"/>
      <c r="C246" s="517"/>
      <c r="D246" s="517"/>
      <c r="E246" s="860"/>
      <c r="F246" s="860"/>
      <c r="G246" s="929"/>
    </row>
    <row r="247" spans="1:7" x14ac:dyDescent="0.25">
      <c r="A247" s="517"/>
      <c r="B247" s="520"/>
      <c r="C247" s="517"/>
      <c r="D247" s="517"/>
      <c r="E247" s="860"/>
      <c r="F247" s="860"/>
      <c r="G247" s="929"/>
    </row>
    <row r="248" spans="1:7" x14ac:dyDescent="0.25">
      <c r="A248" s="517"/>
      <c r="B248" s="520"/>
      <c r="C248" s="517"/>
      <c r="D248" s="517"/>
      <c r="E248" s="860"/>
      <c r="F248" s="860"/>
      <c r="G248" s="929"/>
    </row>
    <row r="249" spans="1:7" x14ac:dyDescent="0.25">
      <c r="A249" s="517"/>
      <c r="B249" s="520"/>
      <c r="C249" s="517"/>
      <c r="D249" s="517"/>
      <c r="E249" s="860"/>
      <c r="F249" s="860"/>
      <c r="G249" s="929"/>
    </row>
    <row r="250" spans="1:7" x14ac:dyDescent="0.25">
      <c r="A250" s="517"/>
      <c r="B250" s="520"/>
      <c r="C250" s="517"/>
      <c r="D250" s="517"/>
      <c r="E250" s="860"/>
      <c r="F250" s="860"/>
      <c r="G250" s="929"/>
    </row>
    <row r="251" spans="1:7" x14ac:dyDescent="0.25">
      <c r="A251" s="517"/>
      <c r="B251" s="520"/>
      <c r="C251" s="517"/>
      <c r="D251" s="517"/>
      <c r="E251" s="860"/>
      <c r="F251" s="860"/>
      <c r="G251" s="929"/>
    </row>
    <row r="252" spans="1:7" x14ac:dyDescent="0.25">
      <c r="A252" s="517"/>
      <c r="B252" s="520"/>
      <c r="C252" s="517"/>
      <c r="D252" s="517"/>
      <c r="E252" s="860"/>
      <c r="F252" s="860"/>
      <c r="G252" s="929"/>
    </row>
    <row r="253" spans="1:7" x14ac:dyDescent="0.25">
      <c r="A253" s="517"/>
      <c r="B253" s="520"/>
      <c r="C253" s="517"/>
      <c r="D253" s="517"/>
      <c r="E253" s="860"/>
      <c r="F253" s="860"/>
      <c r="G253" s="929"/>
    </row>
    <row r="254" spans="1:7" x14ac:dyDescent="0.25">
      <c r="A254" s="517"/>
      <c r="B254" s="520"/>
      <c r="C254" s="517"/>
      <c r="D254" s="517"/>
      <c r="E254" s="860"/>
      <c r="F254" s="860"/>
      <c r="G254" s="929"/>
    </row>
    <row r="255" spans="1:7" x14ac:dyDescent="0.25">
      <c r="A255" s="517"/>
      <c r="B255" s="520"/>
      <c r="C255" s="517"/>
      <c r="D255" s="517"/>
      <c r="E255" s="860"/>
      <c r="F255" s="860"/>
      <c r="G255" s="929"/>
    </row>
    <row r="256" spans="1:7" x14ac:dyDescent="0.25">
      <c r="A256" s="517"/>
      <c r="B256" s="520"/>
      <c r="C256" s="517"/>
      <c r="D256" s="517"/>
      <c r="E256" s="860"/>
      <c r="F256" s="860"/>
      <c r="G256" s="929"/>
    </row>
    <row r="257" spans="1:256" x14ac:dyDescent="0.25">
      <c r="A257" s="517"/>
      <c r="B257" s="520"/>
      <c r="C257" s="517"/>
      <c r="D257" s="517"/>
      <c r="E257" s="860"/>
      <c r="F257" s="860"/>
      <c r="G257" s="929"/>
    </row>
    <row r="258" spans="1:256" x14ac:dyDescent="0.25">
      <c r="A258" s="517"/>
      <c r="B258" s="520"/>
      <c r="C258" s="517"/>
      <c r="D258" s="517"/>
      <c r="E258" s="860"/>
      <c r="F258" s="860"/>
      <c r="G258" s="929"/>
    </row>
    <row r="259" spans="1:256" x14ac:dyDescent="0.25">
      <c r="A259" s="517"/>
      <c r="B259" s="520"/>
      <c r="C259" s="517"/>
      <c r="D259" s="517"/>
      <c r="E259" s="860"/>
      <c r="F259" s="860"/>
      <c r="G259" s="929"/>
    </row>
    <row r="260" spans="1:256" x14ac:dyDescent="0.25">
      <c r="A260" s="517"/>
      <c r="B260" s="520"/>
      <c r="C260" s="517"/>
      <c r="D260" s="517"/>
      <c r="E260" s="860"/>
      <c r="F260" s="860"/>
      <c r="G260" s="929"/>
    </row>
    <row r="261" spans="1:256" ht="19.899999999999999" customHeight="1" x14ac:dyDescent="0.25">
      <c r="A261" s="2094" t="s">
        <v>487</v>
      </c>
      <c r="B261" s="2094"/>
      <c r="C261" s="2094"/>
      <c r="D261" s="2094"/>
      <c r="E261" s="2094"/>
      <c r="F261" s="881">
        <f>SUM(F201:F209)</f>
        <v>66000000</v>
      </c>
      <c r="G261" s="965"/>
      <c r="H261" s="882"/>
      <c r="J261" s="882"/>
      <c r="K261" s="882"/>
      <c r="L261" s="882"/>
      <c r="M261" s="882"/>
      <c r="N261" s="882"/>
      <c r="O261" s="882"/>
      <c r="P261" s="882"/>
      <c r="Q261" s="882"/>
      <c r="R261" s="882"/>
      <c r="S261" s="882"/>
      <c r="T261" s="882"/>
      <c r="U261" s="882"/>
      <c r="V261" s="882"/>
      <c r="W261" s="882"/>
      <c r="X261" s="882"/>
      <c r="Y261" s="882"/>
      <c r="Z261" s="882"/>
      <c r="AA261" s="882"/>
      <c r="AB261" s="882"/>
      <c r="AC261" s="882"/>
      <c r="AD261" s="882"/>
      <c r="AE261" s="882"/>
      <c r="AF261" s="882"/>
      <c r="AG261" s="882"/>
      <c r="AH261" s="882"/>
      <c r="AI261" s="882"/>
      <c r="AJ261" s="882"/>
      <c r="AK261" s="882"/>
      <c r="AL261" s="882"/>
      <c r="AM261" s="882"/>
      <c r="AN261" s="882"/>
      <c r="AO261" s="882"/>
      <c r="AP261" s="882"/>
      <c r="AQ261" s="882"/>
      <c r="AR261" s="882"/>
      <c r="AS261" s="882"/>
      <c r="AT261" s="882"/>
      <c r="AU261" s="882"/>
      <c r="AV261" s="882"/>
      <c r="AW261" s="882"/>
      <c r="AX261" s="882"/>
      <c r="AY261" s="882"/>
      <c r="AZ261" s="882"/>
      <c r="BA261" s="882"/>
      <c r="BB261" s="882"/>
      <c r="BC261" s="882"/>
      <c r="BD261" s="882"/>
      <c r="BE261" s="882"/>
      <c r="BF261" s="882"/>
      <c r="BG261" s="882"/>
      <c r="BH261" s="882"/>
      <c r="BI261" s="882"/>
      <c r="BJ261" s="882"/>
      <c r="BK261" s="882"/>
      <c r="BL261" s="882"/>
      <c r="BM261" s="882"/>
      <c r="BN261" s="882"/>
      <c r="BO261" s="882"/>
      <c r="BP261" s="882"/>
      <c r="BQ261" s="882"/>
      <c r="BR261" s="882"/>
      <c r="BS261" s="882"/>
      <c r="BT261" s="882"/>
      <c r="BU261" s="882"/>
      <c r="BV261" s="882"/>
      <c r="BW261" s="882"/>
      <c r="BX261" s="882"/>
      <c r="BY261" s="882"/>
      <c r="BZ261" s="882"/>
      <c r="CA261" s="882"/>
      <c r="CB261" s="882"/>
      <c r="CC261" s="882"/>
      <c r="CD261" s="882"/>
      <c r="CE261" s="882"/>
      <c r="CF261" s="882"/>
      <c r="CG261" s="882"/>
      <c r="CH261" s="882"/>
      <c r="CI261" s="882"/>
      <c r="CJ261" s="882"/>
      <c r="CK261" s="882"/>
      <c r="CL261" s="882"/>
      <c r="CM261" s="882"/>
      <c r="CN261" s="882"/>
      <c r="CO261" s="882"/>
      <c r="CP261" s="882"/>
      <c r="CQ261" s="882"/>
      <c r="CR261" s="882"/>
      <c r="CS261" s="882"/>
      <c r="CT261" s="882"/>
      <c r="CU261" s="882"/>
      <c r="CV261" s="882"/>
      <c r="CW261" s="882"/>
      <c r="CX261" s="882"/>
      <c r="CY261" s="882"/>
      <c r="CZ261" s="882"/>
      <c r="DA261" s="882"/>
      <c r="DB261" s="882"/>
      <c r="DC261" s="882"/>
      <c r="DD261" s="882"/>
      <c r="DE261" s="882"/>
      <c r="DF261" s="882"/>
      <c r="DG261" s="882"/>
      <c r="DH261" s="882"/>
      <c r="DI261" s="882"/>
      <c r="DJ261" s="882"/>
      <c r="DK261" s="882"/>
      <c r="DL261" s="882"/>
      <c r="DM261" s="882"/>
      <c r="DN261" s="882"/>
      <c r="DO261" s="882"/>
      <c r="DP261" s="882"/>
      <c r="DQ261" s="882"/>
      <c r="DR261" s="882"/>
      <c r="DS261" s="882"/>
      <c r="DT261" s="882"/>
      <c r="DU261" s="882"/>
      <c r="DV261" s="882"/>
      <c r="DW261" s="882"/>
      <c r="DX261" s="882"/>
      <c r="DY261" s="882"/>
      <c r="DZ261" s="882"/>
      <c r="EA261" s="882"/>
      <c r="EB261" s="882"/>
      <c r="EC261" s="882"/>
      <c r="ED261" s="882"/>
      <c r="EE261" s="882"/>
      <c r="EF261" s="882"/>
      <c r="EG261" s="882"/>
      <c r="EH261" s="882"/>
      <c r="EI261" s="882"/>
      <c r="EJ261" s="882"/>
      <c r="EK261" s="882"/>
      <c r="EL261" s="882"/>
      <c r="EM261" s="882"/>
      <c r="EN261" s="882"/>
      <c r="EO261" s="882"/>
      <c r="EP261" s="882"/>
      <c r="EQ261" s="882"/>
      <c r="ER261" s="882"/>
      <c r="ES261" s="882"/>
      <c r="ET261" s="882"/>
      <c r="EU261" s="882"/>
      <c r="EV261" s="882"/>
      <c r="EW261" s="882"/>
      <c r="EX261" s="882"/>
      <c r="EY261" s="882"/>
      <c r="EZ261" s="882"/>
      <c r="FA261" s="882"/>
      <c r="FB261" s="882"/>
      <c r="FC261" s="882"/>
      <c r="FD261" s="882"/>
      <c r="FE261" s="882"/>
      <c r="FF261" s="882"/>
      <c r="FG261" s="882"/>
      <c r="FH261" s="882"/>
      <c r="FI261" s="882"/>
      <c r="FJ261" s="882"/>
      <c r="FK261" s="882"/>
      <c r="FL261" s="882"/>
      <c r="FM261" s="882"/>
      <c r="FN261" s="882"/>
      <c r="FO261" s="882"/>
      <c r="FP261" s="882"/>
      <c r="FQ261" s="882"/>
      <c r="FR261" s="882"/>
      <c r="FS261" s="882"/>
      <c r="FT261" s="882"/>
      <c r="FU261" s="882"/>
      <c r="FV261" s="882"/>
      <c r="FW261" s="882"/>
      <c r="FX261" s="882"/>
      <c r="FY261" s="882"/>
      <c r="FZ261" s="882"/>
      <c r="GA261" s="882"/>
      <c r="GB261" s="882"/>
      <c r="GC261" s="882"/>
      <c r="GD261" s="882"/>
      <c r="GE261" s="882"/>
      <c r="GF261" s="882"/>
      <c r="GG261" s="882"/>
      <c r="GH261" s="882"/>
      <c r="GI261" s="882"/>
      <c r="GJ261" s="882"/>
      <c r="GK261" s="882"/>
      <c r="GL261" s="882"/>
      <c r="GM261" s="882"/>
      <c r="GN261" s="882"/>
      <c r="GO261" s="882"/>
      <c r="GP261" s="882"/>
      <c r="GQ261" s="882"/>
      <c r="GR261" s="882"/>
      <c r="GS261" s="882"/>
      <c r="GT261" s="882"/>
      <c r="GU261" s="882"/>
      <c r="GV261" s="882"/>
      <c r="GW261" s="882"/>
      <c r="GX261" s="882"/>
      <c r="GY261" s="882"/>
      <c r="GZ261" s="882"/>
      <c r="HA261" s="882"/>
      <c r="HB261" s="882"/>
      <c r="HC261" s="882"/>
      <c r="HD261" s="882"/>
      <c r="HE261" s="882"/>
      <c r="HF261" s="882"/>
      <c r="HG261" s="882"/>
      <c r="HH261" s="882"/>
      <c r="HI261" s="882"/>
      <c r="HJ261" s="882"/>
      <c r="HK261" s="882"/>
      <c r="HL261" s="882"/>
      <c r="HM261" s="882"/>
      <c r="HN261" s="882"/>
      <c r="HO261" s="882"/>
      <c r="HP261" s="882"/>
      <c r="HQ261" s="882"/>
      <c r="HR261" s="882"/>
      <c r="HS261" s="882"/>
      <c r="HT261" s="882"/>
      <c r="HU261" s="882"/>
      <c r="HV261" s="882"/>
      <c r="HW261" s="882"/>
      <c r="HX261" s="882"/>
      <c r="HY261" s="882"/>
      <c r="HZ261" s="882"/>
      <c r="IA261" s="882"/>
      <c r="IB261" s="882"/>
      <c r="IC261" s="882"/>
      <c r="ID261" s="882"/>
      <c r="IE261" s="882"/>
      <c r="IF261" s="882"/>
      <c r="IG261" s="882"/>
      <c r="IH261" s="882"/>
      <c r="II261" s="882"/>
      <c r="IJ261" s="882"/>
      <c r="IK261" s="882"/>
      <c r="IL261" s="882"/>
      <c r="IM261" s="882"/>
      <c r="IN261" s="882"/>
      <c r="IO261" s="882"/>
      <c r="IP261" s="882"/>
      <c r="IQ261" s="882"/>
      <c r="IR261" s="882"/>
      <c r="IS261" s="882"/>
      <c r="IT261" s="882"/>
      <c r="IU261" s="882"/>
      <c r="IV261" s="882"/>
    </row>
    <row r="262" spans="1:256" x14ac:dyDescent="0.25">
      <c r="B262" s="883"/>
      <c r="E262" s="884"/>
      <c r="F262" s="884"/>
    </row>
    <row r="263" spans="1:256" x14ac:dyDescent="0.25">
      <c r="B263" s="883"/>
      <c r="E263" s="884"/>
      <c r="F263" s="884"/>
    </row>
    <row r="264" spans="1:256" x14ac:dyDescent="0.25">
      <c r="B264" s="883"/>
      <c r="E264" s="884"/>
      <c r="F264" s="884"/>
    </row>
    <row r="265" spans="1:256" x14ac:dyDescent="0.25">
      <c r="B265" s="883"/>
      <c r="E265" s="884"/>
      <c r="F265" s="884"/>
    </row>
    <row r="266" spans="1:256" x14ac:dyDescent="0.25">
      <c r="B266" s="883"/>
      <c r="E266" s="884"/>
      <c r="F266" s="884"/>
    </row>
    <row r="267" spans="1:256" x14ac:dyDescent="0.25">
      <c r="B267" s="883"/>
      <c r="E267" s="884"/>
      <c r="F267" s="884"/>
    </row>
    <row r="268" spans="1:256" x14ac:dyDescent="0.25">
      <c r="B268" s="883"/>
      <c r="E268" s="884"/>
      <c r="F268" s="884"/>
    </row>
    <row r="269" spans="1:256" x14ac:dyDescent="0.25">
      <c r="B269" s="883"/>
      <c r="E269" s="884"/>
      <c r="F269" s="884"/>
    </row>
    <row r="270" spans="1:256" x14ac:dyDescent="0.25">
      <c r="B270" s="883"/>
      <c r="E270" s="884"/>
      <c r="F270" s="884"/>
    </row>
    <row r="271" spans="1:256" x14ac:dyDescent="0.25">
      <c r="B271" s="883"/>
      <c r="E271" s="884"/>
      <c r="F271" s="884"/>
    </row>
    <row r="272" spans="1:256" x14ac:dyDescent="0.25">
      <c r="B272" s="883"/>
      <c r="E272" s="884"/>
      <c r="F272" s="884"/>
    </row>
    <row r="273" spans="2:6" x14ac:dyDescent="0.25">
      <c r="B273" s="883"/>
      <c r="E273" s="884"/>
      <c r="F273" s="884"/>
    </row>
    <row r="274" spans="2:6" x14ac:dyDescent="0.25">
      <c r="B274" s="883"/>
      <c r="E274" s="884"/>
      <c r="F274" s="884"/>
    </row>
    <row r="275" spans="2:6" x14ac:dyDescent="0.25">
      <c r="B275" s="883"/>
      <c r="E275" s="884"/>
      <c r="F275" s="884"/>
    </row>
    <row r="276" spans="2:6" x14ac:dyDescent="0.25">
      <c r="B276" s="883"/>
      <c r="E276" s="884"/>
      <c r="F276" s="884"/>
    </row>
    <row r="277" spans="2:6" x14ac:dyDescent="0.25">
      <c r="B277" s="883"/>
      <c r="E277" s="884"/>
      <c r="F277" s="884"/>
    </row>
    <row r="278" spans="2:6" x14ac:dyDescent="0.25">
      <c r="B278" s="883"/>
      <c r="E278" s="884"/>
      <c r="F278" s="884"/>
    </row>
    <row r="279" spans="2:6" x14ac:dyDescent="0.25">
      <c r="B279" s="883"/>
      <c r="E279" s="884"/>
      <c r="F279" s="884"/>
    </row>
    <row r="280" spans="2:6" x14ac:dyDescent="0.25">
      <c r="B280" s="883"/>
      <c r="E280" s="884"/>
      <c r="F280" s="884"/>
    </row>
    <row r="281" spans="2:6" x14ac:dyDescent="0.25">
      <c r="B281" s="883"/>
      <c r="E281" s="884"/>
      <c r="F281" s="884"/>
    </row>
    <row r="282" spans="2:6" x14ac:dyDescent="0.25">
      <c r="B282" s="883"/>
      <c r="E282" s="884"/>
      <c r="F282" s="884"/>
    </row>
    <row r="283" spans="2:6" x14ac:dyDescent="0.25">
      <c r="B283" s="883"/>
      <c r="E283" s="884"/>
      <c r="F283" s="884"/>
    </row>
    <row r="284" spans="2:6" x14ac:dyDescent="0.25">
      <c r="B284" s="883"/>
      <c r="E284" s="884"/>
      <c r="F284" s="884"/>
    </row>
    <row r="285" spans="2:6" x14ac:dyDescent="0.25">
      <c r="B285" s="883"/>
      <c r="E285" s="884"/>
      <c r="F285" s="884"/>
    </row>
    <row r="286" spans="2:6" x14ac:dyDescent="0.25">
      <c r="B286" s="883"/>
      <c r="E286" s="884"/>
      <c r="F286" s="884"/>
    </row>
    <row r="287" spans="2:6" x14ac:dyDescent="0.25">
      <c r="E287" s="884"/>
      <c r="F287" s="884"/>
    </row>
    <row r="288" spans="2:6" x14ac:dyDescent="0.25">
      <c r="E288" s="884"/>
      <c r="F288" s="884"/>
    </row>
    <row r="289" spans="5:6" x14ac:dyDescent="0.25">
      <c r="E289" s="884"/>
      <c r="F289" s="884"/>
    </row>
    <row r="290" spans="5:6" x14ac:dyDescent="0.25">
      <c r="E290" s="884"/>
      <c r="F290" s="884"/>
    </row>
    <row r="291" spans="5:6" x14ac:dyDescent="0.25">
      <c r="E291" s="884"/>
      <c r="F291" s="884"/>
    </row>
    <row r="292" spans="5:6" x14ac:dyDescent="0.25">
      <c r="E292" s="884"/>
      <c r="F292" s="884"/>
    </row>
    <row r="293" spans="5:6" x14ac:dyDescent="0.25">
      <c r="E293" s="884"/>
      <c r="F293" s="884"/>
    </row>
    <row r="294" spans="5:6" x14ac:dyDescent="0.25">
      <c r="E294" s="884"/>
      <c r="F294" s="884"/>
    </row>
    <row r="295" spans="5:6" x14ac:dyDescent="0.25">
      <c r="E295" s="884"/>
      <c r="F295" s="884"/>
    </row>
    <row r="296" spans="5:6" x14ac:dyDescent="0.25">
      <c r="E296" s="884"/>
      <c r="F296" s="884"/>
    </row>
    <row r="297" spans="5:6" x14ac:dyDescent="0.25">
      <c r="E297" s="884"/>
      <c r="F297" s="884"/>
    </row>
    <row r="298" spans="5:6" x14ac:dyDescent="0.25">
      <c r="E298" s="884"/>
      <c r="F298" s="884"/>
    </row>
    <row r="299" spans="5:6" x14ac:dyDescent="0.25">
      <c r="E299" s="884"/>
      <c r="F299" s="884"/>
    </row>
    <row r="300" spans="5:6" x14ac:dyDescent="0.25">
      <c r="E300" s="884"/>
      <c r="F300" s="884"/>
    </row>
    <row r="301" spans="5:6" x14ac:dyDescent="0.25">
      <c r="E301" s="884"/>
      <c r="F301" s="884"/>
    </row>
    <row r="302" spans="5:6" x14ac:dyDescent="0.25">
      <c r="E302" s="884"/>
      <c r="F302" s="884"/>
    </row>
    <row r="303" spans="5:6" x14ac:dyDescent="0.25">
      <c r="E303" s="884"/>
      <c r="F303" s="884"/>
    </row>
    <row r="304" spans="5:6" x14ac:dyDescent="0.25">
      <c r="E304" s="884"/>
      <c r="F304" s="884"/>
    </row>
    <row r="305" spans="2:7" x14ac:dyDescent="0.25">
      <c r="E305" s="884"/>
      <c r="F305" s="884"/>
    </row>
    <row r="306" spans="2:7" x14ac:dyDescent="0.25">
      <c r="E306" s="884"/>
      <c r="F306" s="884"/>
    </row>
    <row r="307" spans="2:7" x14ac:dyDescent="0.25">
      <c r="E307" s="884"/>
      <c r="F307" s="884"/>
    </row>
    <row r="308" spans="2:7" x14ac:dyDescent="0.25">
      <c r="E308" s="884"/>
      <c r="F308" s="884"/>
    </row>
    <row r="309" spans="2:7" x14ac:dyDescent="0.25">
      <c r="E309" s="884"/>
      <c r="F309" s="884"/>
    </row>
    <row r="310" spans="2:7" x14ac:dyDescent="0.25">
      <c r="E310" s="884"/>
      <c r="F310" s="884"/>
      <c r="G310" s="966"/>
    </row>
    <row r="311" spans="2:7" x14ac:dyDescent="0.25">
      <c r="E311" s="884"/>
      <c r="F311" s="884"/>
    </row>
    <row r="312" spans="2:7" x14ac:dyDescent="0.25">
      <c r="E312" s="884"/>
      <c r="F312" s="884"/>
    </row>
    <row r="313" spans="2:7" x14ac:dyDescent="0.25">
      <c r="E313" s="884"/>
      <c r="F313" s="884"/>
    </row>
    <row r="314" spans="2:7" x14ac:dyDescent="0.25">
      <c r="B314" s="883"/>
      <c r="E314" s="887"/>
      <c r="F314" s="887"/>
    </row>
    <row r="315" spans="2:7" x14ac:dyDescent="0.25">
      <c r="E315" s="884"/>
      <c r="F315" s="884"/>
    </row>
  </sheetData>
  <mergeCells count="9">
    <mergeCell ref="A128:E128"/>
    <mergeCell ref="A194:E194"/>
    <mergeCell ref="A261:E261"/>
    <mergeCell ref="A1:F1"/>
    <mergeCell ref="A2:F2"/>
    <mergeCell ref="A3:F3"/>
    <mergeCell ref="A4:B4"/>
    <mergeCell ref="A58:E58"/>
    <mergeCell ref="A105:E105"/>
  </mergeCells>
  <phoneticPr fontId="39" type="noConversion"/>
  <pageMargins left="0.74803149606299202" right="0.35433070866141703" top="0.98425196850393704" bottom="0.98425196850393704" header="0.511811023622047" footer="0.511811023622047"/>
  <pageSetup paperSize="9" scale="77" orientation="portrait" r:id="rId1"/>
  <headerFooter alignWithMargins="0">
    <oddFooter>&amp;A&amp;RPage &amp;P</oddFooter>
  </headerFooter>
  <rowBreaks count="3" manualBreakCount="3">
    <brk id="58" max="5" man="1"/>
    <brk id="128" max="5" man="1"/>
    <brk id="194" max="5" man="1"/>
  </rowBreaks>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8"/>
  <sheetViews>
    <sheetView view="pageBreakPreview" zoomScale="90" zoomScaleNormal="100" zoomScaleSheetLayoutView="90" workbookViewId="0">
      <pane ySplit="5" topLeftCell="A6" activePane="bottomLeft" state="frozen"/>
      <selection activeCell="F432" sqref="F432"/>
      <selection pane="bottomLeft" activeCell="B404" sqref="B404"/>
    </sheetView>
  </sheetViews>
  <sheetFormatPr defaultColWidth="9.1796875" defaultRowHeight="14" x14ac:dyDescent="0.25"/>
  <cols>
    <col min="1" max="1" width="9" style="1620" customWidth="1"/>
    <col min="2" max="2" width="54.54296875" style="1621" customWidth="1"/>
    <col min="3" max="3" width="6.54296875" style="1620" customWidth="1"/>
    <col min="4" max="4" width="9.81640625" style="1540" customWidth="1"/>
    <col min="5" max="5" width="14.1796875" style="1670" customWidth="1"/>
    <col min="6" max="6" width="15.1796875" style="1671" customWidth="1"/>
    <col min="7" max="7" width="9.26953125" style="1676" bestFit="1" customWidth="1"/>
    <col min="8" max="8" width="17.81640625" style="1676" bestFit="1" customWidth="1"/>
    <col min="9" max="9" width="9.26953125" style="1676" bestFit="1" customWidth="1"/>
    <col min="10" max="10" width="18.54296875" style="1676" bestFit="1" customWidth="1"/>
    <col min="11" max="16384" width="9.1796875" style="1676"/>
  </cols>
  <sheetData>
    <row r="1" spans="1:8" s="1673" customFormat="1" ht="13" x14ac:dyDescent="0.25">
      <c r="A1" s="2095" t="s">
        <v>0</v>
      </c>
      <c r="B1" s="2095"/>
      <c r="C1" s="2095"/>
      <c r="D1" s="2095"/>
      <c r="E1" s="2095"/>
      <c r="F1" s="2095"/>
      <c r="G1" s="1672"/>
    </row>
    <row r="2" spans="1:8" s="351" customFormat="1" ht="13" x14ac:dyDescent="0.25">
      <c r="A2" s="2095" t="s">
        <v>2491</v>
      </c>
      <c r="B2" s="2095"/>
      <c r="C2" s="2095"/>
      <c r="D2" s="2095"/>
      <c r="E2" s="2095"/>
      <c r="F2" s="2095"/>
      <c r="G2" s="1674"/>
      <c r="H2" s="1674"/>
    </row>
    <row r="3" spans="1:8" s="351" customFormat="1" ht="13" x14ac:dyDescent="0.25">
      <c r="A3" s="2096" t="s">
        <v>1975</v>
      </c>
      <c r="B3" s="2096"/>
      <c r="C3" s="2096"/>
      <c r="D3" s="2096"/>
      <c r="E3" s="2096"/>
      <c r="F3" s="2096"/>
      <c r="G3" s="1674"/>
      <c r="H3" s="1674"/>
    </row>
    <row r="4" spans="1:8" s="351" customFormat="1" ht="13.5" thickBot="1" x14ac:dyDescent="0.3">
      <c r="A4" s="323" t="s">
        <v>1980</v>
      </c>
      <c r="B4" s="5"/>
      <c r="C4" s="6"/>
      <c r="D4" s="6"/>
      <c r="E4" s="84"/>
      <c r="F4" s="325"/>
      <c r="G4" s="1518"/>
    </row>
    <row r="5" spans="1:8" s="1675" customFormat="1" ht="14.25" customHeight="1" x14ac:dyDescent="0.3">
      <c r="A5" s="510" t="s">
        <v>1</v>
      </c>
      <c r="B5" s="511" t="s">
        <v>2</v>
      </c>
      <c r="C5" s="511" t="s">
        <v>3</v>
      </c>
      <c r="D5" s="511" t="s">
        <v>4</v>
      </c>
      <c r="E5" s="537" t="s">
        <v>156</v>
      </c>
      <c r="F5" s="565" t="s">
        <v>6</v>
      </c>
    </row>
    <row r="6" spans="1:8" s="1529" customFormat="1" ht="13" x14ac:dyDescent="0.25">
      <c r="A6" s="766"/>
      <c r="B6" s="1525"/>
      <c r="C6" s="1526"/>
      <c r="D6" s="1527"/>
      <c r="E6" s="1628"/>
      <c r="F6" s="1629"/>
    </row>
    <row r="7" spans="1:8" s="351" customFormat="1" ht="13" x14ac:dyDescent="0.25">
      <c r="A7" s="766"/>
      <c r="B7" s="1531" t="s">
        <v>512</v>
      </c>
      <c r="C7" s="1526"/>
      <c r="D7" s="1527"/>
      <c r="E7" s="1628"/>
      <c r="F7" s="1629"/>
    </row>
    <row r="8" spans="1:8" s="351" customFormat="1" ht="13" x14ac:dyDescent="0.25">
      <c r="A8" s="1532"/>
      <c r="B8" s="1533"/>
      <c r="C8" s="1526"/>
      <c r="D8" s="1527"/>
      <c r="E8" s="1628"/>
      <c r="F8" s="1629"/>
    </row>
    <row r="9" spans="1:8" s="351" customFormat="1" ht="37.5" x14ac:dyDescent="0.25">
      <c r="A9" s="766"/>
      <c r="B9" s="1534" t="s">
        <v>2219</v>
      </c>
      <c r="C9" s="1630"/>
      <c r="D9" s="1527"/>
      <c r="E9" s="1628"/>
      <c r="F9" s="1629"/>
    </row>
    <row r="10" spans="1:8" s="351" customFormat="1" ht="13" x14ac:dyDescent="0.25">
      <c r="A10" s="766"/>
      <c r="B10" s="1631"/>
      <c r="C10" s="1630"/>
      <c r="D10" s="1527"/>
      <c r="E10" s="1628"/>
      <c r="F10" s="1629"/>
    </row>
    <row r="11" spans="1:8" s="351" customFormat="1" ht="12.5" x14ac:dyDescent="0.25">
      <c r="A11" s="1231"/>
      <c r="B11" s="1632"/>
      <c r="C11" s="1231"/>
      <c r="D11" s="1633"/>
      <c r="E11" s="1133"/>
      <c r="F11" s="1634"/>
    </row>
    <row r="12" spans="1:8" x14ac:dyDescent="0.25">
      <c r="A12" s="1131"/>
      <c r="B12" s="1536" t="s">
        <v>513</v>
      </c>
      <c r="C12" s="753"/>
      <c r="D12" s="755"/>
      <c r="E12" s="1133"/>
      <c r="F12" s="764"/>
    </row>
    <row r="13" spans="1:8" x14ac:dyDescent="0.25">
      <c r="A13" s="1131"/>
      <c r="B13" s="767"/>
      <c r="C13" s="753"/>
      <c r="D13" s="755"/>
      <c r="E13" s="1133"/>
      <c r="F13" s="764"/>
    </row>
    <row r="14" spans="1:8" x14ac:dyDescent="0.25">
      <c r="A14" s="1131"/>
      <c r="B14" s="1537" t="s">
        <v>514</v>
      </c>
      <c r="C14" s="753"/>
      <c r="D14" s="755"/>
      <c r="E14" s="1133"/>
      <c r="F14" s="764"/>
    </row>
    <row r="15" spans="1:8" x14ac:dyDescent="0.25">
      <c r="A15" s="1131"/>
      <c r="B15" s="1537"/>
      <c r="C15" s="753"/>
      <c r="D15" s="755"/>
      <c r="E15" s="1133"/>
      <c r="F15" s="764"/>
    </row>
    <row r="16" spans="1:8" x14ac:dyDescent="0.25">
      <c r="A16" s="753" t="s">
        <v>515</v>
      </c>
      <c r="B16" s="1138" t="s">
        <v>516</v>
      </c>
      <c r="C16" s="753" t="s">
        <v>42</v>
      </c>
      <c r="D16" s="755">
        <v>76</v>
      </c>
      <c r="E16" s="1133"/>
      <c r="F16" s="1134">
        <f>D16*E16</f>
        <v>0</v>
      </c>
    </row>
    <row r="17" spans="1:8" x14ac:dyDescent="0.25">
      <c r="A17" s="753"/>
      <c r="B17" s="1138"/>
      <c r="C17" s="753"/>
      <c r="D17" s="755"/>
      <c r="E17" s="1133"/>
      <c r="F17" s="1134"/>
    </row>
    <row r="18" spans="1:8" x14ac:dyDescent="0.25">
      <c r="A18" s="753" t="s">
        <v>88</v>
      </c>
      <c r="B18" s="1138" t="s">
        <v>517</v>
      </c>
      <c r="C18" s="753" t="s">
        <v>42</v>
      </c>
      <c r="D18" s="755">
        <v>12</v>
      </c>
      <c r="E18" s="1133"/>
      <c r="F18" s="1134">
        <f>D18*E18</f>
        <v>0</v>
      </c>
      <c r="H18" s="1540"/>
    </row>
    <row r="19" spans="1:8" x14ac:dyDescent="0.25">
      <c r="A19" s="753"/>
      <c r="B19" s="1138"/>
      <c r="C19" s="753"/>
      <c r="D19" s="755"/>
      <c r="E19" s="1133"/>
      <c r="F19" s="1134"/>
    </row>
    <row r="20" spans="1:8" x14ac:dyDescent="0.25">
      <c r="A20" s="753"/>
      <c r="B20" s="1521"/>
      <c r="C20" s="753"/>
      <c r="D20" s="755"/>
      <c r="E20" s="1133"/>
      <c r="F20" s="1134"/>
    </row>
    <row r="21" spans="1:8" x14ac:dyDescent="0.25">
      <c r="A21" s="753"/>
      <c r="B21" s="1541" t="s">
        <v>91</v>
      </c>
      <c r="C21" s="1542"/>
      <c r="D21" s="755"/>
      <c r="E21" s="1133"/>
      <c r="F21" s="1134"/>
    </row>
    <row r="22" spans="1:8" x14ac:dyDescent="0.25">
      <c r="A22" s="753"/>
      <c r="B22" s="1541"/>
      <c r="C22" s="753"/>
      <c r="D22" s="755"/>
      <c r="E22" s="1133"/>
      <c r="F22" s="1134"/>
    </row>
    <row r="23" spans="1:8" x14ac:dyDescent="0.25">
      <c r="A23" s="753"/>
      <c r="B23" s="1139" t="s">
        <v>518</v>
      </c>
      <c r="C23" s="753"/>
      <c r="D23" s="755"/>
      <c r="E23" s="1133"/>
      <c r="F23" s="1134"/>
    </row>
    <row r="24" spans="1:8" x14ac:dyDescent="0.25">
      <c r="A24" s="753"/>
      <c r="B24" s="1139"/>
      <c r="C24" s="753"/>
      <c r="D24" s="755"/>
      <c r="E24" s="1133"/>
      <c r="F24" s="1134"/>
    </row>
    <row r="25" spans="1:8" x14ac:dyDescent="0.25">
      <c r="A25" s="753" t="s">
        <v>519</v>
      </c>
      <c r="B25" s="1138" t="s">
        <v>520</v>
      </c>
      <c r="C25" s="753" t="s">
        <v>42</v>
      </c>
      <c r="D25" s="755">
        <f>(ROUNDUP((39.2865),0))</f>
        <v>40</v>
      </c>
      <c r="E25" s="1133"/>
      <c r="F25" s="1134">
        <f>D25*E25</f>
        <v>0</v>
      </c>
    </row>
    <row r="26" spans="1:8" x14ac:dyDescent="0.25">
      <c r="A26" s="753"/>
      <c r="B26" s="1543"/>
      <c r="C26" s="753"/>
      <c r="D26" s="1539"/>
      <c r="E26" s="1133"/>
      <c r="F26" s="1134"/>
    </row>
    <row r="27" spans="1:8" s="1529" customFormat="1" ht="12.5" x14ac:dyDescent="0.25">
      <c r="A27" s="766"/>
      <c r="B27" s="1544" t="s">
        <v>521</v>
      </c>
      <c r="C27" s="766"/>
      <c r="D27" s="1545"/>
      <c r="E27" s="1133"/>
      <c r="F27" s="764"/>
      <c r="G27" s="1546"/>
    </row>
    <row r="28" spans="1:8" s="1529" customFormat="1" ht="12.5" x14ac:dyDescent="0.25">
      <c r="A28" s="766"/>
      <c r="B28" s="1544"/>
      <c r="C28" s="766"/>
      <c r="D28" s="1545"/>
      <c r="E28" s="1133"/>
      <c r="F28" s="764"/>
      <c r="G28" s="1546"/>
    </row>
    <row r="29" spans="1:8" ht="37.5" x14ac:dyDescent="0.25">
      <c r="A29" s="753" t="s">
        <v>522</v>
      </c>
      <c r="B29" s="1138" t="s">
        <v>523</v>
      </c>
      <c r="C29" s="753" t="s">
        <v>42</v>
      </c>
      <c r="D29" s="755">
        <v>40</v>
      </c>
      <c r="E29" s="1133"/>
      <c r="F29" s="1134">
        <f>D29*E29</f>
        <v>0</v>
      </c>
    </row>
    <row r="30" spans="1:8" x14ac:dyDescent="0.25">
      <c r="A30" s="1547"/>
      <c r="B30" s="1138"/>
      <c r="C30" s="753"/>
      <c r="D30" s="755"/>
      <c r="E30" s="1133"/>
      <c r="F30" s="764"/>
    </row>
    <row r="31" spans="1:8" x14ac:dyDescent="0.25">
      <c r="A31" s="1547"/>
      <c r="B31" s="1521"/>
      <c r="C31" s="753"/>
      <c r="D31" s="755"/>
      <c r="E31" s="1133"/>
      <c r="F31" s="764"/>
    </row>
    <row r="32" spans="1:8" x14ac:dyDescent="0.25">
      <c r="A32" s="753"/>
      <c r="B32" s="1135" t="s">
        <v>94</v>
      </c>
      <c r="C32" s="753"/>
      <c r="D32" s="755"/>
      <c r="E32" s="1133"/>
      <c r="F32" s="1134"/>
    </row>
    <row r="33" spans="1:6" x14ac:dyDescent="0.25">
      <c r="A33" s="1542"/>
      <c r="B33" s="1548"/>
      <c r="C33" s="1542"/>
      <c r="D33" s="755"/>
      <c r="E33" s="1133"/>
      <c r="F33" s="1134"/>
    </row>
    <row r="34" spans="1:6" ht="30" customHeight="1" x14ac:dyDescent="0.25">
      <c r="A34" s="753"/>
      <c r="B34" s="1549" t="s">
        <v>524</v>
      </c>
      <c r="C34" s="753"/>
      <c r="D34" s="755"/>
      <c r="E34" s="1133"/>
      <c r="F34" s="1134"/>
    </row>
    <row r="35" spans="1:6" x14ac:dyDescent="0.25">
      <c r="A35" s="753"/>
      <c r="B35" s="1138"/>
      <c r="C35" s="753"/>
      <c r="D35" s="755"/>
      <c r="E35" s="1133"/>
      <c r="F35" s="1134"/>
    </row>
    <row r="36" spans="1:6" x14ac:dyDescent="0.25">
      <c r="A36" s="753" t="s">
        <v>95</v>
      </c>
      <c r="B36" s="1138" t="s">
        <v>525</v>
      </c>
      <c r="C36" s="753" t="s">
        <v>42</v>
      </c>
      <c r="D36" s="755">
        <v>6.5</v>
      </c>
      <c r="E36" s="1133"/>
      <c r="F36" s="1134">
        <f>D36*E36</f>
        <v>0</v>
      </c>
    </row>
    <row r="37" spans="1:6" x14ac:dyDescent="0.25">
      <c r="A37" s="753"/>
      <c r="B37" s="1138"/>
      <c r="C37" s="753"/>
      <c r="D37" s="755"/>
      <c r="E37" s="1133"/>
      <c r="F37" s="764"/>
    </row>
    <row r="38" spans="1:6" ht="14.5" x14ac:dyDescent="0.25">
      <c r="A38" s="753" t="s">
        <v>526</v>
      </c>
      <c r="B38" s="1138" t="s">
        <v>527</v>
      </c>
      <c r="C38" s="753" t="s">
        <v>528</v>
      </c>
      <c r="D38" s="755">
        <v>84</v>
      </c>
      <c r="E38" s="1133"/>
      <c r="F38" s="1134">
        <f>D38*E38</f>
        <v>0</v>
      </c>
    </row>
    <row r="39" spans="1:6" x14ac:dyDescent="0.25">
      <c r="A39" s="753"/>
      <c r="B39" s="1137"/>
      <c r="C39" s="753"/>
      <c r="D39" s="755"/>
      <c r="E39" s="1133"/>
      <c r="F39" s="764"/>
    </row>
    <row r="40" spans="1:6" x14ac:dyDescent="0.25">
      <c r="A40" s="753"/>
      <c r="B40" s="1138"/>
      <c r="C40" s="753"/>
      <c r="D40" s="755"/>
      <c r="E40" s="1133"/>
      <c r="F40" s="764"/>
    </row>
    <row r="41" spans="1:6" x14ac:dyDescent="0.25">
      <c r="A41" s="1550"/>
      <c r="B41" s="1551" t="s">
        <v>529</v>
      </c>
      <c r="C41" s="766"/>
      <c r="D41" s="1552"/>
      <c r="E41" s="1133"/>
      <c r="F41" s="764"/>
    </row>
    <row r="42" spans="1:6" x14ac:dyDescent="0.25">
      <c r="A42" s="1550"/>
      <c r="B42" s="1551"/>
      <c r="C42" s="766"/>
      <c r="D42" s="1552"/>
      <c r="E42" s="1133"/>
      <c r="F42" s="764"/>
    </row>
    <row r="43" spans="1:6" x14ac:dyDescent="0.25">
      <c r="A43" s="1550"/>
      <c r="B43" s="1553" t="s">
        <v>530</v>
      </c>
      <c r="C43" s="766"/>
      <c r="D43" s="1552"/>
      <c r="E43" s="1133"/>
      <c r="F43" s="764"/>
    </row>
    <row r="44" spans="1:6" x14ac:dyDescent="0.25">
      <c r="A44" s="1550"/>
      <c r="B44" s="1551"/>
      <c r="C44" s="766"/>
      <c r="D44" s="1552"/>
      <c r="E44" s="1133"/>
      <c r="F44" s="764"/>
    </row>
    <row r="45" spans="1:6" ht="14.5" x14ac:dyDescent="0.25">
      <c r="A45" s="1550" t="s">
        <v>531</v>
      </c>
      <c r="B45" s="1554" t="s">
        <v>678</v>
      </c>
      <c r="C45" s="1635" t="s">
        <v>679</v>
      </c>
      <c r="D45" s="755">
        <v>84</v>
      </c>
      <c r="E45" s="1133"/>
      <c r="F45" s="764">
        <f>+D45*E45</f>
        <v>0</v>
      </c>
    </row>
    <row r="46" spans="1:6" x14ac:dyDescent="0.25">
      <c r="A46" s="1550"/>
      <c r="B46" s="1636"/>
      <c r="C46" s="766"/>
      <c r="D46" s="1552"/>
      <c r="E46" s="1133"/>
      <c r="F46" s="764"/>
    </row>
    <row r="47" spans="1:6" x14ac:dyDescent="0.25">
      <c r="A47" s="753"/>
      <c r="B47" s="1132" t="s">
        <v>533</v>
      </c>
      <c r="C47" s="753"/>
      <c r="D47" s="755"/>
      <c r="E47" s="756"/>
      <c r="F47" s="757"/>
    </row>
    <row r="48" spans="1:6" x14ac:dyDescent="0.25">
      <c r="A48" s="753"/>
      <c r="B48" s="1138"/>
      <c r="C48" s="753"/>
      <c r="D48" s="755"/>
      <c r="E48" s="756"/>
      <c r="F48" s="757"/>
    </row>
    <row r="49" spans="1:6" x14ac:dyDescent="0.25">
      <c r="A49" s="753"/>
      <c r="B49" s="1132" t="s">
        <v>97</v>
      </c>
      <c r="C49" s="753"/>
      <c r="D49" s="755"/>
      <c r="E49" s="756"/>
      <c r="F49" s="757"/>
    </row>
    <row r="50" spans="1:6" x14ac:dyDescent="0.25">
      <c r="A50" s="753"/>
      <c r="B50" s="1132"/>
      <c r="C50" s="753"/>
      <c r="D50" s="755"/>
      <c r="E50" s="756"/>
      <c r="F50" s="757"/>
    </row>
    <row r="51" spans="1:6" x14ac:dyDescent="0.25">
      <c r="A51" s="753"/>
      <c r="B51" s="1541" t="s">
        <v>534</v>
      </c>
      <c r="C51" s="753"/>
      <c r="D51" s="755"/>
      <c r="E51" s="756"/>
      <c r="F51" s="757"/>
    </row>
    <row r="52" spans="1:6" ht="3" customHeight="1" x14ac:dyDescent="0.25">
      <c r="A52" s="753"/>
      <c r="B52" s="1541"/>
      <c r="C52" s="753"/>
      <c r="D52" s="755"/>
      <c r="E52" s="756"/>
      <c r="F52" s="757"/>
    </row>
    <row r="53" spans="1:6" x14ac:dyDescent="0.25">
      <c r="A53" s="753"/>
      <c r="B53" s="1135" t="s">
        <v>1356</v>
      </c>
      <c r="C53" s="753"/>
      <c r="D53" s="755"/>
      <c r="E53" s="1133"/>
      <c r="F53" s="1134"/>
    </row>
    <row r="54" spans="1:6" ht="6.75" customHeight="1" x14ac:dyDescent="0.25">
      <c r="A54" s="753"/>
      <c r="B54" s="1135"/>
      <c r="C54" s="753"/>
      <c r="D54" s="755"/>
      <c r="E54" s="1133"/>
      <c r="F54" s="1134"/>
    </row>
    <row r="55" spans="1:6" ht="37.5" x14ac:dyDescent="0.25">
      <c r="A55" s="753"/>
      <c r="B55" s="1544" t="s">
        <v>535</v>
      </c>
      <c r="C55" s="753"/>
      <c r="D55" s="755"/>
      <c r="E55" s="1133"/>
      <c r="F55" s="1134"/>
    </row>
    <row r="56" spans="1:6" x14ac:dyDescent="0.25">
      <c r="A56" s="753"/>
      <c r="B56" s="1139"/>
      <c r="C56" s="753"/>
      <c r="D56" s="755"/>
      <c r="E56" s="1133"/>
      <c r="F56" s="1134"/>
    </row>
    <row r="57" spans="1:6" x14ac:dyDescent="0.25">
      <c r="A57" s="753" t="s">
        <v>1646</v>
      </c>
      <c r="B57" s="1138" t="s">
        <v>107</v>
      </c>
      <c r="C57" s="753" t="s">
        <v>42</v>
      </c>
      <c r="D57" s="755">
        <v>18.5</v>
      </c>
      <c r="E57" s="1133"/>
      <c r="F57" s="1134">
        <f>D57*E57</f>
        <v>0</v>
      </c>
    </row>
    <row r="58" spans="1:6" ht="18.75" customHeight="1" thickBot="1" x14ac:dyDescent="0.3">
      <c r="A58" s="2159" t="s">
        <v>103</v>
      </c>
      <c r="B58" s="2159"/>
      <c r="C58" s="2159"/>
      <c r="D58" s="2159"/>
      <c r="E58" s="2159"/>
      <c r="F58" s="1677">
        <f>SUM(F11:F57)</f>
        <v>0</v>
      </c>
    </row>
    <row r="59" spans="1:6" ht="7.5" customHeight="1" x14ac:dyDescent="0.25">
      <c r="A59" s="753"/>
      <c r="B59" s="767"/>
      <c r="C59" s="753"/>
      <c r="D59" s="755"/>
      <c r="E59" s="1133"/>
      <c r="F59" s="1134"/>
    </row>
    <row r="60" spans="1:6" x14ac:dyDescent="0.25">
      <c r="A60" s="753"/>
      <c r="B60" s="1135" t="s">
        <v>1361</v>
      </c>
      <c r="C60" s="753"/>
      <c r="D60" s="755"/>
      <c r="E60" s="1133"/>
      <c r="F60" s="764"/>
    </row>
    <row r="61" spans="1:6" ht="11.25" customHeight="1" x14ac:dyDescent="0.25">
      <c r="A61" s="753"/>
      <c r="B61" s="1135"/>
      <c r="C61" s="753"/>
      <c r="D61" s="755"/>
      <c r="E61" s="1133"/>
      <c r="F61" s="764"/>
    </row>
    <row r="62" spans="1:6" ht="42.75" customHeight="1" x14ac:dyDescent="0.25">
      <c r="A62" s="753"/>
      <c r="B62" s="1544" t="s">
        <v>1362</v>
      </c>
      <c r="C62" s="753"/>
      <c r="D62" s="755"/>
      <c r="E62" s="1133"/>
      <c r="F62" s="764"/>
    </row>
    <row r="63" spans="1:6" x14ac:dyDescent="0.25">
      <c r="A63" s="753"/>
      <c r="B63" s="1138"/>
      <c r="C63" s="753"/>
      <c r="D63" s="755"/>
      <c r="E63" s="1133"/>
      <c r="F63" s="764"/>
    </row>
    <row r="64" spans="1:6" x14ac:dyDescent="0.25">
      <c r="A64" s="753" t="s">
        <v>1647</v>
      </c>
      <c r="B64" s="1138" t="s">
        <v>107</v>
      </c>
      <c r="C64" s="753" t="s">
        <v>42</v>
      </c>
      <c r="D64" s="755"/>
      <c r="E64" s="1133"/>
      <c r="F64" s="1134">
        <f>D64*E64</f>
        <v>0</v>
      </c>
    </row>
    <row r="65" spans="1:7" ht="7.5" customHeight="1" x14ac:dyDescent="0.25">
      <c r="A65" s="753"/>
      <c r="B65" s="767"/>
      <c r="C65" s="753"/>
      <c r="D65" s="755"/>
      <c r="E65" s="1133"/>
      <c r="F65" s="1134"/>
    </row>
    <row r="66" spans="1:7" x14ac:dyDescent="0.25">
      <c r="A66" s="753"/>
      <c r="B66" s="1135" t="s">
        <v>1357</v>
      </c>
      <c r="C66" s="753"/>
      <c r="D66" s="755"/>
      <c r="E66" s="1133"/>
      <c r="F66" s="764"/>
    </row>
    <row r="67" spans="1:7" ht="11.25" customHeight="1" x14ac:dyDescent="0.25">
      <c r="A67" s="753"/>
      <c r="B67" s="1135"/>
      <c r="C67" s="753"/>
      <c r="D67" s="755"/>
      <c r="E67" s="1133"/>
      <c r="F67" s="764"/>
    </row>
    <row r="68" spans="1:7" ht="42.75" customHeight="1" x14ac:dyDescent="0.25">
      <c r="A68" s="753"/>
      <c r="B68" s="1544" t="s">
        <v>536</v>
      </c>
      <c r="C68" s="753"/>
      <c r="D68" s="755"/>
      <c r="E68" s="1133"/>
      <c r="F68" s="764"/>
    </row>
    <row r="69" spans="1:7" x14ac:dyDescent="0.25">
      <c r="A69" s="753"/>
      <c r="B69" s="1138"/>
      <c r="C69" s="753"/>
      <c r="D69" s="755"/>
      <c r="E69" s="1133"/>
      <c r="F69" s="764"/>
    </row>
    <row r="70" spans="1:7" x14ac:dyDescent="0.25">
      <c r="A70" s="753" t="s">
        <v>701</v>
      </c>
      <c r="B70" s="1138" t="s">
        <v>107</v>
      </c>
      <c r="C70" s="753" t="s">
        <v>42</v>
      </c>
      <c r="D70" s="755">
        <v>18</v>
      </c>
      <c r="E70" s="1133"/>
      <c r="F70" s="1134">
        <f>D70*E70</f>
        <v>0</v>
      </c>
    </row>
    <row r="71" spans="1:7" x14ac:dyDescent="0.25">
      <c r="A71" s="753"/>
      <c r="B71" s="767"/>
      <c r="C71" s="753"/>
      <c r="D71" s="755"/>
      <c r="E71" s="1133"/>
      <c r="F71" s="1134"/>
    </row>
    <row r="72" spans="1:7" x14ac:dyDescent="0.25">
      <c r="A72" s="753"/>
      <c r="B72" s="1537" t="s">
        <v>537</v>
      </c>
      <c r="C72" s="753"/>
      <c r="D72" s="755"/>
      <c r="E72" s="1133"/>
      <c r="F72" s="1134"/>
    </row>
    <row r="73" spans="1:7" x14ac:dyDescent="0.25">
      <c r="A73" s="753"/>
      <c r="B73" s="767"/>
      <c r="C73" s="753"/>
      <c r="D73" s="755"/>
      <c r="E73" s="1133"/>
      <c r="F73" s="1134"/>
    </row>
    <row r="74" spans="1:7" x14ac:dyDescent="0.25">
      <c r="A74" s="753"/>
      <c r="B74" s="1135" t="s">
        <v>112</v>
      </c>
      <c r="C74" s="753"/>
      <c r="D74" s="755"/>
      <c r="E74" s="1133"/>
      <c r="F74" s="1134"/>
    </row>
    <row r="75" spans="1:7" ht="11.25" customHeight="1" x14ac:dyDescent="0.25">
      <c r="A75" s="753"/>
      <c r="B75" s="1135"/>
      <c r="C75" s="753"/>
      <c r="D75" s="755"/>
      <c r="E75" s="1133"/>
      <c r="F75" s="1134"/>
    </row>
    <row r="76" spans="1:7" ht="29.25" customHeight="1" x14ac:dyDescent="0.25">
      <c r="A76" s="753"/>
      <c r="B76" s="1549" t="s">
        <v>1360</v>
      </c>
      <c r="C76" s="753"/>
      <c r="D76" s="755"/>
      <c r="E76" s="1133"/>
      <c r="F76" s="1134"/>
    </row>
    <row r="77" spans="1:7" ht="11.25" customHeight="1" x14ac:dyDescent="0.25">
      <c r="A77" s="753"/>
      <c r="B77" s="1138"/>
      <c r="C77" s="753"/>
      <c r="D77" s="755"/>
      <c r="E77" s="1133"/>
      <c r="F77" s="1134"/>
    </row>
    <row r="78" spans="1:7" x14ac:dyDescent="0.25">
      <c r="A78" s="1547" t="s">
        <v>702</v>
      </c>
      <c r="B78" s="1138" t="s">
        <v>115</v>
      </c>
      <c r="C78" s="753" t="s">
        <v>42</v>
      </c>
      <c r="D78" s="1539">
        <v>3</v>
      </c>
      <c r="E78" s="1133"/>
      <c r="F78" s="1134">
        <f>D78*E78</f>
        <v>0</v>
      </c>
    </row>
    <row r="79" spans="1:7" ht="11.25" customHeight="1" x14ac:dyDescent="0.25">
      <c r="A79" s="753"/>
      <c r="B79" s="1137"/>
      <c r="C79" s="753"/>
      <c r="D79" s="755"/>
      <c r="E79" s="1133"/>
      <c r="F79" s="764"/>
    </row>
    <row r="80" spans="1:7" s="1529" customFormat="1" ht="12.5" x14ac:dyDescent="0.25">
      <c r="A80" s="1550"/>
      <c r="B80" s="1563"/>
      <c r="C80" s="766"/>
      <c r="D80" s="1559"/>
      <c r="E80" s="1133"/>
      <c r="F80" s="764"/>
      <c r="G80" s="1546"/>
    </row>
    <row r="81" spans="1:7" s="1529" customFormat="1" ht="13" x14ac:dyDescent="0.25">
      <c r="A81" s="766"/>
      <c r="B81" s="1135" t="s">
        <v>539</v>
      </c>
      <c r="C81" s="766"/>
      <c r="D81" s="1545"/>
      <c r="E81" s="1133"/>
      <c r="F81" s="764"/>
      <c r="G81" s="1546"/>
    </row>
    <row r="82" spans="1:7" s="1529" customFormat="1" ht="13" x14ac:dyDescent="0.25">
      <c r="A82" s="766"/>
      <c r="B82" s="1557"/>
      <c r="C82" s="766"/>
      <c r="D82" s="1545"/>
      <c r="E82" s="1133"/>
      <c r="F82" s="764"/>
      <c r="G82" s="1546"/>
    </row>
    <row r="83" spans="1:7" x14ac:dyDescent="0.25">
      <c r="A83" s="753"/>
      <c r="B83" s="1549" t="s">
        <v>1363</v>
      </c>
      <c r="C83" s="753"/>
      <c r="D83" s="755"/>
      <c r="E83" s="1133"/>
      <c r="F83" s="1134"/>
    </row>
    <row r="84" spans="1:7" x14ac:dyDescent="0.25">
      <c r="A84" s="753"/>
      <c r="B84" s="1138"/>
      <c r="C84" s="753"/>
      <c r="D84" s="755"/>
      <c r="E84" s="1133"/>
      <c r="F84" s="1134"/>
    </row>
    <row r="85" spans="1:7" x14ac:dyDescent="0.25">
      <c r="A85" s="1547" t="s">
        <v>118</v>
      </c>
      <c r="B85" s="1138" t="s">
        <v>703</v>
      </c>
      <c r="C85" s="753" t="s">
        <v>42</v>
      </c>
      <c r="D85" s="1539">
        <v>16</v>
      </c>
      <c r="E85" s="1133"/>
      <c r="F85" s="1134">
        <f>D85*E85</f>
        <v>0</v>
      </c>
    </row>
    <row r="86" spans="1:7" s="1529" customFormat="1" ht="12.5" x14ac:dyDescent="0.25">
      <c r="A86" s="1550"/>
      <c r="B86" s="1558"/>
      <c r="C86" s="766"/>
      <c r="D86" s="1559"/>
      <c r="E86" s="1133"/>
      <c r="F86" s="764"/>
      <c r="G86" s="1546"/>
    </row>
    <row r="87" spans="1:7" ht="11.25" customHeight="1" x14ac:dyDescent="0.25">
      <c r="A87" s="753"/>
      <c r="B87" s="1138"/>
      <c r="C87" s="753"/>
      <c r="D87" s="755"/>
      <c r="E87" s="1133"/>
      <c r="F87" s="764"/>
    </row>
    <row r="88" spans="1:7" x14ac:dyDescent="0.25">
      <c r="A88" s="753"/>
      <c r="B88" s="1132" t="s">
        <v>541</v>
      </c>
      <c r="C88" s="753"/>
      <c r="D88" s="755"/>
      <c r="E88" s="1133"/>
      <c r="F88" s="1134"/>
    </row>
    <row r="89" spans="1:7" ht="8.25" customHeight="1" x14ac:dyDescent="0.25">
      <c r="A89" s="753"/>
      <c r="B89" s="1138"/>
      <c r="C89" s="753"/>
      <c r="D89" s="755"/>
      <c r="E89" s="1133"/>
      <c r="F89" s="1134"/>
    </row>
    <row r="90" spans="1:7" x14ac:dyDescent="0.25">
      <c r="A90" s="753"/>
      <c r="B90" s="1560" t="s">
        <v>117</v>
      </c>
      <c r="C90" s="753"/>
      <c r="D90" s="755"/>
      <c r="E90" s="1133"/>
      <c r="F90" s="1134"/>
    </row>
    <row r="91" spans="1:7" ht="8.25" customHeight="1" x14ac:dyDescent="0.25">
      <c r="A91" s="753"/>
      <c r="B91" s="1541"/>
      <c r="C91" s="753"/>
      <c r="D91" s="755"/>
      <c r="E91" s="1133"/>
      <c r="F91" s="1134"/>
    </row>
    <row r="92" spans="1:7" ht="30" customHeight="1" x14ac:dyDescent="0.25">
      <c r="A92" s="753"/>
      <c r="B92" s="1139" t="s">
        <v>1372</v>
      </c>
      <c r="C92" s="753"/>
      <c r="D92" s="755"/>
      <c r="E92" s="1133"/>
      <c r="F92" s="1134"/>
    </row>
    <row r="93" spans="1:7" x14ac:dyDescent="0.25">
      <c r="A93" s="753"/>
      <c r="B93" s="1138"/>
      <c r="C93" s="753"/>
      <c r="D93" s="755"/>
      <c r="E93" s="1133"/>
      <c r="F93" s="1134"/>
    </row>
    <row r="94" spans="1:7" x14ac:dyDescent="0.25">
      <c r="A94" s="1547" t="s">
        <v>1376</v>
      </c>
      <c r="B94" s="1138" t="s">
        <v>115</v>
      </c>
      <c r="C94" s="753" t="s">
        <v>42</v>
      </c>
      <c r="D94" s="755">
        <v>12.7</v>
      </c>
      <c r="E94" s="1133"/>
      <c r="F94" s="1134">
        <f>D94*E94</f>
        <v>0</v>
      </c>
    </row>
    <row r="95" spans="1:7" ht="9.75" customHeight="1" x14ac:dyDescent="0.25">
      <c r="A95" s="1547"/>
      <c r="B95" s="1137"/>
      <c r="C95" s="753"/>
      <c r="D95" s="755"/>
      <c r="E95" s="1133"/>
      <c r="F95" s="1134"/>
    </row>
    <row r="96" spans="1:7" ht="9.75" customHeight="1" x14ac:dyDescent="0.25">
      <c r="A96" s="1547"/>
      <c r="B96" s="1138"/>
      <c r="C96" s="753"/>
      <c r="D96" s="755"/>
      <c r="E96" s="1133"/>
      <c r="F96" s="1134"/>
    </row>
    <row r="97" spans="1:6" x14ac:dyDescent="0.25">
      <c r="A97" s="753"/>
      <c r="B97" s="1560" t="s">
        <v>704</v>
      </c>
      <c r="C97" s="753"/>
      <c r="D97" s="755"/>
      <c r="E97" s="1133"/>
      <c r="F97" s="1134"/>
    </row>
    <row r="98" spans="1:6" ht="9" customHeight="1" x14ac:dyDescent="0.25">
      <c r="A98" s="753"/>
      <c r="B98" s="1541"/>
      <c r="C98" s="753"/>
      <c r="D98" s="755"/>
      <c r="E98" s="1133"/>
      <c r="F98" s="1134"/>
    </row>
    <row r="99" spans="1:6" x14ac:dyDescent="0.25">
      <c r="A99" s="753"/>
      <c r="B99" s="1139" t="s">
        <v>1365</v>
      </c>
      <c r="C99" s="753"/>
      <c r="D99" s="755"/>
      <c r="E99" s="1133"/>
      <c r="F99" s="1134"/>
    </row>
    <row r="100" spans="1:6" ht="11.25" customHeight="1" x14ac:dyDescent="0.25">
      <c r="A100" s="753"/>
      <c r="B100" s="1138"/>
      <c r="C100" s="753"/>
      <c r="D100" s="755"/>
      <c r="E100" s="1133"/>
      <c r="F100" s="1134"/>
    </row>
    <row r="101" spans="1:6" x14ac:dyDescent="0.25">
      <c r="A101" s="1547" t="s">
        <v>705</v>
      </c>
      <c r="B101" s="1138" t="s">
        <v>1378</v>
      </c>
      <c r="C101" s="753" t="s">
        <v>42</v>
      </c>
      <c r="D101" s="1539">
        <v>4</v>
      </c>
      <c r="E101" s="1133"/>
      <c r="F101" s="1134">
        <f>D101*E101</f>
        <v>0</v>
      </c>
    </row>
    <row r="102" spans="1:6" x14ac:dyDescent="0.25">
      <c r="A102" s="1547"/>
      <c r="B102" s="1138"/>
      <c r="C102" s="753"/>
      <c r="D102" s="1539"/>
      <c r="E102" s="1133"/>
      <c r="F102" s="1134"/>
    </row>
    <row r="103" spans="1:6" x14ac:dyDescent="0.25">
      <c r="A103" s="1547" t="s">
        <v>706</v>
      </c>
      <c r="B103" s="1138" t="s">
        <v>1377</v>
      </c>
      <c r="C103" s="753" t="s">
        <v>42</v>
      </c>
      <c r="D103" s="1539">
        <v>1</v>
      </c>
      <c r="E103" s="1133"/>
      <c r="F103" s="1134">
        <f>D103*E103</f>
        <v>0</v>
      </c>
    </row>
    <row r="104" spans="1:6" x14ac:dyDescent="0.25">
      <c r="A104" s="1547"/>
      <c r="B104" s="1543"/>
      <c r="C104" s="753"/>
      <c r="D104" s="755"/>
      <c r="E104" s="1133"/>
      <c r="F104" s="1134"/>
    </row>
    <row r="105" spans="1:6" x14ac:dyDescent="0.25">
      <c r="A105" s="753"/>
      <c r="B105" s="1537" t="s">
        <v>121</v>
      </c>
      <c r="C105" s="753"/>
      <c r="D105" s="755"/>
      <c r="E105" s="1133"/>
      <c r="F105" s="1134"/>
    </row>
    <row r="106" spans="1:6" x14ac:dyDescent="0.25">
      <c r="A106" s="753"/>
      <c r="B106" s="767"/>
      <c r="C106" s="753"/>
      <c r="D106" s="755"/>
      <c r="E106" s="1133"/>
      <c r="F106" s="1134"/>
    </row>
    <row r="107" spans="1:6" x14ac:dyDescent="0.25">
      <c r="A107" s="753"/>
      <c r="B107" s="1537" t="s">
        <v>545</v>
      </c>
      <c r="C107" s="753"/>
      <c r="D107" s="755"/>
      <c r="E107" s="1133"/>
      <c r="F107" s="1134"/>
    </row>
    <row r="108" spans="1:6" x14ac:dyDescent="0.25">
      <c r="A108" s="753"/>
      <c r="B108" s="767"/>
      <c r="C108" s="753"/>
      <c r="D108" s="755"/>
      <c r="E108" s="1133"/>
      <c r="F108" s="1134"/>
    </row>
    <row r="109" spans="1:6" x14ac:dyDescent="0.25">
      <c r="A109" s="753"/>
      <c r="B109" s="1561" t="s">
        <v>546</v>
      </c>
      <c r="C109" s="753"/>
      <c r="D109" s="755"/>
      <c r="E109" s="1133"/>
      <c r="F109" s="1134"/>
    </row>
    <row r="110" spans="1:6" x14ac:dyDescent="0.25">
      <c r="A110" s="753"/>
      <c r="B110" s="1561"/>
      <c r="C110" s="753"/>
      <c r="D110" s="755"/>
      <c r="E110" s="1133"/>
      <c r="F110" s="1134"/>
    </row>
    <row r="111" spans="1:6" ht="14.5" x14ac:dyDescent="0.25">
      <c r="A111" s="753" t="s">
        <v>547</v>
      </c>
      <c r="B111" s="767" t="s">
        <v>548</v>
      </c>
      <c r="C111" s="753" t="s">
        <v>528</v>
      </c>
      <c r="D111" s="1539">
        <v>28</v>
      </c>
      <c r="E111" s="1133"/>
      <c r="F111" s="1134">
        <f>D111*E111</f>
        <v>0</v>
      </c>
    </row>
    <row r="112" spans="1:6" x14ac:dyDescent="0.25">
      <c r="A112" s="753"/>
      <c r="B112" s="767"/>
      <c r="C112" s="753"/>
      <c r="D112" s="1539"/>
      <c r="E112" s="1133"/>
      <c r="F112" s="1134"/>
    </row>
    <row r="113" spans="1:6" x14ac:dyDescent="0.25">
      <c r="A113" s="753"/>
      <c r="B113" s="767"/>
      <c r="C113" s="753"/>
      <c r="D113" s="1539"/>
      <c r="E113" s="1133"/>
      <c r="F113" s="1134"/>
    </row>
    <row r="114" spans="1:6" x14ac:dyDescent="0.25">
      <c r="A114" s="753"/>
      <c r="B114" s="767"/>
      <c r="C114" s="753"/>
      <c r="D114" s="1539"/>
      <c r="E114" s="1133"/>
      <c r="F114" s="1134"/>
    </row>
    <row r="115" spans="1:6" x14ac:dyDescent="0.25">
      <c r="A115" s="753"/>
      <c r="B115" s="767"/>
      <c r="C115" s="753"/>
      <c r="D115" s="1539"/>
      <c r="E115" s="1133"/>
      <c r="F115" s="1134"/>
    </row>
    <row r="116" spans="1:6" ht="19.5" customHeight="1" x14ac:dyDescent="0.25">
      <c r="A116" s="2152" t="s">
        <v>103</v>
      </c>
      <c r="B116" s="2152"/>
      <c r="C116" s="2152"/>
      <c r="D116" s="2152"/>
      <c r="E116" s="2152"/>
      <c r="F116" s="1637">
        <f>SUM(F62:F115)</f>
        <v>0</v>
      </c>
    </row>
    <row r="117" spans="1:6" x14ac:dyDescent="0.25">
      <c r="A117" s="753"/>
      <c r="B117" s="767"/>
      <c r="C117" s="753"/>
      <c r="D117" s="1539"/>
      <c r="E117" s="1133"/>
      <c r="F117" s="1134"/>
    </row>
    <row r="118" spans="1:6" x14ac:dyDescent="0.25">
      <c r="A118" s="753"/>
      <c r="B118" s="767"/>
      <c r="C118" s="753"/>
      <c r="D118" s="755"/>
      <c r="E118" s="1133"/>
      <c r="F118" s="1134"/>
    </row>
    <row r="119" spans="1:6" x14ac:dyDescent="0.25">
      <c r="A119" s="1131"/>
      <c r="B119" s="1132" t="s">
        <v>549</v>
      </c>
      <c r="C119" s="753"/>
      <c r="D119" s="755"/>
      <c r="E119" s="1133"/>
      <c r="F119" s="1134"/>
    </row>
    <row r="120" spans="1:6" x14ac:dyDescent="0.25">
      <c r="A120" s="1131"/>
      <c r="B120" s="1132"/>
      <c r="C120" s="753"/>
      <c r="D120" s="755"/>
      <c r="E120" s="1133"/>
      <c r="F120" s="1134"/>
    </row>
    <row r="121" spans="1:6" x14ac:dyDescent="0.25">
      <c r="A121" s="1131"/>
      <c r="B121" s="1135" t="s">
        <v>550</v>
      </c>
      <c r="C121" s="753"/>
      <c r="D121" s="755"/>
      <c r="E121" s="1133"/>
      <c r="F121" s="1134"/>
    </row>
    <row r="122" spans="1:6" x14ac:dyDescent="0.25">
      <c r="A122" s="1131" t="s">
        <v>707</v>
      </c>
      <c r="B122" s="1136" t="s">
        <v>551</v>
      </c>
      <c r="C122" s="753" t="s">
        <v>126</v>
      </c>
      <c r="D122" s="755">
        <f>(53.2*0.2)</f>
        <v>10.64</v>
      </c>
      <c r="E122" s="1133"/>
      <c r="F122" s="1134">
        <f>D122*E122</f>
        <v>0</v>
      </c>
    </row>
    <row r="123" spans="1:6" x14ac:dyDescent="0.25">
      <c r="A123" s="1131"/>
      <c r="B123" s="1137"/>
      <c r="C123" s="753"/>
      <c r="D123" s="755"/>
      <c r="E123" s="1133"/>
      <c r="F123" s="1134"/>
    </row>
    <row r="124" spans="1:6" x14ac:dyDescent="0.25">
      <c r="A124" s="1131"/>
      <c r="B124" s="1138"/>
      <c r="C124" s="753"/>
      <c r="D124" s="755"/>
      <c r="E124" s="1133"/>
      <c r="F124" s="1134"/>
    </row>
    <row r="125" spans="1:6" x14ac:dyDescent="0.25">
      <c r="A125" s="1131"/>
      <c r="B125" s="1135" t="s">
        <v>550</v>
      </c>
      <c r="C125" s="753"/>
      <c r="D125" s="755"/>
      <c r="E125" s="1133"/>
      <c r="F125" s="1134"/>
    </row>
    <row r="126" spans="1:6" x14ac:dyDescent="0.25">
      <c r="A126" s="1131"/>
      <c r="B126" s="1135"/>
      <c r="C126" s="753"/>
      <c r="D126" s="755"/>
      <c r="E126" s="1133"/>
      <c r="F126" s="1134"/>
    </row>
    <row r="127" spans="1:6" ht="14.5" x14ac:dyDescent="0.25">
      <c r="A127" s="1131" t="s">
        <v>707</v>
      </c>
      <c r="B127" s="1136" t="s">
        <v>552</v>
      </c>
      <c r="C127" s="753" t="s">
        <v>528</v>
      </c>
      <c r="D127" s="755">
        <f>(96.1*2*0.2)</f>
        <v>38.44</v>
      </c>
      <c r="E127" s="1133"/>
      <c r="F127" s="1134">
        <f>D127*E127</f>
        <v>0</v>
      </c>
    </row>
    <row r="128" spans="1:6" x14ac:dyDescent="0.25">
      <c r="A128" s="1131"/>
      <c r="B128" s="1136"/>
      <c r="C128" s="753"/>
      <c r="D128" s="1539"/>
      <c r="E128" s="1133"/>
      <c r="F128" s="1134"/>
    </row>
    <row r="129" spans="1:16" x14ac:dyDescent="0.25">
      <c r="A129" s="1131"/>
      <c r="B129" s="1521"/>
      <c r="C129" s="753"/>
      <c r="D129" s="755"/>
      <c r="E129" s="1133"/>
      <c r="F129" s="1134"/>
    </row>
    <row r="130" spans="1:16" x14ac:dyDescent="0.25">
      <c r="A130" s="1131"/>
      <c r="B130" s="1537" t="s">
        <v>131</v>
      </c>
      <c r="C130" s="753"/>
      <c r="D130" s="755"/>
      <c r="E130" s="1133"/>
      <c r="F130" s="1134"/>
    </row>
    <row r="131" spans="1:16" x14ac:dyDescent="0.25">
      <c r="A131" s="1131"/>
      <c r="B131" s="767"/>
      <c r="C131" s="753"/>
      <c r="D131" s="755"/>
      <c r="E131" s="1133"/>
      <c r="F131" s="1134"/>
    </row>
    <row r="132" spans="1:16" x14ac:dyDescent="0.25">
      <c r="A132" s="1131"/>
      <c r="B132" s="1562" t="s">
        <v>553</v>
      </c>
      <c r="C132" s="753"/>
      <c r="D132" s="755"/>
      <c r="E132" s="1133"/>
      <c r="F132" s="1134"/>
    </row>
    <row r="133" spans="1:16" ht="10.5" customHeight="1" x14ac:dyDescent="0.25">
      <c r="A133" s="1131"/>
      <c r="B133" s="1562"/>
      <c r="C133" s="753"/>
      <c r="D133" s="755"/>
      <c r="E133" s="1133"/>
      <c r="F133" s="1134"/>
    </row>
    <row r="134" spans="1:16" ht="37.5" x14ac:dyDescent="0.25">
      <c r="A134" s="1131"/>
      <c r="B134" s="1139" t="s">
        <v>554</v>
      </c>
      <c r="C134" s="753"/>
      <c r="D134" s="755"/>
      <c r="E134" s="1133"/>
      <c r="F134" s="1134"/>
    </row>
    <row r="135" spans="1:16" x14ac:dyDescent="0.25">
      <c r="A135" s="1131"/>
      <c r="B135" s="767"/>
      <c r="C135" s="753"/>
      <c r="D135" s="755"/>
      <c r="E135" s="1133"/>
      <c r="F135" s="1134"/>
    </row>
    <row r="136" spans="1:16" x14ac:dyDescent="0.25">
      <c r="A136" s="1131" t="s">
        <v>134</v>
      </c>
      <c r="B136" s="767" t="s">
        <v>555</v>
      </c>
      <c r="C136" s="753" t="s">
        <v>50</v>
      </c>
      <c r="D136" s="1639">
        <f>ROUND(((100*4)*(12*12/162))+(((100/0.15)* 0.75*(8*8/162))),-1)</f>
        <v>550</v>
      </c>
      <c r="E136" s="1133"/>
      <c r="F136" s="1134">
        <f>D136*E136</f>
        <v>0</v>
      </c>
    </row>
    <row r="137" spans="1:16" x14ac:dyDescent="0.25">
      <c r="A137" s="1131"/>
      <c r="B137" s="767"/>
      <c r="C137" s="753"/>
      <c r="D137" s="755"/>
      <c r="E137" s="1133"/>
      <c r="F137" s="1134"/>
    </row>
    <row r="138" spans="1:16" x14ac:dyDescent="0.25">
      <c r="A138" s="1131"/>
      <c r="B138" s="1602"/>
      <c r="C138" s="753"/>
      <c r="D138" s="755"/>
      <c r="E138" s="1133"/>
      <c r="F138" s="1134"/>
    </row>
    <row r="139" spans="1:16" s="1529" customFormat="1" ht="13.15" customHeight="1" x14ac:dyDescent="0.25">
      <c r="A139" s="1131"/>
      <c r="B139" s="1562" t="s">
        <v>556</v>
      </c>
      <c r="C139" s="766"/>
      <c r="D139" s="1545"/>
      <c r="E139" s="1133"/>
      <c r="F139" s="764"/>
      <c r="G139" s="1546"/>
      <c r="I139" s="1564"/>
      <c r="J139" s="1564"/>
      <c r="K139" s="1564"/>
      <c r="L139" s="1564"/>
      <c r="M139" s="1564"/>
      <c r="N139" s="1564"/>
      <c r="O139" s="1564"/>
      <c r="P139" s="1564"/>
    </row>
    <row r="140" spans="1:16" s="1529" customFormat="1" ht="12.5" x14ac:dyDescent="0.25">
      <c r="A140" s="1131"/>
      <c r="B140" s="1139" t="s">
        <v>557</v>
      </c>
      <c r="C140" s="753"/>
      <c r="D140" s="1559"/>
      <c r="E140" s="1133"/>
      <c r="F140" s="764"/>
      <c r="G140" s="1546"/>
      <c r="I140" s="1564"/>
      <c r="J140" s="1564"/>
      <c r="K140" s="1564"/>
      <c r="L140" s="1565"/>
      <c r="M140" s="1564"/>
      <c r="N140" s="1564"/>
      <c r="O140" s="1564"/>
      <c r="P140" s="1564"/>
    </row>
    <row r="141" spans="1:16" ht="14.5" x14ac:dyDescent="0.25">
      <c r="A141" s="1131" t="s">
        <v>558</v>
      </c>
      <c r="B141" s="1136" t="s">
        <v>559</v>
      </c>
      <c r="C141" s="753" t="s">
        <v>528</v>
      </c>
      <c r="D141" s="755">
        <v>100</v>
      </c>
      <c r="E141" s="1133"/>
      <c r="F141" s="764">
        <f>D141*E141</f>
        <v>0</v>
      </c>
      <c r="H141" s="1566"/>
      <c r="J141" s="1566"/>
    </row>
    <row r="142" spans="1:16" ht="11.25" customHeight="1" x14ac:dyDescent="0.25">
      <c r="A142" s="1131"/>
      <c r="B142" s="1580"/>
      <c r="C142" s="753"/>
      <c r="D142" s="755"/>
      <c r="E142" s="1133"/>
      <c r="F142" s="764"/>
      <c r="H142" s="1566"/>
      <c r="J142" s="1566"/>
    </row>
    <row r="143" spans="1:16" ht="11.25" customHeight="1" x14ac:dyDescent="0.25">
      <c r="A143" s="1131"/>
      <c r="B143" s="1136"/>
      <c r="C143" s="753"/>
      <c r="D143" s="755"/>
      <c r="E143" s="1133"/>
      <c r="F143" s="764"/>
      <c r="H143" s="1566"/>
      <c r="J143" s="1566"/>
    </row>
    <row r="144" spans="1:16" x14ac:dyDescent="0.25">
      <c r="A144" s="1131"/>
      <c r="B144" s="1537" t="s">
        <v>560</v>
      </c>
      <c r="C144" s="753"/>
      <c r="D144" s="755"/>
      <c r="E144" s="1133"/>
      <c r="F144" s="764"/>
    </row>
    <row r="145" spans="1:10" ht="9" customHeight="1" x14ac:dyDescent="0.25">
      <c r="A145" s="1131"/>
      <c r="B145" s="767"/>
      <c r="C145" s="753"/>
      <c r="D145" s="755"/>
      <c r="E145" s="1133"/>
      <c r="F145" s="764"/>
    </row>
    <row r="146" spans="1:10" x14ac:dyDescent="0.25">
      <c r="A146" s="1131"/>
      <c r="B146" s="1561" t="s">
        <v>561</v>
      </c>
      <c r="C146" s="753"/>
      <c r="D146" s="755"/>
      <c r="E146" s="1133"/>
      <c r="F146" s="764"/>
    </row>
    <row r="147" spans="1:10" ht="7.5" customHeight="1" x14ac:dyDescent="0.25">
      <c r="A147" s="1131"/>
      <c r="B147" s="767"/>
      <c r="C147" s="753"/>
      <c r="D147" s="755"/>
      <c r="E147" s="1133"/>
      <c r="F147" s="764"/>
      <c r="H147" s="1566"/>
    </row>
    <row r="148" spans="1:10" ht="75" x14ac:dyDescent="0.25">
      <c r="A148" s="1131" t="s">
        <v>562</v>
      </c>
      <c r="B148" s="1136" t="s">
        <v>680</v>
      </c>
      <c r="C148" s="753" t="s">
        <v>19</v>
      </c>
      <c r="D148" s="755" t="s">
        <v>538</v>
      </c>
      <c r="E148" s="1133"/>
      <c r="F148" s="764">
        <v>0</v>
      </c>
      <c r="H148" s="1566"/>
      <c r="J148" s="1566"/>
    </row>
    <row r="149" spans="1:10" ht="9" customHeight="1" x14ac:dyDescent="0.25">
      <c r="A149" s="1131"/>
      <c r="B149" s="1580"/>
      <c r="C149" s="753"/>
      <c r="D149" s="755"/>
      <c r="E149" s="1133"/>
      <c r="F149" s="764"/>
      <c r="H149" s="1566"/>
      <c r="J149" s="1566"/>
    </row>
    <row r="150" spans="1:10" ht="8.25" customHeight="1" x14ac:dyDescent="0.25">
      <c r="A150" s="1131"/>
      <c r="B150" s="1136"/>
      <c r="C150" s="753"/>
      <c r="D150" s="755"/>
      <c r="E150" s="1133"/>
      <c r="F150" s="764"/>
      <c r="H150" s="1566"/>
      <c r="J150" s="1566"/>
    </row>
    <row r="151" spans="1:10" x14ac:dyDescent="0.25">
      <c r="A151" s="753"/>
      <c r="B151" s="1537" t="s">
        <v>564</v>
      </c>
      <c r="C151" s="753"/>
      <c r="D151" s="755"/>
      <c r="E151" s="1133"/>
      <c r="F151" s="1134"/>
      <c r="H151" s="1566"/>
      <c r="J151" s="1566"/>
    </row>
    <row r="152" spans="1:10" ht="9.75" customHeight="1" x14ac:dyDescent="0.25">
      <c r="A152" s="753"/>
      <c r="B152" s="767"/>
      <c r="C152" s="753"/>
      <c r="D152" s="755"/>
      <c r="E152" s="1133"/>
      <c r="F152" s="1134"/>
      <c r="H152" s="1566"/>
      <c r="J152" s="1566"/>
    </row>
    <row r="153" spans="1:10" x14ac:dyDescent="0.25">
      <c r="A153" s="753"/>
      <c r="B153" s="1537" t="s">
        <v>565</v>
      </c>
      <c r="C153" s="753"/>
      <c r="D153" s="755"/>
      <c r="E153" s="1133"/>
      <c r="F153" s="1134"/>
      <c r="H153" s="1566"/>
      <c r="J153" s="1566"/>
    </row>
    <row r="154" spans="1:10" ht="9.75" customHeight="1" x14ac:dyDescent="0.25">
      <c r="A154" s="753"/>
      <c r="B154" s="767"/>
      <c r="C154" s="753"/>
      <c r="D154" s="755"/>
      <c r="E154" s="1133"/>
      <c r="F154" s="1134"/>
      <c r="H154" s="1566"/>
      <c r="J154" s="1566"/>
    </row>
    <row r="155" spans="1:10" ht="30.75" customHeight="1" x14ac:dyDescent="0.25">
      <c r="A155" s="753"/>
      <c r="B155" s="1139" t="s">
        <v>566</v>
      </c>
      <c r="C155" s="753"/>
      <c r="D155" s="755"/>
      <c r="E155" s="1133"/>
      <c r="F155" s="1134"/>
      <c r="H155" s="1566"/>
      <c r="J155" s="1566"/>
    </row>
    <row r="156" spans="1:10" ht="8.25" customHeight="1" x14ac:dyDescent="0.25">
      <c r="A156" s="753"/>
      <c r="B156" s="767"/>
      <c r="C156" s="753"/>
      <c r="D156" s="755"/>
      <c r="E156" s="1133"/>
      <c r="F156" s="1134"/>
      <c r="H156" s="1566"/>
      <c r="J156" s="1566"/>
    </row>
    <row r="157" spans="1:10" x14ac:dyDescent="0.25">
      <c r="A157" s="753" t="s">
        <v>430</v>
      </c>
      <c r="B157" s="767" t="s">
        <v>681</v>
      </c>
      <c r="C157" s="753" t="s">
        <v>568</v>
      </c>
      <c r="D157" s="1539">
        <f>ROUND((53.2*0.5) + (0.9*3*2) + (3*2.45*2) -(0.9*2.4*2),0)</f>
        <v>42</v>
      </c>
      <c r="E157" s="1133"/>
      <c r="F157" s="764">
        <f>D157*E157</f>
        <v>0</v>
      </c>
    </row>
    <row r="158" spans="1:10" x14ac:dyDescent="0.25">
      <c r="A158" s="753"/>
      <c r="B158" s="767"/>
      <c r="C158" s="753"/>
      <c r="D158" s="755"/>
      <c r="E158" s="1133"/>
      <c r="F158" s="764"/>
    </row>
    <row r="159" spans="1:10" x14ac:dyDescent="0.25">
      <c r="A159" s="753" t="s">
        <v>376</v>
      </c>
      <c r="B159" s="767" t="s">
        <v>682</v>
      </c>
      <c r="C159" s="753" t="s">
        <v>568</v>
      </c>
      <c r="D159" s="755">
        <f>+(ROUNDUP((96.1*3)+ (1/2*8.5*2*2)+(96.1*0.8)-(0.9*2.4*6)-(1*2.4*4)- (0.9 *2.4*2) -(3*2.4*4)-(1.5*1.5*6)-(0.6*0.9*4)-(0.8*2.4*2)-(1.3*2.4*4),1))</f>
        <v>294.60000000000002</v>
      </c>
      <c r="E159" s="1133"/>
      <c r="F159" s="764">
        <f>D159*E159</f>
        <v>0</v>
      </c>
    </row>
    <row r="160" spans="1:10" x14ac:dyDescent="0.25">
      <c r="A160" s="753"/>
      <c r="B160" s="767"/>
      <c r="C160" s="753"/>
      <c r="D160" s="755"/>
      <c r="E160" s="1133"/>
      <c r="F160" s="764"/>
    </row>
    <row r="161" spans="1:6" x14ac:dyDescent="0.25">
      <c r="A161" s="753"/>
      <c r="B161" s="767"/>
      <c r="C161" s="753"/>
      <c r="D161" s="755"/>
      <c r="E161" s="1133"/>
      <c r="F161" s="764"/>
    </row>
    <row r="162" spans="1:6" x14ac:dyDescent="0.25">
      <c r="A162" s="753"/>
      <c r="B162" s="767"/>
      <c r="C162" s="753"/>
      <c r="D162" s="755"/>
      <c r="E162" s="1133"/>
      <c r="F162" s="764"/>
    </row>
    <row r="163" spans="1:6" x14ac:dyDescent="0.25">
      <c r="A163" s="753"/>
      <c r="B163" s="767"/>
      <c r="C163" s="753"/>
      <c r="D163" s="755"/>
      <c r="E163" s="1133"/>
      <c r="F163" s="764"/>
    </row>
    <row r="164" spans="1:6" x14ac:dyDescent="0.25">
      <c r="A164" s="753"/>
      <c r="B164" s="767"/>
      <c r="C164" s="753"/>
      <c r="D164" s="755"/>
      <c r="E164" s="1133"/>
      <c r="F164" s="764"/>
    </row>
    <row r="165" spans="1:6" x14ac:dyDescent="0.25">
      <c r="A165" s="753"/>
      <c r="B165" s="767"/>
      <c r="C165" s="753"/>
      <c r="D165" s="755"/>
      <c r="E165" s="1133"/>
      <c r="F165" s="764"/>
    </row>
    <row r="166" spans="1:6" x14ac:dyDescent="0.25">
      <c r="A166" s="753"/>
      <c r="B166" s="767"/>
      <c r="C166" s="753"/>
      <c r="D166" s="755"/>
      <c r="E166" s="1133"/>
      <c r="F166" s="764"/>
    </row>
    <row r="167" spans="1:6" x14ac:dyDescent="0.25">
      <c r="A167" s="753"/>
      <c r="B167" s="1556"/>
      <c r="C167" s="753"/>
      <c r="D167" s="755"/>
      <c r="E167" s="1133"/>
      <c r="F167" s="764"/>
    </row>
    <row r="168" spans="1:6" x14ac:dyDescent="0.25">
      <c r="A168" s="753"/>
      <c r="B168" s="767"/>
      <c r="C168" s="753"/>
      <c r="D168" s="755"/>
      <c r="E168" s="1133"/>
      <c r="F168" s="764"/>
    </row>
    <row r="169" spans="1:6" s="1529" customFormat="1" ht="13" x14ac:dyDescent="0.25">
      <c r="A169" s="2152" t="s">
        <v>103</v>
      </c>
      <c r="B169" s="2152"/>
      <c r="C169" s="2152"/>
      <c r="D169" s="2152"/>
      <c r="E169" s="2152"/>
      <c r="F169" s="1637">
        <f>SUM(F105:F168)</f>
        <v>0</v>
      </c>
    </row>
    <row r="170" spans="1:6" x14ac:dyDescent="0.25">
      <c r="A170" s="753"/>
      <c r="B170" s="767"/>
      <c r="C170" s="753"/>
      <c r="D170" s="755"/>
      <c r="E170" s="1133"/>
      <c r="F170" s="1134"/>
    </row>
    <row r="171" spans="1:6" x14ac:dyDescent="0.25">
      <c r="A171" s="753"/>
      <c r="B171" s="1537" t="s">
        <v>573</v>
      </c>
      <c r="C171" s="753"/>
      <c r="D171" s="755"/>
      <c r="E171" s="756"/>
      <c r="F171" s="757"/>
    </row>
    <row r="172" spans="1:6" x14ac:dyDescent="0.25">
      <c r="A172" s="753"/>
      <c r="B172" s="767"/>
      <c r="C172" s="753"/>
      <c r="D172" s="755"/>
      <c r="E172" s="756"/>
      <c r="F172" s="757"/>
    </row>
    <row r="173" spans="1:6" x14ac:dyDescent="0.25">
      <c r="A173" s="753"/>
      <c r="B173" s="1132" t="s">
        <v>574</v>
      </c>
      <c r="C173" s="753"/>
      <c r="D173" s="755"/>
      <c r="E173" s="756"/>
      <c r="F173" s="757"/>
    </row>
    <row r="174" spans="1:6" x14ac:dyDescent="0.25">
      <c r="A174" s="753"/>
      <c r="B174" s="1138"/>
      <c r="C174" s="753"/>
      <c r="D174" s="755"/>
      <c r="E174" s="756"/>
      <c r="F174" s="757"/>
    </row>
    <row r="175" spans="1:6" x14ac:dyDescent="0.25">
      <c r="A175" s="753"/>
      <c r="B175" s="1560" t="s">
        <v>575</v>
      </c>
      <c r="C175" s="753"/>
      <c r="D175" s="755"/>
      <c r="E175" s="1133"/>
      <c r="F175" s="1134"/>
    </row>
    <row r="176" spans="1:6" x14ac:dyDescent="0.25">
      <c r="A176" s="753"/>
      <c r="B176" s="1541"/>
      <c r="C176" s="753"/>
      <c r="D176" s="755"/>
      <c r="E176" s="1133"/>
      <c r="F176" s="1134"/>
    </row>
    <row r="177" spans="1:7" ht="25" x14ac:dyDescent="0.25">
      <c r="A177" s="753"/>
      <c r="B177" s="1139" t="s">
        <v>576</v>
      </c>
      <c r="C177" s="753"/>
      <c r="D177" s="755"/>
      <c r="E177" s="1133"/>
      <c r="F177" s="1134"/>
    </row>
    <row r="178" spans="1:7" x14ac:dyDescent="0.25">
      <c r="A178" s="753"/>
      <c r="B178" s="767"/>
      <c r="C178" s="753"/>
      <c r="D178" s="755"/>
      <c r="E178" s="1133"/>
      <c r="F178" s="1134"/>
    </row>
    <row r="179" spans="1:7" ht="25" x14ac:dyDescent="0.25">
      <c r="A179" s="753" t="s">
        <v>577</v>
      </c>
      <c r="B179" s="1118" t="s">
        <v>578</v>
      </c>
      <c r="C179" s="753" t="s">
        <v>48</v>
      </c>
      <c r="D179" s="755" t="s">
        <v>538</v>
      </c>
      <c r="E179" s="1133"/>
      <c r="F179" s="1134">
        <v>0</v>
      </c>
    </row>
    <row r="180" spans="1:7" x14ac:dyDescent="0.25">
      <c r="A180" s="753"/>
      <c r="B180" s="1138"/>
      <c r="C180" s="753"/>
      <c r="D180" s="755"/>
      <c r="E180" s="1133"/>
      <c r="F180" s="1134"/>
    </row>
    <row r="181" spans="1:7" x14ac:dyDescent="0.25">
      <c r="A181" s="753"/>
      <c r="B181" s="1132" t="s">
        <v>439</v>
      </c>
      <c r="C181" s="753"/>
      <c r="D181" s="755"/>
      <c r="E181" s="1133"/>
      <c r="F181" s="1134"/>
    </row>
    <row r="182" spans="1:7" x14ac:dyDescent="0.25">
      <c r="A182" s="753"/>
      <c r="B182" s="1138"/>
      <c r="C182" s="753"/>
      <c r="D182" s="755"/>
      <c r="E182" s="1133"/>
      <c r="F182" s="1134"/>
    </row>
    <row r="183" spans="1:7" x14ac:dyDescent="0.25">
      <c r="A183" s="753"/>
      <c r="B183" s="1560" t="s">
        <v>579</v>
      </c>
      <c r="C183" s="753"/>
      <c r="D183" s="755"/>
      <c r="E183" s="1133"/>
      <c r="F183" s="1134"/>
    </row>
    <row r="184" spans="1:7" x14ac:dyDescent="0.25">
      <c r="A184" s="753"/>
      <c r="B184" s="1139"/>
      <c r="C184" s="753"/>
      <c r="D184" s="755"/>
      <c r="E184" s="1133"/>
      <c r="F184" s="1134"/>
    </row>
    <row r="185" spans="1:7" ht="37.5" x14ac:dyDescent="0.25">
      <c r="A185" s="753"/>
      <c r="B185" s="1139" t="s">
        <v>580</v>
      </c>
      <c r="C185" s="753"/>
      <c r="D185" s="755"/>
      <c r="E185" s="1133"/>
      <c r="F185" s="1134"/>
    </row>
    <row r="186" spans="1:7" x14ac:dyDescent="0.25">
      <c r="A186" s="753"/>
      <c r="B186" s="767"/>
      <c r="C186" s="753"/>
      <c r="D186" s="755"/>
      <c r="E186" s="1133"/>
      <c r="F186" s="1134"/>
    </row>
    <row r="187" spans="1:7" ht="25" x14ac:dyDescent="0.25">
      <c r="A187" s="753" t="s">
        <v>683</v>
      </c>
      <c r="B187" s="1118" t="s">
        <v>582</v>
      </c>
      <c r="C187" s="753" t="s">
        <v>48</v>
      </c>
      <c r="D187" s="755">
        <f>ROUND((90*3)-(3*2.4*4)-(1.3*2.4*4)-(1*2.4*4)-42.72,0)</f>
        <v>176</v>
      </c>
      <c r="E187" s="1133"/>
      <c r="F187" s="1134">
        <f>D187*E187</f>
        <v>0</v>
      </c>
      <c r="G187" s="1540"/>
    </row>
    <row r="188" spans="1:7" x14ac:dyDescent="0.25">
      <c r="A188" s="753"/>
      <c r="B188" s="1560"/>
      <c r="C188" s="753"/>
      <c r="D188" s="755"/>
      <c r="E188" s="1133"/>
      <c r="F188" s="1134"/>
    </row>
    <row r="189" spans="1:7" ht="25" x14ac:dyDescent="0.25">
      <c r="A189" s="753"/>
      <c r="B189" s="1139" t="s">
        <v>585</v>
      </c>
      <c r="C189" s="753"/>
      <c r="D189" s="755"/>
      <c r="E189" s="1133"/>
      <c r="F189" s="1134"/>
    </row>
    <row r="190" spans="1:7" x14ac:dyDescent="0.25">
      <c r="A190" s="753"/>
      <c r="B190" s="1560"/>
      <c r="C190" s="753"/>
      <c r="D190" s="755"/>
      <c r="E190" s="1133"/>
      <c r="F190" s="1134"/>
    </row>
    <row r="191" spans="1:7" ht="25" x14ac:dyDescent="0.25">
      <c r="A191" s="753" t="s">
        <v>684</v>
      </c>
      <c r="B191" s="1118" t="s">
        <v>586</v>
      </c>
      <c r="C191" s="753" t="s">
        <v>48</v>
      </c>
      <c r="D191" s="755">
        <f>ROUND((114.2*3)-(42.72),0)</f>
        <v>300</v>
      </c>
      <c r="E191" s="1133"/>
      <c r="F191" s="1134">
        <f>D191*E191</f>
        <v>0</v>
      </c>
    </row>
    <row r="192" spans="1:7" x14ac:dyDescent="0.25">
      <c r="A192" s="753"/>
      <c r="B192" s="1118"/>
      <c r="C192" s="753"/>
      <c r="D192" s="755"/>
      <c r="E192" s="1133"/>
      <c r="F192" s="1134"/>
    </row>
    <row r="193" spans="1:6" ht="25" x14ac:dyDescent="0.25">
      <c r="A193" s="753" t="s">
        <v>709</v>
      </c>
      <c r="B193" s="1118" t="s">
        <v>710</v>
      </c>
      <c r="C193" s="753" t="s">
        <v>48</v>
      </c>
      <c r="D193" s="755">
        <f>ROUND(96.4,)</f>
        <v>96</v>
      </c>
      <c r="E193" s="1133"/>
      <c r="F193" s="1134">
        <f>D193*E193</f>
        <v>0</v>
      </c>
    </row>
    <row r="194" spans="1:6" x14ac:dyDescent="0.25">
      <c r="A194" s="753"/>
      <c r="B194" s="1118"/>
      <c r="C194" s="753"/>
      <c r="D194" s="755"/>
      <c r="E194" s="1133"/>
      <c r="F194" s="1134"/>
    </row>
    <row r="195" spans="1:6" x14ac:dyDescent="0.25">
      <c r="A195" s="1678"/>
      <c r="B195" s="1679" t="s">
        <v>587</v>
      </c>
      <c r="C195" s="1678"/>
      <c r="D195" s="1680"/>
      <c r="E195" s="1133"/>
      <c r="F195" s="764"/>
    </row>
    <row r="196" spans="1:6" x14ac:dyDescent="0.25">
      <c r="A196" s="1678"/>
      <c r="B196" s="1681"/>
      <c r="C196" s="1678"/>
      <c r="D196" s="1680"/>
      <c r="E196" s="1133"/>
      <c r="F196" s="764"/>
    </row>
    <row r="197" spans="1:6" ht="33" customHeight="1" x14ac:dyDescent="0.25">
      <c r="A197" s="1678"/>
      <c r="B197" s="1682" t="s">
        <v>588</v>
      </c>
      <c r="C197" s="1678"/>
      <c r="D197" s="1680"/>
      <c r="E197" s="1133"/>
      <c r="F197" s="764"/>
    </row>
    <row r="198" spans="1:6" x14ac:dyDescent="0.25">
      <c r="A198" s="1678"/>
      <c r="B198" s="1681"/>
      <c r="C198" s="1678"/>
      <c r="D198" s="1680"/>
      <c r="E198" s="1133"/>
      <c r="F198" s="764"/>
    </row>
    <row r="199" spans="1:6" x14ac:dyDescent="0.25">
      <c r="A199" s="1678" t="s">
        <v>589</v>
      </c>
      <c r="B199" s="1681" t="s">
        <v>711</v>
      </c>
      <c r="C199" s="753" t="s">
        <v>48</v>
      </c>
      <c r="D199" s="1680" t="s">
        <v>538</v>
      </c>
      <c r="E199" s="1133"/>
      <c r="F199" s="764">
        <v>0</v>
      </c>
    </row>
    <row r="200" spans="1:6" x14ac:dyDescent="0.25">
      <c r="A200" s="753"/>
      <c r="B200" s="1567"/>
      <c r="C200" s="753"/>
      <c r="D200" s="755"/>
      <c r="E200" s="1133"/>
      <c r="F200" s="1134"/>
    </row>
    <row r="201" spans="1:6" x14ac:dyDescent="0.25">
      <c r="A201" s="753"/>
      <c r="B201" s="1118"/>
      <c r="C201" s="753"/>
      <c r="D201" s="755"/>
      <c r="E201" s="1133"/>
      <c r="F201" s="1134"/>
    </row>
    <row r="202" spans="1:6" x14ac:dyDescent="0.25">
      <c r="A202" s="753"/>
      <c r="B202" s="1537" t="s">
        <v>591</v>
      </c>
      <c r="C202" s="753"/>
      <c r="D202" s="755"/>
      <c r="E202" s="1133"/>
      <c r="F202" s="1134"/>
    </row>
    <row r="203" spans="1:6" x14ac:dyDescent="0.25">
      <c r="A203" s="753"/>
      <c r="B203" s="1132"/>
      <c r="C203" s="753"/>
      <c r="D203" s="755"/>
      <c r="E203" s="1133"/>
      <c r="F203" s="1134"/>
    </row>
    <row r="204" spans="1:6" ht="25" x14ac:dyDescent="0.25">
      <c r="A204" s="753"/>
      <c r="B204" s="1139" t="s">
        <v>570</v>
      </c>
      <c r="C204" s="753"/>
      <c r="D204" s="755"/>
      <c r="E204" s="1133"/>
      <c r="F204" s="1134"/>
    </row>
    <row r="205" spans="1:6" x14ac:dyDescent="0.25">
      <c r="A205" s="753"/>
      <c r="B205" s="767"/>
      <c r="C205" s="753"/>
      <c r="D205" s="755"/>
      <c r="E205" s="1133"/>
      <c r="F205" s="1134"/>
    </row>
    <row r="206" spans="1:6" x14ac:dyDescent="0.25">
      <c r="A206" s="753" t="s">
        <v>1369</v>
      </c>
      <c r="B206" s="767" t="s">
        <v>572</v>
      </c>
      <c r="C206" s="753" t="s">
        <v>126</v>
      </c>
      <c r="D206" s="755">
        <v>96.1</v>
      </c>
      <c r="E206" s="1133"/>
      <c r="F206" s="1134">
        <f>D206*E206</f>
        <v>0</v>
      </c>
    </row>
    <row r="207" spans="1:6" x14ac:dyDescent="0.25">
      <c r="A207" s="753"/>
      <c r="B207" s="1132"/>
      <c r="C207" s="753"/>
      <c r="D207" s="755"/>
      <c r="E207" s="1133"/>
      <c r="F207" s="1134"/>
    </row>
    <row r="208" spans="1:6" x14ac:dyDescent="0.25">
      <c r="A208" s="753"/>
      <c r="B208" s="1537" t="s">
        <v>457</v>
      </c>
      <c r="C208" s="753"/>
      <c r="D208" s="755"/>
      <c r="E208" s="1133"/>
      <c r="F208" s="1134"/>
    </row>
    <row r="209" spans="1:6" x14ac:dyDescent="0.25">
      <c r="A209" s="753"/>
      <c r="B209" s="767"/>
      <c r="C209" s="753"/>
      <c r="D209" s="755"/>
      <c r="E209" s="1133"/>
      <c r="F209" s="1134"/>
    </row>
    <row r="210" spans="1:6" ht="37.5" x14ac:dyDescent="0.25">
      <c r="A210" s="753"/>
      <c r="B210" s="1139" t="s">
        <v>459</v>
      </c>
      <c r="C210" s="753"/>
      <c r="D210" s="755"/>
      <c r="E210" s="1133"/>
      <c r="F210" s="1134"/>
    </row>
    <row r="211" spans="1:6" x14ac:dyDescent="0.25">
      <c r="A211" s="753"/>
      <c r="B211" s="767"/>
      <c r="C211" s="753"/>
      <c r="D211" s="755"/>
      <c r="E211" s="1133"/>
      <c r="F211" s="1134"/>
    </row>
    <row r="212" spans="1:6" ht="25" x14ac:dyDescent="0.25">
      <c r="A212" s="753" t="s">
        <v>458</v>
      </c>
      <c r="B212" s="1118" t="s">
        <v>592</v>
      </c>
      <c r="C212" s="753" t="s">
        <v>48</v>
      </c>
      <c r="D212" s="755">
        <f>ROUND((96.4-19.22),0)</f>
        <v>77</v>
      </c>
      <c r="E212" s="1133"/>
      <c r="F212" s="1134">
        <f>D212*E212</f>
        <v>0</v>
      </c>
    </row>
    <row r="213" spans="1:6" x14ac:dyDescent="0.25">
      <c r="A213" s="753"/>
      <c r="B213" s="1567"/>
      <c r="C213" s="753"/>
      <c r="D213" s="755"/>
      <c r="E213" s="1133"/>
      <c r="F213" s="764"/>
    </row>
    <row r="214" spans="1:6" x14ac:dyDescent="0.25">
      <c r="A214" s="753"/>
      <c r="B214" s="1118"/>
      <c r="C214" s="753"/>
      <c r="D214" s="755"/>
      <c r="E214" s="1133"/>
      <c r="F214" s="1134"/>
    </row>
    <row r="215" spans="1:6" s="1529" customFormat="1" ht="21" customHeight="1" x14ac:dyDescent="0.25">
      <c r="A215" s="2152" t="s">
        <v>103</v>
      </c>
      <c r="B215" s="2152"/>
      <c r="C215" s="2152"/>
      <c r="D215" s="2152"/>
      <c r="E215" s="2152"/>
      <c r="F215" s="1637">
        <f>SUM(F170:F214)</f>
        <v>0</v>
      </c>
    </row>
    <row r="216" spans="1:6" x14ac:dyDescent="0.25">
      <c r="A216" s="753"/>
      <c r="B216" s="1132" t="s">
        <v>593</v>
      </c>
      <c r="C216" s="753"/>
      <c r="D216" s="755"/>
      <c r="E216" s="1133"/>
      <c r="F216" s="764"/>
    </row>
    <row r="217" spans="1:6" ht="8.25" customHeight="1" x14ac:dyDescent="0.25">
      <c r="A217" s="753"/>
      <c r="B217" s="1541"/>
      <c r="C217" s="753"/>
      <c r="D217" s="755"/>
      <c r="E217" s="1133"/>
      <c r="F217" s="764"/>
    </row>
    <row r="218" spans="1:6" x14ac:dyDescent="0.25">
      <c r="A218" s="753"/>
      <c r="B218" s="1132" t="s">
        <v>594</v>
      </c>
      <c r="C218" s="753"/>
      <c r="D218" s="755"/>
      <c r="E218" s="1133"/>
      <c r="F218" s="764"/>
    </row>
    <row r="219" spans="1:6" ht="8.25" customHeight="1" x14ac:dyDescent="0.25">
      <c r="A219" s="753"/>
      <c r="B219" s="1139"/>
      <c r="C219" s="753"/>
      <c r="D219" s="755"/>
      <c r="E219" s="1133"/>
      <c r="F219" s="764"/>
    </row>
    <row r="220" spans="1:6" x14ac:dyDescent="0.25">
      <c r="A220" s="753"/>
      <c r="B220" s="1537" t="s">
        <v>595</v>
      </c>
      <c r="C220" s="753"/>
      <c r="D220" s="755"/>
      <c r="E220" s="1133"/>
      <c r="F220" s="764"/>
    </row>
    <row r="221" spans="1:6" x14ac:dyDescent="0.25">
      <c r="A221" s="753"/>
      <c r="B221" s="1537"/>
      <c r="C221" s="753"/>
      <c r="D221" s="755"/>
      <c r="E221" s="1133"/>
      <c r="F221" s="764"/>
    </row>
    <row r="222" spans="1:6" ht="75" x14ac:dyDescent="0.25">
      <c r="A222" s="1577"/>
      <c r="B222" s="1118" t="s">
        <v>596</v>
      </c>
      <c r="C222" s="753"/>
      <c r="D222" s="755"/>
      <c r="E222" s="1133"/>
      <c r="F222" s="1134"/>
    </row>
    <row r="223" spans="1:6" x14ac:dyDescent="0.25">
      <c r="A223" s="753"/>
      <c r="B223" s="1118"/>
      <c r="C223" s="753"/>
      <c r="D223" s="755"/>
      <c r="E223" s="1133"/>
      <c r="F223" s="764"/>
    </row>
    <row r="224" spans="1:6" x14ac:dyDescent="0.25">
      <c r="A224" s="753" t="s">
        <v>470</v>
      </c>
      <c r="B224" s="1118" t="s">
        <v>712</v>
      </c>
      <c r="C224" s="753" t="s">
        <v>19</v>
      </c>
      <c r="D224" s="755">
        <v>4</v>
      </c>
      <c r="E224" s="1133"/>
      <c r="F224" s="1134">
        <f>D224*E224</f>
        <v>0</v>
      </c>
    </row>
    <row r="225" spans="1:6" x14ac:dyDescent="0.25">
      <c r="A225" s="753"/>
      <c r="B225" s="1118"/>
      <c r="C225" s="753"/>
      <c r="D225" s="755"/>
      <c r="E225" s="1133"/>
      <c r="F225" s="1134"/>
    </row>
    <row r="226" spans="1:6" x14ac:dyDescent="0.25">
      <c r="A226" s="753" t="s">
        <v>510</v>
      </c>
      <c r="B226" s="1118" t="s">
        <v>713</v>
      </c>
      <c r="C226" s="753" t="s">
        <v>19</v>
      </c>
      <c r="D226" s="755">
        <v>2</v>
      </c>
      <c r="E226" s="1133"/>
      <c r="F226" s="1134">
        <f>D226*E226</f>
        <v>0</v>
      </c>
    </row>
    <row r="227" spans="1:6" x14ac:dyDescent="0.25">
      <c r="A227" s="753"/>
      <c r="B227" s="1137"/>
      <c r="C227" s="753"/>
      <c r="D227" s="755"/>
      <c r="E227" s="1133"/>
      <c r="F227" s="764"/>
    </row>
    <row r="228" spans="1:6" x14ac:dyDescent="0.25">
      <c r="A228" s="753"/>
      <c r="B228" s="1138"/>
      <c r="C228" s="753"/>
      <c r="D228" s="755"/>
      <c r="E228" s="1133"/>
      <c r="F228" s="764"/>
    </row>
    <row r="229" spans="1:6" x14ac:dyDescent="0.25">
      <c r="A229" s="753"/>
      <c r="B229" s="1155" t="s">
        <v>601</v>
      </c>
      <c r="C229" s="753"/>
      <c r="D229" s="755"/>
      <c r="E229" s="1133"/>
      <c r="F229" s="764"/>
    </row>
    <row r="230" spans="1:6" x14ac:dyDescent="0.25">
      <c r="A230" s="753"/>
      <c r="B230" s="1155"/>
      <c r="C230" s="753"/>
      <c r="D230" s="755"/>
      <c r="E230" s="1133"/>
      <c r="F230" s="764"/>
    </row>
    <row r="231" spans="1:6" ht="87.5" x14ac:dyDescent="0.25">
      <c r="A231" s="753"/>
      <c r="B231" s="1136" t="s">
        <v>685</v>
      </c>
      <c r="C231" s="753"/>
      <c r="D231" s="755"/>
      <c r="E231" s="1133"/>
      <c r="F231" s="1134"/>
    </row>
    <row r="232" spans="1:6" x14ac:dyDescent="0.25">
      <c r="A232" s="753"/>
      <c r="B232" s="1136"/>
      <c r="C232" s="753"/>
      <c r="D232" s="755"/>
      <c r="E232" s="1133"/>
      <c r="F232" s="1134"/>
    </row>
    <row r="233" spans="1:6" ht="25" x14ac:dyDescent="0.25">
      <c r="A233" s="753" t="s">
        <v>471</v>
      </c>
      <c r="B233" s="1136" t="s">
        <v>714</v>
      </c>
      <c r="C233" s="753" t="s">
        <v>19</v>
      </c>
      <c r="D233" s="755">
        <v>2</v>
      </c>
      <c r="E233" s="1133"/>
      <c r="F233" s="1134">
        <f>D233*E233</f>
        <v>0</v>
      </c>
    </row>
    <row r="234" spans="1:6" x14ac:dyDescent="0.25">
      <c r="A234" s="753"/>
      <c r="B234" s="1136"/>
      <c r="C234" s="753"/>
      <c r="D234" s="755"/>
      <c r="E234" s="1133"/>
      <c r="F234" s="1134"/>
    </row>
    <row r="235" spans="1:6" ht="25" x14ac:dyDescent="0.25">
      <c r="A235" s="753" t="s">
        <v>603</v>
      </c>
      <c r="B235" s="1136" t="s">
        <v>715</v>
      </c>
      <c r="C235" s="753" t="s">
        <v>19</v>
      </c>
      <c r="D235" s="755">
        <v>2</v>
      </c>
      <c r="E235" s="1133"/>
      <c r="F235" s="1134">
        <f>D235*E235</f>
        <v>0</v>
      </c>
    </row>
    <row r="236" spans="1:6" ht="10.5" customHeight="1" x14ac:dyDescent="0.25">
      <c r="A236" s="753"/>
      <c r="B236" s="1137"/>
      <c r="C236" s="753"/>
      <c r="D236" s="755"/>
      <c r="E236" s="1133"/>
      <c r="F236" s="764"/>
    </row>
    <row r="237" spans="1:6" ht="10.5" customHeight="1" x14ac:dyDescent="0.25">
      <c r="A237" s="753"/>
      <c r="B237" s="1138"/>
      <c r="C237" s="753"/>
      <c r="D237" s="755"/>
      <c r="E237" s="1133"/>
      <c r="F237" s="764"/>
    </row>
    <row r="238" spans="1:6" x14ac:dyDescent="0.25">
      <c r="A238" s="753"/>
      <c r="B238" s="1579" t="s">
        <v>605</v>
      </c>
      <c r="C238" s="753"/>
      <c r="D238" s="755"/>
      <c r="E238" s="756"/>
      <c r="F238" s="757"/>
    </row>
    <row r="239" spans="1:6" ht="9.75" customHeight="1" x14ac:dyDescent="0.25">
      <c r="A239" s="753"/>
      <c r="B239" s="1579"/>
      <c r="C239" s="753"/>
      <c r="D239" s="755"/>
      <c r="E239" s="756"/>
      <c r="F239" s="757"/>
    </row>
    <row r="240" spans="1:6" ht="50" x14ac:dyDescent="0.25">
      <c r="A240" s="753"/>
      <c r="B240" s="1136" t="s">
        <v>606</v>
      </c>
      <c r="C240" s="753"/>
      <c r="D240" s="755"/>
      <c r="E240" s="1133"/>
      <c r="F240" s="1134"/>
    </row>
    <row r="241" spans="1:6" ht="9.75" customHeight="1" x14ac:dyDescent="0.25">
      <c r="A241" s="753"/>
      <c r="B241" s="1136"/>
      <c r="C241" s="753"/>
      <c r="D241" s="755"/>
      <c r="E241" s="1133"/>
      <c r="F241" s="1134"/>
    </row>
    <row r="242" spans="1:6" ht="25" x14ac:dyDescent="0.25">
      <c r="A242" s="753" t="s">
        <v>468</v>
      </c>
      <c r="B242" s="1136" t="s">
        <v>716</v>
      </c>
      <c r="C242" s="753" t="s">
        <v>19</v>
      </c>
      <c r="D242" s="755">
        <v>6</v>
      </c>
      <c r="E242" s="1133"/>
      <c r="F242" s="1134">
        <f>+D242*E242</f>
        <v>0</v>
      </c>
    </row>
    <row r="243" spans="1:6" x14ac:dyDescent="0.25">
      <c r="A243" s="753"/>
      <c r="B243" s="1136"/>
      <c r="C243" s="753"/>
      <c r="D243" s="755"/>
      <c r="E243" s="1133"/>
      <c r="F243" s="1134"/>
    </row>
    <row r="244" spans="1:6" ht="25" x14ac:dyDescent="0.25">
      <c r="A244" s="753" t="s">
        <v>607</v>
      </c>
      <c r="B244" s="1136" t="s">
        <v>608</v>
      </c>
      <c r="C244" s="753" t="s">
        <v>19</v>
      </c>
      <c r="D244" s="755" t="s">
        <v>538</v>
      </c>
      <c r="E244" s="1133"/>
      <c r="F244" s="1134">
        <v>0</v>
      </c>
    </row>
    <row r="245" spans="1:6" x14ac:dyDescent="0.25">
      <c r="A245" s="753"/>
      <c r="B245" s="1578"/>
      <c r="C245" s="753"/>
      <c r="D245" s="755"/>
      <c r="E245" s="1133"/>
      <c r="F245" s="764"/>
    </row>
    <row r="246" spans="1:6" ht="27.75" customHeight="1" x14ac:dyDescent="0.25">
      <c r="A246" s="753" t="s">
        <v>609</v>
      </c>
      <c r="B246" s="1136" t="s">
        <v>688</v>
      </c>
      <c r="C246" s="753" t="s">
        <v>19</v>
      </c>
      <c r="D246" s="755">
        <v>4</v>
      </c>
      <c r="E246" s="1133"/>
      <c r="F246" s="1134">
        <f>+D246*E246</f>
        <v>0</v>
      </c>
    </row>
    <row r="247" spans="1:6" x14ac:dyDescent="0.25">
      <c r="A247" s="1131"/>
      <c r="B247" s="1580"/>
      <c r="C247" s="753"/>
      <c r="D247" s="755"/>
      <c r="E247" s="1133"/>
      <c r="F247" s="1134"/>
    </row>
    <row r="248" spans="1:6" x14ac:dyDescent="0.25">
      <c r="A248" s="1131"/>
      <c r="B248" s="1136"/>
      <c r="C248" s="753"/>
      <c r="D248" s="755"/>
      <c r="E248" s="1133"/>
      <c r="F248" s="1134"/>
    </row>
    <row r="249" spans="1:6" x14ac:dyDescent="0.25">
      <c r="A249" s="1131"/>
      <c r="B249" s="1136"/>
      <c r="C249" s="753"/>
      <c r="D249" s="755"/>
      <c r="E249" s="1133"/>
      <c r="F249" s="1134"/>
    </row>
    <row r="250" spans="1:6" x14ac:dyDescent="0.25">
      <c r="A250" s="1131"/>
      <c r="B250" s="1136"/>
      <c r="C250" s="753"/>
      <c r="D250" s="755"/>
      <c r="E250" s="1133"/>
      <c r="F250" s="1134"/>
    </row>
    <row r="251" spans="1:6" x14ac:dyDescent="0.25">
      <c r="A251" s="1131"/>
      <c r="B251" s="1136"/>
      <c r="C251" s="753"/>
      <c r="D251" s="755"/>
      <c r="E251" s="1133"/>
      <c r="F251" s="1134"/>
    </row>
    <row r="252" spans="1:6" x14ac:dyDescent="0.25">
      <c r="A252" s="1131"/>
      <c r="B252" s="1136"/>
      <c r="C252" s="753"/>
      <c r="D252" s="755"/>
      <c r="E252" s="1133"/>
      <c r="F252" s="1134"/>
    </row>
    <row r="253" spans="1:6" x14ac:dyDescent="0.25">
      <c r="A253" s="1131"/>
      <c r="B253" s="1136"/>
      <c r="C253" s="753"/>
      <c r="D253" s="755"/>
      <c r="E253" s="1133"/>
      <c r="F253" s="1134"/>
    </row>
    <row r="254" spans="1:6" x14ac:dyDescent="0.25">
      <c r="A254" s="1131"/>
      <c r="B254" s="1136"/>
      <c r="C254" s="753"/>
      <c r="D254" s="755"/>
      <c r="E254" s="1133"/>
      <c r="F254" s="1134"/>
    </row>
    <row r="255" spans="1:6" x14ac:dyDescent="0.25">
      <c r="A255" s="1131"/>
      <c r="B255" s="1136"/>
      <c r="C255" s="753"/>
      <c r="D255" s="755"/>
      <c r="E255" s="1133"/>
      <c r="F255" s="1134"/>
    </row>
    <row r="256" spans="1:6" s="1529" customFormat="1" ht="13" x14ac:dyDescent="0.25">
      <c r="A256" s="2152" t="s">
        <v>103</v>
      </c>
      <c r="B256" s="2152"/>
      <c r="C256" s="2152"/>
      <c r="D256" s="2152"/>
      <c r="E256" s="2152"/>
      <c r="F256" s="1637">
        <f>SUM(F216:F255)</f>
        <v>0</v>
      </c>
    </row>
    <row r="257" spans="1:6" x14ac:dyDescent="0.25">
      <c r="A257" s="753"/>
      <c r="B257" s="1132" t="s">
        <v>599</v>
      </c>
      <c r="C257" s="753"/>
      <c r="D257" s="755"/>
      <c r="E257" s="1133"/>
      <c r="F257" s="764"/>
    </row>
    <row r="258" spans="1:6" x14ac:dyDescent="0.25">
      <c r="A258" s="753"/>
      <c r="B258" s="1541"/>
      <c r="C258" s="753"/>
      <c r="D258" s="755"/>
      <c r="E258" s="1133"/>
      <c r="F258" s="764"/>
    </row>
    <row r="259" spans="1:6" x14ac:dyDescent="0.25">
      <c r="A259" s="753"/>
      <c r="B259" s="1132" t="s">
        <v>600</v>
      </c>
      <c r="C259" s="753"/>
      <c r="D259" s="755"/>
      <c r="E259" s="1133"/>
      <c r="F259" s="764"/>
    </row>
    <row r="260" spans="1:6" x14ac:dyDescent="0.25">
      <c r="A260" s="753"/>
      <c r="B260" s="1581" t="s">
        <v>610</v>
      </c>
      <c r="C260" s="753"/>
      <c r="D260" s="755"/>
      <c r="E260" s="1133"/>
      <c r="F260" s="764"/>
    </row>
    <row r="261" spans="1:6" x14ac:dyDescent="0.25">
      <c r="A261" s="753"/>
      <c r="B261" s="1581"/>
      <c r="C261" s="753"/>
      <c r="D261" s="755"/>
      <c r="E261" s="1133"/>
      <c r="F261" s="764"/>
    </row>
    <row r="262" spans="1:6" x14ac:dyDescent="0.25">
      <c r="A262" s="753"/>
      <c r="B262" s="1578" t="s">
        <v>717</v>
      </c>
      <c r="C262" s="753"/>
      <c r="D262" s="755"/>
      <c r="E262" s="1133"/>
      <c r="F262" s="764"/>
    </row>
    <row r="263" spans="1:6" x14ac:dyDescent="0.25">
      <c r="A263" s="753"/>
      <c r="B263" s="1578"/>
      <c r="C263" s="753"/>
      <c r="D263" s="755"/>
      <c r="E263" s="1133"/>
      <c r="F263" s="764"/>
    </row>
    <row r="264" spans="1:6" ht="37.5" x14ac:dyDescent="0.25">
      <c r="A264" s="753"/>
      <c r="B264" s="1118" t="s">
        <v>612</v>
      </c>
      <c r="C264" s="753"/>
      <c r="D264" s="755"/>
      <c r="E264" s="1133"/>
      <c r="F264" s="1134"/>
    </row>
    <row r="265" spans="1:6" x14ac:dyDescent="0.25">
      <c r="A265" s="753"/>
      <c r="B265" s="1118"/>
      <c r="C265" s="753"/>
      <c r="D265" s="755"/>
      <c r="E265" s="1133"/>
      <c r="F265" s="764"/>
    </row>
    <row r="266" spans="1:6" ht="14.5" x14ac:dyDescent="0.25">
      <c r="A266" s="753" t="s">
        <v>613</v>
      </c>
      <c r="B266" s="1645" t="s">
        <v>689</v>
      </c>
      <c r="C266" s="753" t="s">
        <v>126</v>
      </c>
      <c r="D266" s="755">
        <f>ROUND((1.6*6) + (0.6*4),0)</f>
        <v>12</v>
      </c>
      <c r="E266" s="1133"/>
      <c r="F266" s="1134">
        <f>D266*E266</f>
        <v>0</v>
      </c>
    </row>
    <row r="267" spans="1:6" x14ac:dyDescent="0.25">
      <c r="A267" s="753"/>
      <c r="B267" s="1578"/>
      <c r="C267" s="753"/>
      <c r="D267" s="755"/>
      <c r="E267" s="1133"/>
      <c r="F267" s="764"/>
    </row>
    <row r="268" spans="1:6" x14ac:dyDescent="0.25">
      <c r="A268" s="753"/>
      <c r="B268" s="1132" t="s">
        <v>599</v>
      </c>
      <c r="C268" s="753"/>
      <c r="D268" s="755"/>
      <c r="E268" s="1133"/>
      <c r="F268" s="764"/>
    </row>
    <row r="269" spans="1:6" x14ac:dyDescent="0.25">
      <c r="A269" s="753"/>
      <c r="B269" s="1118"/>
      <c r="C269" s="753"/>
      <c r="D269" s="755"/>
      <c r="E269" s="1133"/>
      <c r="F269" s="1134"/>
    </row>
    <row r="270" spans="1:6" x14ac:dyDescent="0.25">
      <c r="A270" s="753"/>
      <c r="B270" s="1132" t="s">
        <v>615</v>
      </c>
      <c r="C270" s="753"/>
      <c r="D270" s="755"/>
      <c r="E270" s="1133"/>
      <c r="F270" s="1134"/>
    </row>
    <row r="271" spans="1:6" x14ac:dyDescent="0.25">
      <c r="A271" s="753"/>
      <c r="B271" s="1132"/>
      <c r="C271" s="753"/>
      <c r="D271" s="755"/>
      <c r="E271" s="1133"/>
      <c r="F271" s="1134"/>
    </row>
    <row r="272" spans="1:6" x14ac:dyDescent="0.25">
      <c r="A272" s="753"/>
      <c r="B272" s="1581" t="s">
        <v>616</v>
      </c>
      <c r="C272" s="753"/>
      <c r="D272" s="755"/>
      <c r="E272" s="1133"/>
      <c r="F272" s="764"/>
    </row>
    <row r="273" spans="1:6" x14ac:dyDescent="0.25">
      <c r="A273" s="753"/>
      <c r="B273" s="1549"/>
      <c r="C273" s="753"/>
      <c r="D273" s="755"/>
      <c r="E273" s="1133"/>
      <c r="F273" s="764"/>
    </row>
    <row r="274" spans="1:6" x14ac:dyDescent="0.25">
      <c r="A274" s="753"/>
      <c r="B274" s="1581" t="s">
        <v>617</v>
      </c>
      <c r="C274" s="753"/>
      <c r="D274" s="755"/>
      <c r="E274" s="1133"/>
      <c r="F274" s="764"/>
    </row>
    <row r="275" spans="1:6" x14ac:dyDescent="0.25">
      <c r="A275" s="753"/>
      <c r="B275" s="1578"/>
      <c r="C275" s="753"/>
      <c r="D275" s="755"/>
      <c r="E275" s="1133"/>
      <c r="F275" s="764"/>
    </row>
    <row r="276" spans="1:6" s="1586" customFormat="1" x14ac:dyDescent="0.25">
      <c r="A276" s="1582"/>
      <c r="B276" s="1583" t="s">
        <v>618</v>
      </c>
      <c r="C276" s="1584"/>
      <c r="D276" s="1585"/>
      <c r="E276" s="1133"/>
      <c r="F276" s="764"/>
    </row>
    <row r="277" spans="1:6" s="1586" customFormat="1" x14ac:dyDescent="0.25">
      <c r="A277" s="1582"/>
      <c r="B277" s="1587"/>
      <c r="C277" s="1584"/>
      <c r="D277" s="1585"/>
      <c r="E277" s="1133"/>
      <c r="F277" s="764"/>
    </row>
    <row r="278" spans="1:6" s="1586" customFormat="1" ht="37.5" x14ac:dyDescent="0.25">
      <c r="A278" s="1582"/>
      <c r="B278" s="1588" t="s">
        <v>619</v>
      </c>
      <c r="C278" s="1584"/>
      <c r="D278" s="1585"/>
      <c r="E278" s="1133"/>
      <c r="F278" s="764"/>
    </row>
    <row r="279" spans="1:6" s="1586" customFormat="1" x14ac:dyDescent="0.25">
      <c r="A279" s="1582"/>
      <c r="B279" s="1587"/>
      <c r="C279" s="1584"/>
      <c r="D279" s="1585"/>
      <c r="E279" s="1133"/>
      <c r="F279" s="764"/>
    </row>
    <row r="280" spans="1:6" s="1586" customFormat="1" ht="25" x14ac:dyDescent="0.25">
      <c r="A280" s="1582" t="s">
        <v>460</v>
      </c>
      <c r="B280" s="1589" t="s">
        <v>620</v>
      </c>
      <c r="C280" s="1584" t="s">
        <v>48</v>
      </c>
      <c r="D280" s="1585">
        <f>(ROUNDUP(((3.84+1.6+5.1)*2),0))</f>
        <v>22</v>
      </c>
      <c r="E280" s="1133"/>
      <c r="F280" s="764">
        <f>+D280*E280</f>
        <v>0</v>
      </c>
    </row>
    <row r="281" spans="1:6" s="1586" customFormat="1" x14ac:dyDescent="0.25">
      <c r="A281" s="1582"/>
      <c r="B281" s="1589"/>
      <c r="C281" s="1584"/>
      <c r="D281" s="1585"/>
      <c r="E281" s="1133"/>
      <c r="F281" s="764"/>
    </row>
    <row r="282" spans="1:6" s="1586" customFormat="1" x14ac:dyDescent="0.25">
      <c r="A282" s="1582"/>
      <c r="B282" s="1646" t="s">
        <v>151</v>
      </c>
      <c r="C282" s="1584"/>
      <c r="D282" s="1585"/>
      <c r="E282" s="1133"/>
      <c r="F282" s="764"/>
    </row>
    <row r="283" spans="1:6" s="1586" customFormat="1" x14ac:dyDescent="0.25">
      <c r="A283" s="1582"/>
      <c r="B283" s="1589"/>
      <c r="C283" s="1584"/>
      <c r="D283" s="1585"/>
      <c r="E283" s="1133"/>
      <c r="F283" s="764"/>
    </row>
    <row r="284" spans="1:6" s="1586" customFormat="1" x14ac:dyDescent="0.25">
      <c r="A284" s="1582" t="s">
        <v>690</v>
      </c>
      <c r="B284" s="1589" t="s">
        <v>691</v>
      </c>
      <c r="C284" s="1584" t="s">
        <v>642</v>
      </c>
      <c r="D284" s="755" t="s">
        <v>538</v>
      </c>
      <c r="E284" s="1133"/>
      <c r="F284" s="1134">
        <v>0</v>
      </c>
    </row>
    <row r="285" spans="1:6" s="1586" customFormat="1" x14ac:dyDescent="0.25">
      <c r="A285" s="1582"/>
      <c r="B285" s="1587"/>
      <c r="C285" s="1584"/>
      <c r="D285" s="1585"/>
      <c r="E285" s="1133"/>
      <c r="F285" s="764"/>
    </row>
    <row r="286" spans="1:6" x14ac:dyDescent="0.25">
      <c r="A286" s="753"/>
      <c r="B286" s="1156" t="s">
        <v>621</v>
      </c>
      <c r="C286" s="753"/>
      <c r="D286" s="755"/>
      <c r="E286" s="756"/>
      <c r="F286" s="757"/>
    </row>
    <row r="287" spans="1:6" x14ac:dyDescent="0.25">
      <c r="A287" s="753"/>
      <c r="B287" s="1156"/>
      <c r="C287" s="753"/>
      <c r="D287" s="755"/>
      <c r="E287" s="756"/>
      <c r="F287" s="757"/>
    </row>
    <row r="288" spans="1:6" ht="25" x14ac:dyDescent="0.25">
      <c r="A288" s="753" t="s">
        <v>622</v>
      </c>
      <c r="B288" s="1645" t="s">
        <v>623</v>
      </c>
      <c r="C288" s="753" t="s">
        <v>48</v>
      </c>
      <c r="D288" s="755">
        <f>ROUND((90*3)-(3*2.4*4)-(1.3*2.4*4)-(1*2.4*4)-42.72,0)</f>
        <v>176</v>
      </c>
      <c r="E288" s="1133"/>
      <c r="F288" s="1134">
        <f>D288*E288</f>
        <v>0</v>
      </c>
    </row>
    <row r="289" spans="1:6" ht="10.5" customHeight="1" x14ac:dyDescent="0.25">
      <c r="A289" s="753"/>
      <c r="B289" s="1645"/>
      <c r="C289" s="753"/>
      <c r="D289" s="755"/>
      <c r="E289" s="1133"/>
      <c r="F289" s="764"/>
    </row>
    <row r="290" spans="1:6" ht="25" x14ac:dyDescent="0.25">
      <c r="A290" s="753" t="s">
        <v>624</v>
      </c>
      <c r="B290" s="1645" t="s">
        <v>625</v>
      </c>
      <c r="C290" s="753" t="s">
        <v>48</v>
      </c>
      <c r="D290" s="755">
        <f>ROUND((114.2*3)-(42.72),0)</f>
        <v>300</v>
      </c>
      <c r="E290" s="1133"/>
      <c r="F290" s="1134">
        <f>D290*E290</f>
        <v>0</v>
      </c>
    </row>
    <row r="291" spans="1:6" ht="9" customHeight="1" x14ac:dyDescent="0.25">
      <c r="A291" s="753"/>
      <c r="B291" s="1645"/>
      <c r="C291" s="753"/>
      <c r="D291" s="755"/>
      <c r="E291" s="1133"/>
      <c r="F291" s="1134"/>
    </row>
    <row r="292" spans="1:6" x14ac:dyDescent="0.25">
      <c r="A292" s="753"/>
      <c r="B292" s="1648" t="s">
        <v>626</v>
      </c>
      <c r="C292" s="753"/>
      <c r="D292" s="755"/>
      <c r="E292" s="1133"/>
      <c r="F292" s="764"/>
    </row>
    <row r="293" spans="1:6" x14ac:dyDescent="0.25">
      <c r="A293" s="753"/>
      <c r="B293" s="1156"/>
      <c r="C293" s="753"/>
      <c r="D293" s="755"/>
      <c r="E293" s="1133"/>
      <c r="F293" s="764"/>
    </row>
    <row r="294" spans="1:6" ht="25" x14ac:dyDescent="0.25">
      <c r="A294" s="753" t="s">
        <v>627</v>
      </c>
      <c r="B294" s="1645" t="s">
        <v>718</v>
      </c>
      <c r="C294" s="753" t="s">
        <v>48</v>
      </c>
      <c r="D294" s="755">
        <f>ROUND((33.48*2),0)</f>
        <v>67</v>
      </c>
      <c r="E294" s="1133"/>
      <c r="F294" s="1134">
        <f>D294*E294</f>
        <v>0</v>
      </c>
    </row>
    <row r="295" spans="1:6" x14ac:dyDescent="0.25">
      <c r="A295" s="753"/>
      <c r="B295" s="1645"/>
      <c r="C295" s="753"/>
      <c r="D295" s="755"/>
      <c r="E295" s="1133"/>
      <c r="F295" s="1134"/>
    </row>
    <row r="296" spans="1:6" x14ac:dyDescent="0.25">
      <c r="A296" s="753" t="s">
        <v>629</v>
      </c>
      <c r="B296" s="1645" t="s">
        <v>630</v>
      </c>
      <c r="C296" s="753" t="s">
        <v>126</v>
      </c>
      <c r="D296" s="1539">
        <v>97</v>
      </c>
      <c r="E296" s="1133"/>
      <c r="F296" s="1134">
        <f>D296*E296</f>
        <v>0</v>
      </c>
    </row>
    <row r="297" spans="1:6" x14ac:dyDescent="0.25">
      <c r="A297" s="753"/>
      <c r="B297" s="1645"/>
      <c r="C297" s="753"/>
      <c r="D297" s="755"/>
      <c r="E297" s="1133"/>
      <c r="F297" s="1134"/>
    </row>
    <row r="298" spans="1:6" ht="25" x14ac:dyDescent="0.25">
      <c r="A298" s="753" t="s">
        <v>631</v>
      </c>
      <c r="B298" s="1645" t="s">
        <v>632</v>
      </c>
      <c r="C298" s="753" t="s">
        <v>48</v>
      </c>
      <c r="D298" s="755">
        <f>(ROUNDUP(((1.5+8.1)*1.8),0))</f>
        <v>18</v>
      </c>
      <c r="E298" s="1133"/>
      <c r="F298" s="1134">
        <f>D298*E298</f>
        <v>0</v>
      </c>
    </row>
    <row r="299" spans="1:6" x14ac:dyDescent="0.25">
      <c r="A299" s="753"/>
      <c r="B299" s="1645"/>
      <c r="C299" s="753"/>
      <c r="D299" s="755"/>
      <c r="E299" s="1133"/>
      <c r="F299" s="1134"/>
    </row>
    <row r="300" spans="1:6" x14ac:dyDescent="0.25">
      <c r="A300" s="753"/>
      <c r="B300" s="1155" t="s">
        <v>633</v>
      </c>
      <c r="C300" s="753"/>
      <c r="D300" s="755"/>
      <c r="E300" s="1133"/>
      <c r="F300" s="764"/>
    </row>
    <row r="301" spans="1:6" x14ac:dyDescent="0.25">
      <c r="A301" s="753"/>
      <c r="B301" s="1156"/>
      <c r="C301" s="753"/>
      <c r="D301" s="755"/>
      <c r="E301" s="1133"/>
      <c r="F301" s="764"/>
    </row>
    <row r="302" spans="1:6" x14ac:dyDescent="0.25">
      <c r="A302" s="753"/>
      <c r="B302" s="1156" t="s">
        <v>634</v>
      </c>
      <c r="C302" s="753"/>
      <c r="D302" s="755"/>
      <c r="E302" s="1133"/>
      <c r="F302" s="764"/>
    </row>
    <row r="303" spans="1:6" x14ac:dyDescent="0.25">
      <c r="A303" s="753"/>
      <c r="B303" s="1156"/>
      <c r="C303" s="753"/>
      <c r="D303" s="755"/>
      <c r="E303" s="1133"/>
      <c r="F303" s="764"/>
    </row>
    <row r="304" spans="1:6" ht="37.5" x14ac:dyDescent="0.25">
      <c r="A304" s="753" t="s">
        <v>635</v>
      </c>
      <c r="B304" s="1683" t="s">
        <v>636</v>
      </c>
      <c r="C304" s="753" t="s">
        <v>48</v>
      </c>
      <c r="D304" s="755">
        <f>ROUND(96.4,)</f>
        <v>96</v>
      </c>
      <c r="E304" s="1133"/>
      <c r="F304" s="1134">
        <f>D304*E304</f>
        <v>0</v>
      </c>
    </row>
    <row r="305" spans="1:6" x14ac:dyDescent="0.25">
      <c r="A305" s="753"/>
      <c r="B305" s="1683"/>
      <c r="C305" s="753"/>
      <c r="D305" s="755"/>
      <c r="E305" s="1133"/>
      <c r="F305" s="1134"/>
    </row>
    <row r="306" spans="1:6" x14ac:dyDescent="0.25">
      <c r="A306" s="753"/>
      <c r="B306" s="1645"/>
      <c r="C306" s="753"/>
      <c r="D306" s="755"/>
      <c r="E306" s="1133"/>
      <c r="F306" s="1134"/>
    </row>
    <row r="307" spans="1:6" s="1529" customFormat="1" ht="17.25" customHeight="1" x14ac:dyDescent="0.25">
      <c r="A307" s="2152" t="s">
        <v>103</v>
      </c>
      <c r="B307" s="2152"/>
      <c r="C307" s="2152"/>
      <c r="D307" s="2152"/>
      <c r="E307" s="2152"/>
      <c r="F307" s="1637">
        <f>SUM(F257:F306)</f>
        <v>0</v>
      </c>
    </row>
    <row r="308" spans="1:6" x14ac:dyDescent="0.25">
      <c r="A308" s="753"/>
      <c r="B308" s="1155"/>
      <c r="C308" s="753"/>
      <c r="D308" s="755"/>
      <c r="E308" s="1133"/>
      <c r="F308" s="764"/>
    </row>
    <row r="309" spans="1:6" x14ac:dyDescent="0.25">
      <c r="A309" s="753"/>
      <c r="B309" s="1683"/>
      <c r="C309" s="753"/>
      <c r="D309" s="1539"/>
      <c r="E309" s="1133"/>
      <c r="F309" s="1134"/>
    </row>
    <row r="310" spans="1:6" x14ac:dyDescent="0.25">
      <c r="A310" s="1131"/>
      <c r="B310" s="1593" t="s">
        <v>637</v>
      </c>
      <c r="C310" s="753"/>
      <c r="D310" s="755"/>
      <c r="E310" s="1133"/>
      <c r="F310" s="764"/>
    </row>
    <row r="311" spans="1:6" x14ac:dyDescent="0.25">
      <c r="A311" s="753"/>
      <c r="B311" s="1593" t="s">
        <v>643</v>
      </c>
      <c r="C311" s="753"/>
      <c r="D311" s="755"/>
      <c r="E311" s="1133"/>
      <c r="F311" s="764"/>
    </row>
    <row r="312" spans="1:6" x14ac:dyDescent="0.25">
      <c r="A312" s="753"/>
      <c r="B312" s="1593"/>
      <c r="C312" s="753"/>
      <c r="D312" s="755"/>
      <c r="E312" s="1133"/>
      <c r="F312" s="764"/>
    </row>
    <row r="313" spans="1:6" x14ac:dyDescent="0.25">
      <c r="A313" s="753"/>
      <c r="B313" s="1595" t="s">
        <v>644</v>
      </c>
      <c r="C313" s="753"/>
      <c r="D313" s="755"/>
      <c r="E313" s="1133"/>
      <c r="F313" s="764"/>
    </row>
    <row r="314" spans="1:6" x14ac:dyDescent="0.25">
      <c r="A314" s="753"/>
      <c r="B314" s="1136"/>
      <c r="C314" s="753"/>
      <c r="D314" s="755"/>
      <c r="E314" s="1133"/>
      <c r="F314" s="764"/>
    </row>
    <row r="315" spans="1:6" ht="25" x14ac:dyDescent="0.25">
      <c r="A315" s="753" t="s">
        <v>645</v>
      </c>
      <c r="B315" s="1136" t="s">
        <v>694</v>
      </c>
      <c r="C315" s="753" t="s">
        <v>642</v>
      </c>
      <c r="D315" s="755">
        <v>1</v>
      </c>
      <c r="E315" s="1133"/>
      <c r="F315" s="764">
        <f>D315*E315</f>
        <v>0</v>
      </c>
    </row>
    <row r="316" spans="1:6" x14ac:dyDescent="0.25">
      <c r="A316" s="753"/>
      <c r="B316" s="1556"/>
      <c r="C316" s="753"/>
      <c r="D316" s="755"/>
      <c r="E316" s="1133"/>
      <c r="F316" s="764"/>
    </row>
    <row r="317" spans="1:6" x14ac:dyDescent="0.25">
      <c r="A317" s="753"/>
      <c r="B317" s="1683"/>
      <c r="C317" s="753"/>
      <c r="D317" s="1539"/>
      <c r="E317" s="1133"/>
      <c r="F317" s="1134"/>
    </row>
    <row r="318" spans="1:6" x14ac:dyDescent="0.25">
      <c r="A318" s="753"/>
      <c r="B318" s="1561" t="s">
        <v>650</v>
      </c>
      <c r="C318" s="753"/>
      <c r="D318" s="755"/>
      <c r="E318" s="1133"/>
      <c r="F318" s="764"/>
    </row>
    <row r="319" spans="1:6" x14ac:dyDescent="0.25">
      <c r="A319" s="753"/>
      <c r="B319" s="767"/>
      <c r="C319" s="753"/>
      <c r="D319" s="755"/>
      <c r="E319" s="1133"/>
      <c r="F319" s="764"/>
    </row>
    <row r="320" spans="1:6" ht="62.5" x14ac:dyDescent="0.25">
      <c r="A320" s="1678" t="s">
        <v>651</v>
      </c>
      <c r="B320" s="1601" t="s">
        <v>2096</v>
      </c>
      <c r="C320" s="753" t="s">
        <v>528</v>
      </c>
      <c r="D320" s="755">
        <f>ROUND(126.884927,0)</f>
        <v>127</v>
      </c>
      <c r="E320" s="1133"/>
      <c r="F320" s="764">
        <f>+D320*E320</f>
        <v>0</v>
      </c>
    </row>
    <row r="321" spans="1:6" x14ac:dyDescent="0.25">
      <c r="A321" s="1678"/>
      <c r="B321" s="1684"/>
      <c r="C321" s="753"/>
      <c r="D321" s="1651"/>
      <c r="E321" s="1133"/>
      <c r="F321" s="764"/>
    </row>
    <row r="322" spans="1:6" x14ac:dyDescent="0.25">
      <c r="A322" s="1678"/>
      <c r="B322" s="1601"/>
      <c r="C322" s="753"/>
      <c r="D322" s="1651"/>
      <c r="E322" s="1133"/>
      <c r="F322" s="764"/>
    </row>
    <row r="323" spans="1:6" x14ac:dyDescent="0.25">
      <c r="A323" s="1547"/>
      <c r="B323" s="1132" t="s">
        <v>652</v>
      </c>
      <c r="C323" s="753"/>
      <c r="D323" s="1651"/>
      <c r="E323" s="1133"/>
      <c r="F323" s="764"/>
    </row>
    <row r="324" spans="1:6" x14ac:dyDescent="0.25">
      <c r="A324" s="1547"/>
      <c r="B324" s="1138"/>
      <c r="C324" s="753"/>
      <c r="D324" s="1651"/>
      <c r="E324" s="1133"/>
      <c r="F324" s="764"/>
    </row>
    <row r="325" spans="1:6" x14ac:dyDescent="0.25">
      <c r="A325" s="1547"/>
      <c r="B325" s="1560" t="s">
        <v>653</v>
      </c>
      <c r="C325" s="753"/>
      <c r="D325" s="755"/>
      <c r="E325" s="1133"/>
      <c r="F325" s="1134"/>
    </row>
    <row r="326" spans="1:6" x14ac:dyDescent="0.25">
      <c r="A326" s="1547"/>
      <c r="B326" s="1560"/>
      <c r="C326" s="753"/>
      <c r="D326" s="755"/>
      <c r="E326" s="1133"/>
      <c r="F326" s="1134"/>
    </row>
    <row r="327" spans="1:6" ht="62.5" x14ac:dyDescent="0.25">
      <c r="A327" s="753"/>
      <c r="B327" s="1549" t="s">
        <v>695</v>
      </c>
      <c r="C327" s="753"/>
      <c r="D327" s="755"/>
      <c r="E327" s="1133"/>
      <c r="F327" s="764"/>
    </row>
    <row r="328" spans="1:6" x14ac:dyDescent="0.25">
      <c r="A328" s="753"/>
      <c r="B328" s="1549"/>
      <c r="C328" s="753"/>
      <c r="D328" s="755"/>
      <c r="E328" s="1133"/>
      <c r="F328" s="764"/>
    </row>
    <row r="329" spans="1:6" x14ac:dyDescent="0.25">
      <c r="A329" s="753" t="s">
        <v>655</v>
      </c>
      <c r="B329" s="1118" t="s">
        <v>719</v>
      </c>
      <c r="C329" s="753" t="s">
        <v>642</v>
      </c>
      <c r="D329" s="755">
        <v>1</v>
      </c>
      <c r="E329" s="1133"/>
      <c r="F329" s="1134">
        <f>D329*E329</f>
        <v>0</v>
      </c>
    </row>
    <row r="330" spans="1:6" x14ac:dyDescent="0.25">
      <c r="A330" s="1131"/>
      <c r="B330" s="1118"/>
      <c r="C330" s="753"/>
      <c r="D330" s="755"/>
      <c r="E330" s="1133"/>
      <c r="F330" s="1134"/>
    </row>
    <row r="331" spans="1:6" ht="62.5" x14ac:dyDescent="0.25">
      <c r="A331" s="1131"/>
      <c r="B331" s="1139" t="s">
        <v>697</v>
      </c>
      <c r="C331" s="753"/>
      <c r="D331" s="755"/>
      <c r="E331" s="1612"/>
      <c r="F331" s="1613">
        <f>D331*E331</f>
        <v>0</v>
      </c>
    </row>
    <row r="332" spans="1:6" x14ac:dyDescent="0.25">
      <c r="A332" s="1131" t="s">
        <v>658</v>
      </c>
      <c r="B332" s="1118" t="s">
        <v>720</v>
      </c>
      <c r="C332" s="753" t="s">
        <v>642</v>
      </c>
      <c r="D332" s="755">
        <v>1</v>
      </c>
      <c r="E332" s="1612"/>
      <c r="F332" s="1613">
        <f>D332*E332</f>
        <v>0</v>
      </c>
    </row>
    <row r="333" spans="1:6" x14ac:dyDescent="0.25">
      <c r="A333" s="1131"/>
      <c r="B333" s="1118"/>
      <c r="C333" s="753"/>
      <c r="D333" s="755"/>
      <c r="E333" s="1612"/>
      <c r="F333" s="1613"/>
    </row>
    <row r="334" spans="1:6" x14ac:dyDescent="0.25">
      <c r="A334" s="753"/>
      <c r="B334" s="1132" t="s">
        <v>661</v>
      </c>
      <c r="C334" s="753"/>
      <c r="D334" s="755"/>
      <c r="E334" s="1133"/>
      <c r="F334" s="1134"/>
    </row>
    <row r="335" spans="1:6" x14ac:dyDescent="0.25">
      <c r="A335" s="753"/>
      <c r="B335" s="1139"/>
      <c r="C335" s="753"/>
      <c r="D335" s="755"/>
      <c r="E335" s="1133"/>
      <c r="F335" s="1134"/>
    </row>
    <row r="336" spans="1:6" s="1586" customFormat="1" ht="62.5" x14ac:dyDescent="0.25">
      <c r="A336" s="1582" t="s">
        <v>662</v>
      </c>
      <c r="B336" s="1603" t="s">
        <v>663</v>
      </c>
      <c r="C336" s="1584" t="s">
        <v>19</v>
      </c>
      <c r="D336" s="1585">
        <v>2</v>
      </c>
      <c r="E336" s="1133"/>
      <c r="F336" s="764">
        <f>+D336*E336</f>
        <v>0</v>
      </c>
    </row>
    <row r="337" spans="1:7" s="1586" customFormat="1" x14ac:dyDescent="0.25">
      <c r="A337" s="1582"/>
      <c r="B337" s="1603"/>
      <c r="C337" s="1584"/>
      <c r="D337" s="1585"/>
      <c r="E337" s="1133"/>
      <c r="F337" s="764"/>
    </row>
    <row r="338" spans="1:7" s="1586" customFormat="1" ht="62.5" x14ac:dyDescent="0.25">
      <c r="A338" s="1582" t="s">
        <v>664</v>
      </c>
      <c r="B338" s="1604" t="s">
        <v>665</v>
      </c>
      <c r="C338" s="1584" t="s">
        <v>19</v>
      </c>
      <c r="D338" s="1585">
        <v>2</v>
      </c>
      <c r="E338" s="1133"/>
      <c r="F338" s="764">
        <f>+D338*E338</f>
        <v>0</v>
      </c>
    </row>
    <row r="339" spans="1:7" s="1586" customFormat="1" ht="13" x14ac:dyDescent="0.25">
      <c r="A339" s="1654"/>
      <c r="B339" s="1654"/>
      <c r="C339" s="1654"/>
      <c r="D339" s="1654"/>
      <c r="E339" s="1654"/>
      <c r="F339" s="1655"/>
    </row>
    <row r="340" spans="1:7" s="1586" customFormat="1" ht="50" x14ac:dyDescent="0.25">
      <c r="A340" s="1582" t="s">
        <v>666</v>
      </c>
      <c r="B340" s="1604" t="s">
        <v>699</v>
      </c>
      <c r="C340" s="1584" t="s">
        <v>19</v>
      </c>
      <c r="D340" s="1585">
        <v>0</v>
      </c>
      <c r="E340" s="1133"/>
      <c r="F340" s="764">
        <f>+D340*E340</f>
        <v>0</v>
      </c>
    </row>
    <row r="341" spans="1:7" s="1586" customFormat="1" x14ac:dyDescent="0.25">
      <c r="A341" s="1582"/>
      <c r="B341" s="1604"/>
      <c r="C341" s="1584"/>
      <c r="D341" s="1585"/>
      <c r="E341" s="1133"/>
      <c r="F341" s="764"/>
    </row>
    <row r="342" spans="1:7" s="1586" customFormat="1" x14ac:dyDescent="0.25">
      <c r="A342" s="1582"/>
      <c r="B342" s="1604" t="s">
        <v>667</v>
      </c>
      <c r="C342" s="1584" t="s">
        <v>19</v>
      </c>
      <c r="D342" s="1585">
        <v>2</v>
      </c>
      <c r="E342" s="1133"/>
      <c r="F342" s="764">
        <f>+D342*E342</f>
        <v>0</v>
      </c>
    </row>
    <row r="343" spans="1:7" x14ac:dyDescent="0.25">
      <c r="A343" s="767"/>
      <c r="B343" s="767"/>
      <c r="C343" s="753"/>
      <c r="D343" s="755"/>
      <c r="E343" s="1652"/>
      <c r="F343" s="1653"/>
    </row>
    <row r="344" spans="1:7" s="1529" customFormat="1" ht="18.75" customHeight="1" x14ac:dyDescent="0.25">
      <c r="A344" s="2152" t="s">
        <v>103</v>
      </c>
      <c r="B344" s="2152"/>
      <c r="C344" s="2152"/>
      <c r="D344" s="2152"/>
      <c r="E344" s="2152"/>
      <c r="F344" s="1637">
        <f>SUM(F308:F343)</f>
        <v>0</v>
      </c>
    </row>
    <row r="345" spans="1:7" s="1529" customFormat="1" ht="18.75" customHeight="1" x14ac:dyDescent="0.25">
      <c r="A345" s="1654"/>
      <c r="B345" s="1132"/>
      <c r="C345" s="1654"/>
      <c r="D345" s="1654"/>
      <c r="E345" s="1654"/>
      <c r="F345" s="1655"/>
    </row>
    <row r="346" spans="1:7" x14ac:dyDescent="0.25">
      <c r="A346" s="767"/>
      <c r="B346" s="1537" t="s">
        <v>668</v>
      </c>
      <c r="C346" s="753"/>
      <c r="D346" s="755"/>
      <c r="E346" s="1652"/>
      <c r="F346" s="1653"/>
    </row>
    <row r="347" spans="1:7" x14ac:dyDescent="0.25">
      <c r="A347" s="767"/>
      <c r="B347" s="1561"/>
      <c r="C347" s="753"/>
      <c r="D347" s="755"/>
      <c r="E347" s="1652"/>
      <c r="F347" s="1653"/>
    </row>
    <row r="348" spans="1:7" ht="50" x14ac:dyDescent="0.25">
      <c r="A348" s="753" t="s">
        <v>666</v>
      </c>
      <c r="B348" s="1136" t="s">
        <v>669</v>
      </c>
      <c r="C348" s="753" t="s">
        <v>528</v>
      </c>
      <c r="D348" s="755">
        <f>ROUND((31.92),0)</f>
        <v>32</v>
      </c>
      <c r="E348" s="1656"/>
      <c r="F348" s="764">
        <f>+D348*E348</f>
        <v>0</v>
      </c>
    </row>
    <row r="349" spans="1:7" x14ac:dyDescent="0.25">
      <c r="A349" s="767"/>
      <c r="B349" s="767"/>
      <c r="C349" s="753"/>
      <c r="D349" s="755"/>
      <c r="E349" s="1652"/>
      <c r="F349" s="1653"/>
    </row>
    <row r="350" spans="1:7" x14ac:dyDescent="0.25">
      <c r="A350" s="767"/>
      <c r="B350" s="1602"/>
      <c r="C350" s="753"/>
      <c r="D350" s="755"/>
      <c r="E350" s="1652"/>
      <c r="F350" s="1653"/>
    </row>
    <row r="351" spans="1:7" s="1687" customFormat="1" ht="13.15" customHeight="1" x14ac:dyDescent="0.25">
      <c r="A351" s="1131"/>
      <c r="B351" s="1685" t="s">
        <v>671</v>
      </c>
      <c r="C351" s="1678"/>
      <c r="D351" s="1680"/>
      <c r="E351" s="1133"/>
      <c r="F351" s="764"/>
      <c r="G351" s="1686"/>
    </row>
    <row r="352" spans="1:7" s="1687" customFormat="1" ht="13.15" customHeight="1" x14ac:dyDescent="0.25">
      <c r="A352" s="1131"/>
      <c r="B352" s="1688"/>
      <c r="C352" s="1678"/>
      <c r="D352" s="1680"/>
      <c r="E352" s="1133"/>
      <c r="F352" s="764"/>
      <c r="G352" s="1686"/>
    </row>
    <row r="353" spans="1:7" s="1687" customFormat="1" ht="25" x14ac:dyDescent="0.25">
      <c r="A353" s="1131" t="s">
        <v>672</v>
      </c>
      <c r="B353" s="1683" t="s">
        <v>1373</v>
      </c>
      <c r="C353" s="1678" t="s">
        <v>126</v>
      </c>
      <c r="D353" s="1680">
        <f>ROUND(53.2,0)</f>
        <v>53</v>
      </c>
      <c r="E353" s="1133"/>
      <c r="F353" s="764">
        <f>D353*E353</f>
        <v>0</v>
      </c>
      <c r="G353" s="1686"/>
    </row>
    <row r="354" spans="1:7" s="1687" customFormat="1" ht="13.15" customHeight="1" x14ac:dyDescent="0.25">
      <c r="A354" s="1131"/>
      <c r="B354" s="1689"/>
      <c r="C354" s="1678"/>
      <c r="D354" s="1680"/>
      <c r="E354" s="1133"/>
      <c r="F354" s="764"/>
      <c r="G354" s="1686"/>
    </row>
    <row r="355" spans="1:7" s="1687" customFormat="1" ht="13.15" customHeight="1" x14ac:dyDescent="0.25">
      <c r="A355" s="1131"/>
      <c r="B355" s="1688"/>
      <c r="C355" s="1678"/>
      <c r="D355" s="1680"/>
      <c r="E355" s="1133"/>
      <c r="F355" s="764"/>
      <c r="G355" s="1686"/>
    </row>
    <row r="356" spans="1:7" s="1687" customFormat="1" ht="25" x14ac:dyDescent="0.25">
      <c r="A356" s="1131" t="s">
        <v>674</v>
      </c>
      <c r="B356" s="1683" t="s">
        <v>675</v>
      </c>
      <c r="C356" s="1678" t="s">
        <v>126</v>
      </c>
      <c r="D356" s="1680">
        <v>32</v>
      </c>
      <c r="E356" s="1133"/>
      <c r="F356" s="764">
        <f>D356*E356</f>
        <v>0</v>
      </c>
      <c r="G356" s="1686"/>
    </row>
    <row r="357" spans="1:7" s="1687" customFormat="1" ht="13.15" customHeight="1" x14ac:dyDescent="0.25">
      <c r="A357" s="1131"/>
      <c r="B357" s="1688"/>
      <c r="C357" s="1678"/>
      <c r="D357" s="1680"/>
      <c r="E357" s="1133"/>
      <c r="F357" s="764"/>
      <c r="G357" s="1686"/>
    </row>
    <row r="358" spans="1:7" s="1687" customFormat="1" ht="13.15" customHeight="1" x14ac:dyDescent="0.25">
      <c r="A358" s="1131"/>
      <c r="B358" s="1690"/>
      <c r="C358" s="1678"/>
      <c r="D358" s="1680"/>
      <c r="E358" s="1133"/>
      <c r="F358" s="764"/>
      <c r="G358" s="1686"/>
    </row>
    <row r="359" spans="1:7" s="1687" customFormat="1" ht="25" x14ac:dyDescent="0.25">
      <c r="A359" s="1131" t="s">
        <v>674</v>
      </c>
      <c r="B359" s="1683" t="s">
        <v>676</v>
      </c>
      <c r="C359" s="1678" t="s">
        <v>19</v>
      </c>
      <c r="D359" s="1680">
        <v>1</v>
      </c>
      <c r="E359" s="1133"/>
      <c r="F359" s="764">
        <f>D359*E359</f>
        <v>0</v>
      </c>
      <c r="G359" s="1686"/>
    </row>
    <row r="360" spans="1:7" s="1687" customFormat="1" ht="12.5" x14ac:dyDescent="0.25">
      <c r="A360" s="1131"/>
      <c r="B360" s="1683"/>
      <c r="C360" s="1678"/>
      <c r="D360" s="1680"/>
      <c r="E360" s="1133"/>
      <c r="F360" s="764"/>
      <c r="G360" s="1686"/>
    </row>
    <row r="361" spans="1:7" s="1614" customFormat="1" x14ac:dyDescent="0.25">
      <c r="A361" s="1131"/>
      <c r="B361" s="1657" t="s">
        <v>2354</v>
      </c>
      <c r="C361" s="1640"/>
      <c r="D361" s="1642"/>
      <c r="E361" s="1133"/>
      <c r="F361" s="764"/>
    </row>
    <row r="362" spans="1:7" s="1614" customFormat="1" x14ac:dyDescent="0.25">
      <c r="A362" s="1131"/>
      <c r="B362" s="1649"/>
      <c r="C362" s="1640"/>
      <c r="D362" s="1642"/>
      <c r="E362" s="1133"/>
      <c r="F362" s="764"/>
    </row>
    <row r="363" spans="1:7" s="1614" customFormat="1" ht="50" x14ac:dyDescent="0.25">
      <c r="A363" s="1131" t="s">
        <v>2374</v>
      </c>
      <c r="B363" s="1851" t="s">
        <v>2413</v>
      </c>
      <c r="C363" s="1850" t="s">
        <v>2279</v>
      </c>
      <c r="D363" s="1850">
        <v>1</v>
      </c>
      <c r="E363" s="1133"/>
      <c r="F363" s="1134">
        <f>D363*E363</f>
        <v>0</v>
      </c>
    </row>
    <row r="364" spans="1:7" s="1586" customFormat="1" ht="12.5" x14ac:dyDescent="0.25">
      <c r="A364" s="1131"/>
      <c r="B364" s="1851"/>
      <c r="C364" s="1850"/>
      <c r="D364" s="1853"/>
      <c r="E364" s="1133"/>
      <c r="F364" s="764"/>
    </row>
    <row r="365" spans="1:7" s="1586" customFormat="1" ht="25" x14ac:dyDescent="0.25">
      <c r="A365" s="1131" t="s">
        <v>2375</v>
      </c>
      <c r="B365" s="1851" t="s">
        <v>2317</v>
      </c>
      <c r="C365" s="1850" t="s">
        <v>1970</v>
      </c>
      <c r="D365" s="1850">
        <v>1</v>
      </c>
      <c r="E365" s="1133"/>
      <c r="F365" s="1134">
        <f>D365*E365</f>
        <v>0</v>
      </c>
    </row>
    <row r="366" spans="1:7" s="439" customFormat="1" ht="12.5" x14ac:dyDescent="0.25">
      <c r="A366" s="1131"/>
      <c r="B366" s="1851"/>
      <c r="C366" s="1850"/>
      <c r="D366" s="1850"/>
      <c r="E366" s="1133"/>
      <c r="F366" s="764"/>
      <c r="G366" s="535"/>
    </row>
    <row r="367" spans="1:7" s="1687" customFormat="1" ht="27" x14ac:dyDescent="0.25">
      <c r="A367" s="1131" t="s">
        <v>2376</v>
      </c>
      <c r="B367" s="1851" t="s">
        <v>2323</v>
      </c>
      <c r="C367" s="1850" t="s">
        <v>1970</v>
      </c>
      <c r="D367" s="1850">
        <v>8</v>
      </c>
      <c r="E367" s="1133"/>
      <c r="F367" s="1134">
        <f>D367*E367</f>
        <v>0</v>
      </c>
      <c r="G367" s="1686"/>
    </row>
    <row r="368" spans="1:7" s="1687" customFormat="1" ht="12.5" x14ac:dyDescent="0.25">
      <c r="A368" s="1131"/>
      <c r="B368" s="1851"/>
      <c r="C368" s="1850"/>
      <c r="D368" s="1850"/>
      <c r="E368" s="1133"/>
      <c r="F368" s="764"/>
      <c r="G368" s="1686"/>
    </row>
    <row r="369" spans="1:7" s="1687" customFormat="1" ht="27" x14ac:dyDescent="0.25">
      <c r="A369" s="1131" t="s">
        <v>2377</v>
      </c>
      <c r="B369" s="1851" t="s">
        <v>2324</v>
      </c>
      <c r="C369" s="1850" t="s">
        <v>2281</v>
      </c>
      <c r="D369" s="1850">
        <v>13</v>
      </c>
      <c r="E369" s="1133"/>
      <c r="F369" s="764"/>
      <c r="G369" s="1686"/>
    </row>
    <row r="370" spans="1:7" s="1687" customFormat="1" ht="12.5" x14ac:dyDescent="0.25">
      <c r="A370" s="1131"/>
      <c r="B370" s="1851"/>
      <c r="C370" s="1850"/>
      <c r="D370" s="1853"/>
      <c r="E370" s="1133"/>
      <c r="F370" s="764"/>
      <c r="G370" s="1686"/>
    </row>
    <row r="371" spans="1:7" s="1687" customFormat="1" ht="13" x14ac:dyDescent="0.25">
      <c r="A371" s="1131"/>
      <c r="B371" s="1852" t="s">
        <v>2282</v>
      </c>
      <c r="C371" s="1873"/>
      <c r="D371" s="1874"/>
      <c r="E371" s="1133"/>
      <c r="F371" s="764"/>
      <c r="G371" s="1686"/>
    </row>
    <row r="372" spans="1:7" s="1687" customFormat="1" ht="25" x14ac:dyDescent="0.25">
      <c r="A372" s="1131" t="s">
        <v>2378</v>
      </c>
      <c r="B372" s="1851" t="s">
        <v>2288</v>
      </c>
      <c r="C372" s="1850" t="s">
        <v>2281</v>
      </c>
      <c r="D372" s="1850">
        <v>8</v>
      </c>
      <c r="E372" s="1133"/>
      <c r="F372" s="1134">
        <f>D372*E372</f>
        <v>0</v>
      </c>
      <c r="G372" s="1686"/>
    </row>
    <row r="373" spans="1:7" s="1687" customFormat="1" ht="12.5" x14ac:dyDescent="0.25">
      <c r="A373" s="1131"/>
      <c r="B373" s="1851"/>
      <c r="C373" s="1850"/>
      <c r="D373" s="1850"/>
      <c r="E373" s="1133"/>
      <c r="F373" s="1134"/>
      <c r="G373" s="1686"/>
    </row>
    <row r="374" spans="1:7" s="1687" customFormat="1" ht="12.5" x14ac:dyDescent="0.25">
      <c r="A374" s="1131" t="s">
        <v>2379</v>
      </c>
      <c r="B374" s="1851" t="s">
        <v>2411</v>
      </c>
      <c r="C374" s="1850" t="s">
        <v>1970</v>
      </c>
      <c r="D374" s="1850">
        <v>4</v>
      </c>
      <c r="E374" s="1133"/>
      <c r="F374" s="1134">
        <f>D374*E374</f>
        <v>0</v>
      </c>
      <c r="G374" s="1686"/>
    </row>
    <row r="375" spans="1:7" s="1687" customFormat="1" ht="12.5" x14ac:dyDescent="0.25">
      <c r="A375" s="1131"/>
      <c r="B375" s="1851"/>
      <c r="C375" s="1850"/>
      <c r="D375" s="1850"/>
      <c r="E375" s="1133"/>
      <c r="F375" s="1134"/>
      <c r="G375" s="1686"/>
    </row>
    <row r="376" spans="1:7" s="1687" customFormat="1" ht="12.5" x14ac:dyDescent="0.25">
      <c r="A376" s="1131" t="s">
        <v>2380</v>
      </c>
      <c r="B376" s="1851" t="s">
        <v>2290</v>
      </c>
      <c r="C376" s="1850" t="s">
        <v>2281</v>
      </c>
      <c r="D376" s="1850">
        <v>8</v>
      </c>
      <c r="E376" s="1133"/>
      <c r="F376" s="1134">
        <f>D376*E376</f>
        <v>0</v>
      </c>
      <c r="G376" s="1686"/>
    </row>
    <row r="377" spans="1:7" s="1687" customFormat="1" ht="13" x14ac:dyDescent="0.25">
      <c r="A377" s="1131"/>
      <c r="B377" s="1851"/>
      <c r="C377" s="1873"/>
      <c r="D377" s="1874"/>
      <c r="E377" s="1133"/>
      <c r="F377" s="764"/>
      <c r="G377" s="1686"/>
    </row>
    <row r="378" spans="1:7" s="1687" customFormat="1" ht="12.5" x14ac:dyDescent="0.25">
      <c r="A378" s="1131" t="s">
        <v>2381</v>
      </c>
      <c r="B378" s="1851" t="s">
        <v>2414</v>
      </c>
      <c r="C378" s="1850" t="s">
        <v>642</v>
      </c>
      <c r="D378" s="1850">
        <v>1</v>
      </c>
      <c r="E378" s="1133"/>
      <c r="F378" s="1134">
        <f>D378*E378</f>
        <v>0</v>
      </c>
      <c r="G378" s="1686"/>
    </row>
    <row r="379" spans="1:7" s="1687" customFormat="1" ht="12.5" x14ac:dyDescent="0.25">
      <c r="A379" s="1131"/>
      <c r="B379" s="1851"/>
      <c r="C379" s="1850"/>
      <c r="D379" s="1850"/>
      <c r="E379" s="1133"/>
      <c r="F379" s="764"/>
      <c r="G379" s="1686"/>
    </row>
    <row r="380" spans="1:7" s="1687" customFormat="1" ht="50" x14ac:dyDescent="0.25">
      <c r="A380" s="1131" t="s">
        <v>2382</v>
      </c>
      <c r="B380" s="1851" t="s">
        <v>2292</v>
      </c>
      <c r="C380" s="1850" t="s">
        <v>642</v>
      </c>
      <c r="D380" s="1850">
        <v>1</v>
      </c>
      <c r="E380" s="1133"/>
      <c r="F380" s="1134">
        <f>D380*E380</f>
        <v>0</v>
      </c>
      <c r="G380" s="1686"/>
    </row>
    <row r="381" spans="1:7" s="1687" customFormat="1" ht="13" x14ac:dyDescent="0.25">
      <c r="A381" s="1131"/>
      <c r="B381" s="1875"/>
      <c r="C381" s="1876"/>
      <c r="D381" s="1877"/>
      <c r="E381" s="1133"/>
      <c r="F381" s="764"/>
      <c r="G381" s="1686"/>
    </row>
    <row r="382" spans="1:7" s="1687" customFormat="1" ht="12.5" x14ac:dyDescent="0.25">
      <c r="A382" s="1131" t="s">
        <v>2383</v>
      </c>
      <c r="B382" s="1851" t="s">
        <v>2293</v>
      </c>
      <c r="C382" s="1850" t="s">
        <v>642</v>
      </c>
      <c r="D382" s="1850">
        <v>1</v>
      </c>
      <c r="E382" s="1133"/>
      <c r="F382" s="1134">
        <f>D382*E382</f>
        <v>0</v>
      </c>
      <c r="G382" s="1686"/>
    </row>
    <row r="383" spans="1:7" s="1687" customFormat="1" ht="12.5" x14ac:dyDescent="0.25">
      <c r="A383" s="1131"/>
      <c r="B383" s="1683"/>
      <c r="C383" s="1678"/>
      <c r="D383" s="1680"/>
      <c r="E383" s="1133"/>
      <c r="F383" s="764"/>
      <c r="G383" s="1686"/>
    </row>
    <row r="384" spans="1:7" s="1687" customFormat="1" ht="12.5" x14ac:dyDescent="0.25">
      <c r="A384" s="1131"/>
      <c r="B384" s="1851"/>
      <c r="C384" s="1850"/>
      <c r="D384" s="1850"/>
      <c r="E384" s="1133"/>
      <c r="F384" s="1134"/>
      <c r="G384" s="1686"/>
    </row>
    <row r="385" spans="1:7" s="1687" customFormat="1" ht="12.5" x14ac:dyDescent="0.25">
      <c r="A385" s="1131"/>
      <c r="B385" s="1851"/>
      <c r="C385" s="1850"/>
      <c r="D385" s="1850"/>
      <c r="E385" s="1133"/>
      <c r="F385" s="1134"/>
      <c r="G385" s="1686"/>
    </row>
    <row r="386" spans="1:7" s="1687" customFormat="1" ht="12.5" x14ac:dyDescent="0.25">
      <c r="A386" s="1131"/>
      <c r="B386" s="1851"/>
      <c r="C386" s="1850"/>
      <c r="D386" s="1850"/>
      <c r="E386" s="1133"/>
      <c r="F386" s="1134"/>
      <c r="G386" s="1686"/>
    </row>
    <row r="387" spans="1:7" s="1687" customFormat="1" ht="12.5" x14ac:dyDescent="0.25">
      <c r="A387" s="1131"/>
      <c r="B387" s="1649"/>
      <c r="C387" s="1640"/>
      <c r="D387" s="1642"/>
      <c r="E387" s="1133"/>
      <c r="F387" s="764"/>
      <c r="G387" s="1686"/>
    </row>
    <row r="388" spans="1:7" s="1687" customFormat="1" ht="12.5" x14ac:dyDescent="0.25">
      <c r="A388" s="1131"/>
      <c r="B388" s="1683"/>
      <c r="C388" s="1678"/>
      <c r="D388" s="1680"/>
      <c r="E388" s="1133"/>
      <c r="F388" s="764"/>
      <c r="G388" s="1686"/>
    </row>
    <row r="389" spans="1:7" s="1687" customFormat="1" ht="13.15" customHeight="1" x14ac:dyDescent="0.25">
      <c r="A389" s="1131"/>
      <c r="B389" s="1688"/>
      <c r="C389" s="1678"/>
      <c r="D389" s="1680"/>
      <c r="E389" s="1133"/>
      <c r="F389" s="764"/>
      <c r="G389" s="1686"/>
    </row>
    <row r="390" spans="1:7" s="1529" customFormat="1" ht="21" customHeight="1" thickBot="1" x14ac:dyDescent="0.3">
      <c r="A390" s="2159" t="s">
        <v>103</v>
      </c>
      <c r="B390" s="2159"/>
      <c r="C390" s="2159"/>
      <c r="D390" s="2159"/>
      <c r="E390" s="2159"/>
      <c r="F390" s="1677">
        <f>SUM(F346:F389)</f>
        <v>0</v>
      </c>
    </row>
    <row r="391" spans="1:7" x14ac:dyDescent="0.25">
      <c r="A391" s="767"/>
      <c r="B391" s="767"/>
      <c r="C391" s="753"/>
      <c r="D391" s="755"/>
      <c r="E391" s="1665"/>
      <c r="F391" s="1666"/>
    </row>
    <row r="392" spans="1:7" x14ac:dyDescent="0.25">
      <c r="A392" s="753"/>
      <c r="B392" s="754"/>
      <c r="C392" s="753"/>
      <c r="D392" s="755"/>
      <c r="E392" s="756"/>
      <c r="F392" s="757"/>
    </row>
    <row r="393" spans="1:7" x14ac:dyDescent="0.25">
      <c r="A393" s="753"/>
      <c r="B393" s="579" t="s">
        <v>28</v>
      </c>
      <c r="C393" s="580"/>
      <c r="D393" s="580"/>
      <c r="E393" s="577"/>
      <c r="F393" s="578"/>
    </row>
    <row r="394" spans="1:7" x14ac:dyDescent="0.25">
      <c r="A394" s="753"/>
      <c r="B394" s="582"/>
      <c r="C394" s="580"/>
      <c r="D394" s="580"/>
      <c r="E394" s="577"/>
      <c r="F394" s="578"/>
    </row>
    <row r="395" spans="1:7" x14ac:dyDescent="0.25">
      <c r="A395" s="753"/>
      <c r="B395" s="567" t="s">
        <v>2088</v>
      </c>
      <c r="C395" s="580"/>
      <c r="D395" s="580"/>
      <c r="E395" s="577"/>
      <c r="F395" s="583">
        <f>F58</f>
        <v>0</v>
      </c>
    </row>
    <row r="396" spans="1:7" x14ac:dyDescent="0.25">
      <c r="A396" s="753"/>
      <c r="B396" s="502"/>
      <c r="C396" s="502"/>
      <c r="D396" s="502"/>
      <c r="E396" s="584"/>
      <c r="F396" s="585"/>
    </row>
    <row r="397" spans="1:7" x14ac:dyDescent="0.25">
      <c r="A397" s="753"/>
      <c r="B397" s="567" t="s">
        <v>2089</v>
      </c>
      <c r="C397" s="580"/>
      <c r="D397" s="580"/>
      <c r="E397" s="577"/>
      <c r="F397" s="583">
        <f>F116</f>
        <v>0</v>
      </c>
    </row>
    <row r="398" spans="1:7" x14ac:dyDescent="0.25">
      <c r="A398" s="753"/>
      <c r="B398" s="567"/>
      <c r="C398" s="580"/>
      <c r="D398" s="580"/>
      <c r="E398" s="577"/>
      <c r="F398" s="578"/>
    </row>
    <row r="399" spans="1:7" x14ac:dyDescent="0.25">
      <c r="A399" s="753"/>
      <c r="B399" s="567" t="s">
        <v>2090</v>
      </c>
      <c r="C399" s="580"/>
      <c r="D399" s="580"/>
      <c r="E399" s="577"/>
      <c r="F399" s="583">
        <f>F169</f>
        <v>0</v>
      </c>
    </row>
    <row r="400" spans="1:7" x14ac:dyDescent="0.25">
      <c r="A400" s="753"/>
      <c r="B400" s="567"/>
      <c r="C400" s="580"/>
      <c r="D400" s="580"/>
      <c r="E400" s="577"/>
      <c r="F400" s="578"/>
    </row>
    <row r="401" spans="1:6" x14ac:dyDescent="0.25">
      <c r="A401" s="753"/>
      <c r="B401" s="567" t="s">
        <v>2091</v>
      </c>
      <c r="C401" s="580"/>
      <c r="D401" s="580"/>
      <c r="E401" s="577"/>
      <c r="F401" s="583">
        <f>F215</f>
        <v>0</v>
      </c>
    </row>
    <row r="402" spans="1:6" x14ac:dyDescent="0.25">
      <c r="A402" s="753"/>
      <c r="B402" s="582"/>
      <c r="C402" s="580"/>
      <c r="D402" s="580"/>
      <c r="E402" s="577"/>
      <c r="F402" s="578"/>
    </row>
    <row r="403" spans="1:6" x14ac:dyDescent="0.25">
      <c r="A403" s="753"/>
      <c r="B403" s="567" t="s">
        <v>2092</v>
      </c>
      <c r="C403" s="580"/>
      <c r="D403" s="580"/>
      <c r="E403" s="577"/>
      <c r="F403" s="583">
        <f>F256</f>
        <v>0</v>
      </c>
    </row>
    <row r="404" spans="1:6" x14ac:dyDescent="0.25">
      <c r="A404" s="753"/>
      <c r="B404" s="567"/>
      <c r="C404" s="580"/>
      <c r="D404" s="580"/>
      <c r="E404" s="577"/>
      <c r="F404" s="578"/>
    </row>
    <row r="405" spans="1:6" x14ac:dyDescent="0.25">
      <c r="A405" s="753"/>
      <c r="B405" s="567" t="s">
        <v>2093</v>
      </c>
      <c r="C405" s="580"/>
      <c r="D405" s="580"/>
      <c r="E405" s="577"/>
      <c r="F405" s="583">
        <f>F307</f>
        <v>0</v>
      </c>
    </row>
    <row r="406" spans="1:6" x14ac:dyDescent="0.25">
      <c r="A406" s="753"/>
      <c r="B406" s="567"/>
      <c r="C406" s="580"/>
      <c r="D406" s="580"/>
      <c r="E406" s="577"/>
      <c r="F406" s="578"/>
    </row>
    <row r="407" spans="1:6" x14ac:dyDescent="0.25">
      <c r="A407" s="753"/>
      <c r="B407" s="567" t="s">
        <v>2094</v>
      </c>
      <c r="C407" s="580"/>
      <c r="D407" s="580"/>
      <c r="E407" s="577"/>
      <c r="F407" s="583">
        <f>F344</f>
        <v>0</v>
      </c>
    </row>
    <row r="408" spans="1:6" x14ac:dyDescent="0.25">
      <c r="A408" s="753"/>
      <c r="B408" s="567"/>
      <c r="C408" s="580"/>
      <c r="D408" s="580"/>
      <c r="E408" s="577"/>
      <c r="F408" s="578"/>
    </row>
    <row r="409" spans="1:6" x14ac:dyDescent="0.25">
      <c r="A409" s="753"/>
      <c r="B409" s="567" t="s">
        <v>2095</v>
      </c>
      <c r="C409" s="580"/>
      <c r="D409" s="580"/>
      <c r="E409" s="577"/>
      <c r="F409" s="583">
        <f>F390</f>
        <v>0</v>
      </c>
    </row>
    <row r="410" spans="1:6" x14ac:dyDescent="0.25">
      <c r="A410" s="753"/>
      <c r="B410" s="567"/>
      <c r="C410" s="580"/>
      <c r="D410" s="580"/>
      <c r="E410" s="577"/>
      <c r="F410" s="578"/>
    </row>
    <row r="411" spans="1:6" x14ac:dyDescent="0.25">
      <c r="A411" s="753"/>
      <c r="B411" s="754"/>
      <c r="C411" s="753"/>
      <c r="D411" s="755"/>
      <c r="E411" s="756"/>
      <c r="F411" s="757"/>
    </row>
    <row r="412" spans="1:6" x14ac:dyDescent="0.25">
      <c r="A412" s="753"/>
      <c r="B412" s="754"/>
      <c r="C412" s="753"/>
      <c r="D412" s="755"/>
      <c r="E412" s="756"/>
      <c r="F412" s="757"/>
    </row>
    <row r="413" spans="1:6" x14ac:dyDescent="0.25">
      <c r="A413" s="753"/>
      <c r="B413" s="754"/>
      <c r="C413" s="753"/>
      <c r="D413" s="755"/>
      <c r="E413" s="756"/>
      <c r="F413" s="757"/>
    </row>
    <row r="414" spans="1:6" x14ac:dyDescent="0.25">
      <c r="A414" s="753"/>
      <c r="B414" s="754"/>
      <c r="C414" s="753"/>
      <c r="D414" s="755"/>
      <c r="E414" s="756"/>
      <c r="F414" s="757"/>
    </row>
    <row r="415" spans="1:6" x14ac:dyDescent="0.25">
      <c r="A415" s="753"/>
      <c r="B415" s="754"/>
      <c r="C415" s="753"/>
      <c r="D415" s="755"/>
      <c r="E415" s="756"/>
      <c r="F415" s="757"/>
    </row>
    <row r="416" spans="1:6" x14ac:dyDescent="0.25">
      <c r="A416" s="753"/>
      <c r="B416" s="754"/>
      <c r="C416" s="753"/>
      <c r="D416" s="755"/>
      <c r="E416" s="756"/>
      <c r="F416" s="757"/>
    </row>
    <row r="417" spans="1:6" x14ac:dyDescent="0.25">
      <c r="A417" s="753"/>
      <c r="B417" s="754"/>
      <c r="C417" s="753"/>
      <c r="D417" s="755"/>
      <c r="E417" s="756"/>
      <c r="F417" s="757"/>
    </row>
    <row r="418" spans="1:6" x14ac:dyDescent="0.25">
      <c r="A418" s="753"/>
      <c r="B418" s="754"/>
      <c r="C418" s="753"/>
      <c r="D418" s="755"/>
      <c r="E418" s="756"/>
      <c r="F418" s="757"/>
    </row>
    <row r="419" spans="1:6" x14ac:dyDescent="0.25">
      <c r="A419" s="753"/>
      <c r="B419" s="754"/>
      <c r="C419" s="753"/>
      <c r="D419" s="755"/>
      <c r="E419" s="756"/>
      <c r="F419" s="757"/>
    </row>
    <row r="420" spans="1:6" x14ac:dyDescent="0.25">
      <c r="A420" s="753"/>
      <c r="B420" s="754"/>
      <c r="C420" s="753"/>
      <c r="D420" s="755"/>
      <c r="E420" s="756"/>
      <c r="F420" s="757"/>
    </row>
    <row r="421" spans="1:6" x14ac:dyDescent="0.25">
      <c r="A421" s="753"/>
      <c r="B421" s="754"/>
      <c r="C421" s="753"/>
      <c r="D421" s="755"/>
      <c r="E421" s="756"/>
      <c r="F421" s="757"/>
    </row>
    <row r="422" spans="1:6" x14ac:dyDescent="0.25">
      <c r="A422" s="753"/>
      <c r="B422" s="754"/>
      <c r="C422" s="753"/>
      <c r="D422" s="755"/>
      <c r="E422" s="756"/>
      <c r="F422" s="757"/>
    </row>
    <row r="423" spans="1:6" x14ac:dyDescent="0.25">
      <c r="A423" s="753"/>
      <c r="B423" s="754"/>
      <c r="C423" s="753"/>
      <c r="D423" s="755"/>
      <c r="E423" s="756"/>
      <c r="F423" s="757"/>
    </row>
    <row r="424" spans="1:6" x14ac:dyDescent="0.25">
      <c r="A424" s="753"/>
      <c r="B424" s="754"/>
      <c r="C424" s="753"/>
      <c r="D424" s="755"/>
      <c r="E424" s="756"/>
      <c r="F424" s="757"/>
    </row>
    <row r="425" spans="1:6" x14ac:dyDescent="0.25">
      <c r="A425" s="753"/>
      <c r="B425" s="754"/>
      <c r="C425" s="753"/>
      <c r="D425" s="755"/>
      <c r="E425" s="756"/>
      <c r="F425" s="757"/>
    </row>
    <row r="426" spans="1:6" x14ac:dyDescent="0.25">
      <c r="A426" s="753"/>
      <c r="B426" s="754"/>
      <c r="C426" s="753"/>
      <c r="D426" s="755"/>
      <c r="E426" s="756"/>
      <c r="F426" s="757"/>
    </row>
    <row r="427" spans="1:6" x14ac:dyDescent="0.25">
      <c r="A427" s="753"/>
      <c r="B427" s="754"/>
      <c r="C427" s="753"/>
      <c r="D427" s="755"/>
      <c r="E427" s="756"/>
      <c r="F427" s="757"/>
    </row>
    <row r="428" spans="1:6" x14ac:dyDescent="0.25">
      <c r="A428" s="753"/>
      <c r="B428" s="754"/>
      <c r="C428" s="753"/>
      <c r="D428" s="755"/>
      <c r="E428" s="756"/>
      <c r="F428" s="757"/>
    </row>
    <row r="429" spans="1:6" x14ac:dyDescent="0.25">
      <c r="A429" s="753"/>
      <c r="B429" s="754"/>
      <c r="C429" s="753"/>
      <c r="D429" s="755"/>
      <c r="E429" s="756"/>
      <c r="F429" s="757"/>
    </row>
    <row r="430" spans="1:6" x14ac:dyDescent="0.25">
      <c r="A430" s="753"/>
      <c r="B430" s="754"/>
      <c r="C430" s="753"/>
      <c r="D430" s="755"/>
      <c r="E430" s="756"/>
      <c r="F430" s="757"/>
    </row>
    <row r="431" spans="1:6" x14ac:dyDescent="0.25">
      <c r="A431" s="753"/>
      <c r="B431" s="754"/>
      <c r="C431" s="753"/>
      <c r="D431" s="755"/>
      <c r="E431" s="756"/>
      <c r="F431" s="757"/>
    </row>
    <row r="432" spans="1:6" x14ac:dyDescent="0.25">
      <c r="A432" s="753"/>
      <c r="B432" s="754"/>
      <c r="C432" s="753"/>
      <c r="D432" s="755"/>
      <c r="E432" s="756"/>
      <c r="F432" s="757"/>
    </row>
    <row r="433" spans="1:8" x14ac:dyDescent="0.25">
      <c r="A433" s="753"/>
      <c r="B433" s="754"/>
      <c r="C433" s="753"/>
      <c r="D433" s="755"/>
      <c r="E433" s="756"/>
      <c r="F433" s="757"/>
    </row>
    <row r="434" spans="1:8" x14ac:dyDescent="0.25">
      <c r="A434" s="753"/>
      <c r="B434" s="754"/>
      <c r="C434" s="753"/>
      <c r="D434" s="755"/>
      <c r="E434" s="756"/>
      <c r="F434" s="757"/>
    </row>
    <row r="435" spans="1:8" x14ac:dyDescent="0.25">
      <c r="A435" s="753"/>
      <c r="B435" s="754"/>
      <c r="C435" s="753"/>
      <c r="D435" s="755"/>
      <c r="E435" s="756"/>
      <c r="F435" s="757"/>
    </row>
    <row r="436" spans="1:8" x14ac:dyDescent="0.25">
      <c r="A436" s="753"/>
      <c r="B436" s="754"/>
      <c r="C436" s="753"/>
      <c r="D436" s="755"/>
      <c r="E436" s="756"/>
      <c r="F436" s="757"/>
    </row>
    <row r="437" spans="1:8" x14ac:dyDescent="0.25">
      <c r="A437" s="753"/>
      <c r="B437" s="754"/>
      <c r="C437" s="753"/>
      <c r="D437" s="755"/>
      <c r="E437" s="756"/>
      <c r="F437" s="757"/>
    </row>
    <row r="438" spans="1:8" x14ac:dyDescent="0.25">
      <c r="A438" s="753"/>
      <c r="B438" s="754"/>
      <c r="C438" s="753"/>
      <c r="D438" s="755"/>
      <c r="E438" s="756"/>
      <c r="F438" s="757"/>
    </row>
    <row r="439" spans="1:8" x14ac:dyDescent="0.25">
      <c r="A439" s="753"/>
      <c r="B439" s="754"/>
      <c r="C439" s="753"/>
      <c r="D439" s="755"/>
      <c r="E439" s="756"/>
      <c r="F439" s="757"/>
    </row>
    <row r="440" spans="1:8" x14ac:dyDescent="0.25">
      <c r="A440" s="753"/>
      <c r="B440" s="754"/>
      <c r="C440" s="753"/>
      <c r="D440" s="755"/>
      <c r="E440" s="756"/>
      <c r="F440" s="757"/>
    </row>
    <row r="441" spans="1:8" x14ac:dyDescent="0.25">
      <c r="A441" s="753"/>
      <c r="B441" s="754"/>
      <c r="C441" s="753"/>
      <c r="D441" s="755"/>
      <c r="E441" s="756"/>
      <c r="F441" s="757"/>
    </row>
    <row r="442" spans="1:8" x14ac:dyDescent="0.25">
      <c r="A442" s="753"/>
      <c r="B442" s="1534"/>
      <c r="C442" s="753"/>
      <c r="D442" s="755"/>
      <c r="E442" s="756"/>
      <c r="F442" s="764"/>
    </row>
    <row r="443" spans="1:8" x14ac:dyDescent="0.25">
      <c r="A443" s="753"/>
      <c r="B443" s="1118"/>
      <c r="C443" s="753"/>
      <c r="D443" s="755"/>
      <c r="E443" s="756"/>
      <c r="F443" s="764"/>
    </row>
    <row r="444" spans="1:8" x14ac:dyDescent="0.25">
      <c r="A444" s="753"/>
      <c r="B444" s="765"/>
      <c r="C444" s="766"/>
      <c r="D444" s="755"/>
      <c r="E444" s="756"/>
      <c r="F444" s="764"/>
    </row>
    <row r="445" spans="1:8" x14ac:dyDescent="0.25">
      <c r="A445" s="753"/>
      <c r="B445" s="1676"/>
      <c r="C445" s="753"/>
      <c r="D445" s="755"/>
      <c r="E445" s="756"/>
      <c r="F445" s="764"/>
    </row>
    <row r="446" spans="1:8" x14ac:dyDescent="0.25">
      <c r="A446" s="753"/>
      <c r="B446" s="1676"/>
      <c r="C446" s="766"/>
      <c r="D446" s="755"/>
      <c r="E446" s="756"/>
      <c r="F446" s="764"/>
    </row>
    <row r="447" spans="1:8" x14ac:dyDescent="0.25">
      <c r="A447" s="753"/>
      <c r="B447" s="767"/>
      <c r="C447" s="1615"/>
      <c r="D447" s="1616"/>
      <c r="E447" s="1667"/>
      <c r="F447" s="1668"/>
    </row>
    <row r="448" spans="1:8" ht="18.75" customHeight="1" thickBot="1" x14ac:dyDescent="0.3">
      <c r="A448" s="2160" t="s">
        <v>677</v>
      </c>
      <c r="B448" s="2161"/>
      <c r="C448" s="2161"/>
      <c r="D448" s="2161"/>
      <c r="E448" s="2161"/>
      <c r="F448" s="1691">
        <f>SUM(F392:F446)</f>
        <v>0</v>
      </c>
      <c r="H448" s="1619"/>
    </row>
  </sheetData>
  <mergeCells count="12">
    <mergeCell ref="A390:E390"/>
    <mergeCell ref="A448:E448"/>
    <mergeCell ref="A3:F3"/>
    <mergeCell ref="A1:F1"/>
    <mergeCell ref="A2:F2"/>
    <mergeCell ref="A58:E58"/>
    <mergeCell ref="A116:E116"/>
    <mergeCell ref="A169:E169"/>
    <mergeCell ref="A215:E215"/>
    <mergeCell ref="A256:E256"/>
    <mergeCell ref="A307:E307"/>
    <mergeCell ref="A344:E344"/>
  </mergeCells>
  <pageMargins left="0.70866141732283505" right="0.70866141732283505" top="0.78740157480314998" bottom="0.74803149606299202" header="0.31496062992126" footer="0.31496062992126"/>
  <pageSetup paperSize="9" scale="80" fitToHeight="0" orientation="portrait" r:id="rId1"/>
  <headerFooter>
    <oddHeader xml:space="preserve">&amp;C
</oddHeader>
    <oddFooter>&amp;L&amp;A&amp;R&amp;P of &amp;N</oddFooter>
  </headerFooter>
  <rowBreaks count="8" manualBreakCount="8">
    <brk id="58" max="5" man="1"/>
    <brk id="116" max="5" man="1"/>
    <brk id="169" max="5" man="1"/>
    <brk id="215" max="5" man="1"/>
    <brk id="256" max="5" man="1"/>
    <brk id="307" max="5" man="1"/>
    <brk id="344" max="5" man="1"/>
    <brk id="39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6"/>
  <sheetViews>
    <sheetView view="pageBreakPreview" zoomScale="90" zoomScaleNormal="100" zoomScaleSheetLayoutView="90" workbookViewId="0">
      <pane ySplit="5" topLeftCell="A6" activePane="bottomLeft" state="frozen"/>
      <selection activeCell="A5" sqref="A5:F5"/>
      <selection pane="bottomLeft" activeCell="G23" sqref="G23"/>
    </sheetView>
  </sheetViews>
  <sheetFormatPr defaultColWidth="9.1796875" defaultRowHeight="14" x14ac:dyDescent="0.25"/>
  <cols>
    <col min="1" max="1" width="8.7265625" style="82" customWidth="1"/>
    <col min="2" max="2" width="66.81640625" style="83" customWidth="1"/>
    <col min="3" max="3" width="7.54296875" style="82" customWidth="1"/>
    <col min="4" max="4" width="9.453125" style="25" customWidth="1"/>
    <col min="5" max="5" width="12.1796875" style="116" customWidth="1"/>
    <col min="6" max="6" width="14.1796875" style="117" customWidth="1"/>
    <col min="7" max="7" width="13.7265625" style="120" customWidth="1"/>
    <col min="8" max="8" width="17.81640625" style="120" bestFit="1" customWidth="1"/>
    <col min="9" max="9" width="9.26953125" style="120" bestFit="1" customWidth="1"/>
    <col min="10" max="10" width="18.54296875" style="120" bestFit="1" customWidth="1"/>
    <col min="11" max="16384" width="9.1796875" style="120"/>
  </cols>
  <sheetData>
    <row r="1" spans="1:8" s="4" customFormat="1" ht="13" x14ac:dyDescent="0.25">
      <c r="A1" s="2117" t="s">
        <v>0</v>
      </c>
      <c r="B1" s="2117"/>
      <c r="C1" s="2117"/>
      <c r="D1" s="2117"/>
      <c r="E1" s="2117"/>
      <c r="F1" s="2117"/>
      <c r="G1" s="118"/>
      <c r="H1" s="118"/>
    </row>
    <row r="2" spans="1:8" s="4" customFormat="1" ht="13" x14ac:dyDescent="0.25">
      <c r="A2" s="2095" t="s">
        <v>2491</v>
      </c>
      <c r="B2" s="2095"/>
      <c r="C2" s="2095"/>
      <c r="D2" s="2095"/>
      <c r="E2" s="2095"/>
      <c r="F2" s="2095"/>
      <c r="G2" s="8"/>
    </row>
    <row r="3" spans="1:8" s="4" customFormat="1" ht="13" x14ac:dyDescent="0.25">
      <c r="A3" s="2096" t="s">
        <v>1975</v>
      </c>
      <c r="B3" s="2096"/>
      <c r="C3" s="2096"/>
      <c r="D3" s="2096"/>
      <c r="E3" s="2096"/>
      <c r="F3" s="2096"/>
      <c r="G3" s="8"/>
    </row>
    <row r="4" spans="1:8" s="119" customFormat="1" ht="14.25" customHeight="1" thickBot="1" x14ac:dyDescent="0.3">
      <c r="A4" s="323" t="s">
        <v>1979</v>
      </c>
      <c r="B4" s="5"/>
      <c r="C4" s="6"/>
      <c r="D4" s="6"/>
      <c r="E4" s="84"/>
      <c r="F4" s="325"/>
    </row>
    <row r="5" spans="1:8" s="119" customFormat="1" ht="14.25" customHeight="1" x14ac:dyDescent="0.3">
      <c r="A5" s="314" t="s">
        <v>1</v>
      </c>
      <c r="B5" s="315" t="s">
        <v>2</v>
      </c>
      <c r="C5" s="315" t="s">
        <v>3</v>
      </c>
      <c r="D5" s="315" t="s">
        <v>4</v>
      </c>
      <c r="E5" s="316" t="s">
        <v>156</v>
      </c>
      <c r="F5" s="317" t="s">
        <v>6</v>
      </c>
    </row>
    <row r="6" spans="1:8" s="13" customFormat="1" ht="11.25" customHeight="1" x14ac:dyDescent="0.25">
      <c r="A6" s="10"/>
      <c r="B6" s="14"/>
      <c r="C6" s="11"/>
      <c r="D6" s="12"/>
      <c r="E6" s="85"/>
      <c r="F6" s="86"/>
    </row>
    <row r="7" spans="1:8" s="4" customFormat="1" ht="13" x14ac:dyDescent="0.25">
      <c r="A7" s="10"/>
      <c r="B7" s="15" t="s">
        <v>512</v>
      </c>
      <c r="C7" s="11"/>
      <c r="D7" s="12"/>
      <c r="E7" s="85"/>
      <c r="F7" s="86"/>
    </row>
    <row r="8" spans="1:8" s="4" customFormat="1" ht="13" x14ac:dyDescent="0.25">
      <c r="A8" s="16"/>
      <c r="B8" s="17"/>
      <c r="C8" s="11"/>
      <c r="D8" s="12"/>
      <c r="E8" s="85"/>
      <c r="F8" s="86"/>
    </row>
    <row r="9" spans="1:8" s="4" customFormat="1" ht="37.5" x14ac:dyDescent="0.25">
      <c r="A9" s="10"/>
      <c r="B9" s="341" t="s">
        <v>2220</v>
      </c>
      <c r="C9" s="87"/>
      <c r="D9" s="12"/>
      <c r="E9" s="85"/>
      <c r="F9" s="86"/>
    </row>
    <row r="10" spans="1:8" s="4" customFormat="1" ht="13" x14ac:dyDescent="0.25">
      <c r="A10" s="10"/>
      <c r="B10" s="88"/>
      <c r="C10" s="87"/>
      <c r="D10" s="12"/>
      <c r="E10" s="85"/>
      <c r="F10" s="86"/>
    </row>
    <row r="11" spans="1:8" s="4" customFormat="1" ht="12.5" x14ac:dyDescent="0.25">
      <c r="A11" s="3"/>
      <c r="B11" s="89"/>
      <c r="C11" s="3"/>
      <c r="D11" s="90"/>
      <c r="E11" s="91"/>
      <c r="F11" s="92"/>
    </row>
    <row r="12" spans="1:8" x14ac:dyDescent="0.25">
      <c r="A12" s="18"/>
      <c r="B12" s="19" t="s">
        <v>513</v>
      </c>
      <c r="C12" s="20"/>
      <c r="D12" s="21"/>
      <c r="E12" s="91"/>
      <c r="F12" s="93"/>
    </row>
    <row r="13" spans="1:8" x14ac:dyDescent="0.25">
      <c r="A13" s="18"/>
      <c r="B13" s="22"/>
      <c r="C13" s="20"/>
      <c r="D13" s="21"/>
      <c r="E13" s="91"/>
      <c r="F13" s="93"/>
    </row>
    <row r="14" spans="1:8" x14ac:dyDescent="0.25">
      <c r="A14" s="18"/>
      <c r="B14" s="23" t="s">
        <v>514</v>
      </c>
      <c r="C14" s="20"/>
      <c r="D14" s="21"/>
      <c r="E14" s="91"/>
      <c r="F14" s="93"/>
    </row>
    <row r="15" spans="1:8" x14ac:dyDescent="0.25">
      <c r="A15" s="18"/>
      <c r="B15" s="23"/>
      <c r="C15" s="20"/>
      <c r="D15" s="21"/>
      <c r="E15" s="91"/>
      <c r="F15" s="93"/>
    </row>
    <row r="16" spans="1:8" x14ac:dyDescent="0.25">
      <c r="A16" s="20" t="s">
        <v>515</v>
      </c>
      <c r="B16" s="24" t="s">
        <v>516</v>
      </c>
      <c r="C16" s="20" t="s">
        <v>42</v>
      </c>
      <c r="D16" s="21">
        <v>5.5</v>
      </c>
      <c r="E16" s="91"/>
      <c r="F16" s="94">
        <f>D16*E16</f>
        <v>0</v>
      </c>
    </row>
    <row r="17" spans="1:8" x14ac:dyDescent="0.25">
      <c r="A17" s="20"/>
      <c r="B17" s="24"/>
      <c r="C17" s="20"/>
      <c r="D17" s="21"/>
      <c r="E17" s="91"/>
      <c r="F17" s="94"/>
    </row>
    <row r="18" spans="1:8" x14ac:dyDescent="0.25">
      <c r="A18" s="20" t="s">
        <v>88</v>
      </c>
      <c r="B18" s="24" t="s">
        <v>517</v>
      </c>
      <c r="C18" s="20" t="s">
        <v>42</v>
      </c>
      <c r="D18" s="21">
        <v>1</v>
      </c>
      <c r="E18" s="91"/>
      <c r="F18" s="94">
        <f>D18*E18</f>
        <v>0</v>
      </c>
      <c r="H18" s="25"/>
    </row>
    <row r="19" spans="1:8" x14ac:dyDescent="0.25">
      <c r="A19" s="20"/>
      <c r="B19" s="24"/>
      <c r="C19" s="20"/>
      <c r="D19" s="21"/>
      <c r="E19" s="91"/>
      <c r="F19" s="94"/>
    </row>
    <row r="20" spans="1:8" x14ac:dyDescent="0.25">
      <c r="A20" s="20"/>
      <c r="B20" s="9"/>
      <c r="C20" s="20"/>
      <c r="D20" s="21"/>
      <c r="E20" s="91"/>
      <c r="F20" s="94"/>
    </row>
    <row r="21" spans="1:8" x14ac:dyDescent="0.25">
      <c r="A21" s="20"/>
      <c r="B21" s="27" t="s">
        <v>91</v>
      </c>
      <c r="C21" s="28"/>
      <c r="D21" s="21"/>
      <c r="E21" s="91"/>
      <c r="F21" s="94"/>
    </row>
    <row r="22" spans="1:8" x14ac:dyDescent="0.25">
      <c r="A22" s="20"/>
      <c r="B22" s="27"/>
      <c r="C22" s="20"/>
      <c r="D22" s="21"/>
      <c r="E22" s="91"/>
      <c r="F22" s="94"/>
    </row>
    <row r="23" spans="1:8" x14ac:dyDescent="0.25">
      <c r="A23" s="20"/>
      <c r="B23" s="29" t="s">
        <v>518</v>
      </c>
      <c r="C23" s="20"/>
      <c r="D23" s="21"/>
      <c r="E23" s="91"/>
      <c r="F23" s="94"/>
    </row>
    <row r="24" spans="1:8" x14ac:dyDescent="0.25">
      <c r="A24" s="20"/>
      <c r="B24" s="29"/>
      <c r="C24" s="20"/>
      <c r="D24" s="21"/>
      <c r="E24" s="91"/>
      <c r="F24" s="94"/>
    </row>
    <row r="25" spans="1:8" x14ac:dyDescent="0.25">
      <c r="A25" s="20" t="s">
        <v>519</v>
      </c>
      <c r="B25" s="24" t="s">
        <v>520</v>
      </c>
      <c r="C25" s="20" t="s">
        <v>42</v>
      </c>
      <c r="D25" s="21">
        <v>4</v>
      </c>
      <c r="E25" s="91"/>
      <c r="F25" s="94">
        <f>D25*E25</f>
        <v>0</v>
      </c>
    </row>
    <row r="26" spans="1:8" x14ac:dyDescent="0.25">
      <c r="A26" s="20"/>
      <c r="B26" s="30"/>
      <c r="C26" s="20"/>
      <c r="D26" s="31"/>
      <c r="E26" s="91"/>
      <c r="F26" s="94"/>
    </row>
    <row r="27" spans="1:8" s="13" customFormat="1" ht="12.5" x14ac:dyDescent="0.25">
      <c r="A27" s="10"/>
      <c r="B27" s="32" t="s">
        <v>521</v>
      </c>
      <c r="C27" s="10"/>
      <c r="D27" s="33"/>
      <c r="E27" s="91"/>
      <c r="F27" s="93"/>
      <c r="G27" s="34"/>
    </row>
    <row r="28" spans="1:8" s="13" customFormat="1" ht="12.5" x14ac:dyDescent="0.25">
      <c r="A28" s="10"/>
      <c r="B28" s="32"/>
      <c r="C28" s="10"/>
      <c r="D28" s="33"/>
      <c r="E28" s="91"/>
      <c r="F28" s="93"/>
      <c r="G28" s="34"/>
    </row>
    <row r="29" spans="1:8" ht="25" x14ac:dyDescent="0.25">
      <c r="A29" s="20" t="s">
        <v>522</v>
      </c>
      <c r="B29" s="24" t="s">
        <v>523</v>
      </c>
      <c r="C29" s="20" t="s">
        <v>42</v>
      </c>
      <c r="D29" s="21">
        <v>3</v>
      </c>
      <c r="E29" s="91"/>
      <c r="F29" s="94">
        <f>D29*E29</f>
        <v>0</v>
      </c>
    </row>
    <row r="30" spans="1:8" x14ac:dyDescent="0.25">
      <c r="A30" s="35"/>
      <c r="B30" s="24"/>
      <c r="C30" s="20"/>
      <c r="D30" s="21"/>
      <c r="E30" s="91"/>
      <c r="F30" s="93"/>
    </row>
    <row r="31" spans="1:8" x14ac:dyDescent="0.25">
      <c r="A31" s="35"/>
      <c r="B31" s="9"/>
      <c r="C31" s="20"/>
      <c r="D31" s="21"/>
      <c r="E31" s="91"/>
      <c r="F31" s="93"/>
    </row>
    <row r="32" spans="1:8" x14ac:dyDescent="0.25">
      <c r="A32" s="20"/>
      <c r="B32" s="36" t="s">
        <v>94</v>
      </c>
      <c r="C32" s="20"/>
      <c r="D32" s="21"/>
      <c r="E32" s="91"/>
      <c r="F32" s="94"/>
    </row>
    <row r="33" spans="1:6" x14ac:dyDescent="0.25">
      <c r="A33" s="28"/>
      <c r="B33" s="37"/>
      <c r="C33" s="28"/>
      <c r="D33" s="21"/>
      <c r="E33" s="91"/>
      <c r="F33" s="94"/>
    </row>
    <row r="34" spans="1:6" ht="30" customHeight="1" x14ac:dyDescent="0.25">
      <c r="A34" s="20"/>
      <c r="B34" s="38" t="s">
        <v>524</v>
      </c>
      <c r="C34" s="20"/>
      <c r="D34" s="21"/>
      <c r="E34" s="91"/>
      <c r="F34" s="94"/>
    </row>
    <row r="35" spans="1:6" x14ac:dyDescent="0.25">
      <c r="A35" s="20"/>
      <c r="B35" s="24"/>
      <c r="C35" s="20"/>
      <c r="D35" s="21"/>
      <c r="E35" s="91"/>
      <c r="F35" s="94"/>
    </row>
    <row r="36" spans="1:6" x14ac:dyDescent="0.25">
      <c r="A36" s="20" t="s">
        <v>95</v>
      </c>
      <c r="B36" s="24" t="s">
        <v>525</v>
      </c>
      <c r="C36" s="20" t="s">
        <v>42</v>
      </c>
      <c r="D36" s="21">
        <v>1</v>
      </c>
      <c r="E36" s="91"/>
      <c r="F36" s="94">
        <f>D36*E36</f>
        <v>0</v>
      </c>
    </row>
    <row r="37" spans="1:6" x14ac:dyDescent="0.25">
      <c r="A37" s="20"/>
      <c r="B37" s="24"/>
      <c r="C37" s="20"/>
      <c r="D37" s="21"/>
      <c r="E37" s="91"/>
      <c r="F37" s="93"/>
    </row>
    <row r="38" spans="1:6" ht="14.5" x14ac:dyDescent="0.25">
      <c r="A38" s="20" t="s">
        <v>526</v>
      </c>
      <c r="B38" s="24" t="s">
        <v>527</v>
      </c>
      <c r="C38" s="20" t="s">
        <v>528</v>
      </c>
      <c r="D38" s="21">
        <v>5.76</v>
      </c>
      <c r="E38" s="91"/>
      <c r="F38" s="94">
        <f>D38*E38</f>
        <v>0</v>
      </c>
    </row>
    <row r="39" spans="1:6" x14ac:dyDescent="0.25">
      <c r="A39" s="20"/>
      <c r="B39" s="26"/>
      <c r="C39" s="20"/>
      <c r="D39" s="21"/>
      <c r="E39" s="91"/>
      <c r="F39" s="93"/>
    </row>
    <row r="40" spans="1:6" x14ac:dyDescent="0.25">
      <c r="A40" s="20"/>
      <c r="B40" s="24"/>
      <c r="C40" s="20"/>
      <c r="D40" s="21"/>
      <c r="E40" s="91"/>
      <c r="F40" s="93"/>
    </row>
    <row r="41" spans="1:6" x14ac:dyDescent="0.25">
      <c r="A41" s="39"/>
      <c r="B41" s="40" t="s">
        <v>529</v>
      </c>
      <c r="C41" s="10"/>
      <c r="D41" s="41"/>
      <c r="E41" s="91"/>
      <c r="F41" s="93"/>
    </row>
    <row r="42" spans="1:6" x14ac:dyDescent="0.25">
      <c r="A42" s="39"/>
      <c r="B42" s="40"/>
      <c r="C42" s="10"/>
      <c r="D42" s="41"/>
      <c r="E42" s="91"/>
      <c r="F42" s="93"/>
    </row>
    <row r="43" spans="1:6" x14ac:dyDescent="0.25">
      <c r="A43" s="39"/>
      <c r="B43" s="42" t="s">
        <v>530</v>
      </c>
      <c r="C43" s="10"/>
      <c r="D43" s="41"/>
      <c r="E43" s="91"/>
      <c r="F43" s="93"/>
    </row>
    <row r="44" spans="1:6" x14ac:dyDescent="0.25">
      <c r="A44" s="39"/>
      <c r="B44" s="40"/>
      <c r="C44" s="10"/>
      <c r="D44" s="41"/>
      <c r="E44" s="91"/>
      <c r="F44" s="93"/>
    </row>
    <row r="45" spans="1:6" ht="14.5" x14ac:dyDescent="0.25">
      <c r="A45" s="39" t="s">
        <v>531</v>
      </c>
      <c r="B45" s="43" t="s">
        <v>678</v>
      </c>
      <c r="C45" s="95" t="s">
        <v>679</v>
      </c>
      <c r="D45" s="21">
        <v>6</v>
      </c>
      <c r="E45" s="91"/>
      <c r="F45" s="93">
        <f>+D45*E45</f>
        <v>0</v>
      </c>
    </row>
    <row r="46" spans="1:6" x14ac:dyDescent="0.25">
      <c r="A46" s="39"/>
      <c r="B46" s="96"/>
      <c r="C46" s="10"/>
      <c r="D46" s="41"/>
      <c r="E46" s="91"/>
      <c r="F46" s="93"/>
    </row>
    <row r="47" spans="1:6" x14ac:dyDescent="0.25">
      <c r="A47" s="20"/>
      <c r="B47" s="24"/>
      <c r="C47" s="20"/>
      <c r="D47" s="21"/>
      <c r="E47" s="91"/>
      <c r="F47" s="93"/>
    </row>
    <row r="48" spans="1:6" x14ac:dyDescent="0.25">
      <c r="A48" s="20"/>
      <c r="B48" s="44" t="s">
        <v>533</v>
      </c>
      <c r="C48" s="20"/>
      <c r="D48" s="21"/>
      <c r="E48" s="97"/>
      <c r="F48" s="98"/>
    </row>
    <row r="49" spans="1:6" x14ac:dyDescent="0.25">
      <c r="A49" s="20"/>
      <c r="B49" s="24"/>
      <c r="C49" s="20"/>
      <c r="D49" s="21"/>
      <c r="E49" s="97"/>
      <c r="F49" s="98"/>
    </row>
    <row r="50" spans="1:6" x14ac:dyDescent="0.25">
      <c r="A50" s="20"/>
      <c r="B50" s="44" t="s">
        <v>97</v>
      </c>
      <c r="C50" s="20"/>
      <c r="D50" s="21"/>
      <c r="E50" s="97"/>
      <c r="F50" s="98"/>
    </row>
    <row r="51" spans="1:6" x14ac:dyDescent="0.25">
      <c r="A51" s="20"/>
      <c r="B51" s="44"/>
      <c r="C51" s="20"/>
      <c r="D51" s="21"/>
      <c r="E51" s="97"/>
      <c r="F51" s="98"/>
    </row>
    <row r="52" spans="1:6" x14ac:dyDescent="0.25">
      <c r="A52" s="20"/>
      <c r="B52" s="27" t="s">
        <v>534</v>
      </c>
      <c r="C52" s="20"/>
      <c r="D52" s="21"/>
      <c r="E52" s="97"/>
      <c r="F52" s="98"/>
    </row>
    <row r="53" spans="1:6" x14ac:dyDescent="0.25">
      <c r="A53" s="20"/>
      <c r="B53" s="27"/>
      <c r="C53" s="20"/>
      <c r="D53" s="21"/>
      <c r="E53" s="97"/>
      <c r="F53" s="98"/>
    </row>
    <row r="54" spans="1:6" x14ac:dyDescent="0.25">
      <c r="A54" s="20"/>
      <c r="B54" s="36" t="s">
        <v>1356</v>
      </c>
      <c r="C54" s="20"/>
      <c r="D54" s="21"/>
      <c r="E54" s="91"/>
      <c r="F54" s="94"/>
    </row>
    <row r="55" spans="1:6" x14ac:dyDescent="0.25">
      <c r="A55" s="20"/>
      <c r="B55" s="36"/>
      <c r="C55" s="20"/>
      <c r="D55" s="21"/>
      <c r="E55" s="91"/>
      <c r="F55" s="94"/>
    </row>
    <row r="56" spans="1:6" ht="25" x14ac:dyDescent="0.25">
      <c r="A56" s="20"/>
      <c r="B56" s="32" t="s">
        <v>1358</v>
      </c>
      <c r="C56" s="20"/>
      <c r="D56" s="21"/>
      <c r="E56" s="91"/>
      <c r="F56" s="94"/>
    </row>
    <row r="57" spans="1:6" x14ac:dyDescent="0.25">
      <c r="A57" s="20"/>
      <c r="B57" s="29"/>
      <c r="C57" s="20"/>
      <c r="D57" s="21"/>
      <c r="E57" s="91"/>
      <c r="F57" s="94"/>
    </row>
    <row r="58" spans="1:6" x14ac:dyDescent="0.25">
      <c r="A58" s="336" t="s">
        <v>1375</v>
      </c>
      <c r="B58" s="24" t="s">
        <v>107</v>
      </c>
      <c r="C58" s="20" t="s">
        <v>42</v>
      </c>
      <c r="D58" s="21">
        <v>1</v>
      </c>
      <c r="E58" s="91"/>
      <c r="F58" s="94">
        <f>D58*E58</f>
        <v>0</v>
      </c>
    </row>
    <row r="59" spans="1:6" ht="18.75" customHeight="1" x14ac:dyDescent="0.25">
      <c r="A59" s="20"/>
      <c r="B59" s="45"/>
      <c r="C59" s="20"/>
      <c r="D59" s="21"/>
      <c r="E59" s="91"/>
      <c r="F59" s="94"/>
    </row>
    <row r="60" spans="1:6" x14ac:dyDescent="0.25">
      <c r="A60" s="20"/>
      <c r="B60" s="24"/>
      <c r="C60" s="20"/>
      <c r="D60" s="21"/>
      <c r="E60" s="91"/>
      <c r="F60" s="93"/>
    </row>
    <row r="61" spans="1:6" s="13" customFormat="1" ht="18" customHeight="1" thickBot="1" x14ac:dyDescent="0.3">
      <c r="A61" s="2162" t="s">
        <v>103</v>
      </c>
      <c r="B61" s="2162"/>
      <c r="C61" s="2162"/>
      <c r="D61" s="2162"/>
      <c r="E61" s="2162"/>
      <c r="F61" s="828">
        <f>SUM(F7:F60)</f>
        <v>0</v>
      </c>
    </row>
    <row r="62" spans="1:6" x14ac:dyDescent="0.25">
      <c r="A62" s="20"/>
      <c r="B62" s="36" t="s">
        <v>1361</v>
      </c>
      <c r="C62" s="20"/>
      <c r="D62" s="21"/>
      <c r="E62" s="91"/>
      <c r="F62" s="93"/>
    </row>
    <row r="63" spans="1:6" ht="25" x14ac:dyDescent="0.25">
      <c r="A63" s="20"/>
      <c r="B63" s="32" t="s">
        <v>1362</v>
      </c>
      <c r="C63" s="20"/>
      <c r="D63" s="21"/>
      <c r="E63" s="91"/>
      <c r="F63" s="93"/>
    </row>
    <row r="64" spans="1:6" x14ac:dyDescent="0.25">
      <c r="A64" s="20"/>
      <c r="B64" s="24"/>
      <c r="C64" s="20"/>
      <c r="D64" s="21"/>
      <c r="E64" s="91"/>
      <c r="F64" s="93"/>
    </row>
    <row r="65" spans="1:6" x14ac:dyDescent="0.25">
      <c r="A65" s="336" t="s">
        <v>700</v>
      </c>
      <c r="B65" s="24" t="s">
        <v>107</v>
      </c>
      <c r="C65" s="20" t="s">
        <v>42</v>
      </c>
      <c r="D65" s="21">
        <v>3</v>
      </c>
      <c r="E65" s="91"/>
      <c r="F65" s="94">
        <f>D65*E65</f>
        <v>0</v>
      </c>
    </row>
    <row r="66" spans="1:6" ht="7.5" customHeight="1" x14ac:dyDescent="0.25">
      <c r="A66" s="20"/>
      <c r="B66" s="22"/>
      <c r="C66" s="20"/>
      <c r="D66" s="21"/>
      <c r="E66" s="91"/>
      <c r="F66" s="94"/>
    </row>
    <row r="67" spans="1:6" x14ac:dyDescent="0.25">
      <c r="A67" s="20"/>
      <c r="B67" s="36" t="s">
        <v>1357</v>
      </c>
      <c r="C67" s="20"/>
      <c r="D67" s="21"/>
      <c r="E67" s="91"/>
      <c r="F67" s="93"/>
    </row>
    <row r="68" spans="1:6" ht="11.25" customHeight="1" x14ac:dyDescent="0.25">
      <c r="A68" s="20"/>
      <c r="B68" s="36"/>
      <c r="C68" s="20"/>
      <c r="D68" s="21"/>
      <c r="E68" s="91"/>
      <c r="F68" s="93"/>
    </row>
    <row r="69" spans="1:6" ht="25" x14ac:dyDescent="0.25">
      <c r="A69" s="20"/>
      <c r="B69" s="32" t="s">
        <v>1359</v>
      </c>
      <c r="C69" s="20"/>
      <c r="D69" s="21"/>
      <c r="E69" s="91"/>
      <c r="F69" s="93"/>
    </row>
    <row r="70" spans="1:6" x14ac:dyDescent="0.25">
      <c r="A70" s="20"/>
      <c r="B70" s="24"/>
      <c r="C70" s="20"/>
      <c r="D70" s="21"/>
      <c r="E70" s="91"/>
      <c r="F70" s="93"/>
    </row>
    <row r="71" spans="1:6" x14ac:dyDescent="0.25">
      <c r="A71" s="20" t="s">
        <v>701</v>
      </c>
      <c r="B71" s="24" t="s">
        <v>107</v>
      </c>
      <c r="C71" s="20" t="s">
        <v>42</v>
      </c>
      <c r="D71" s="31">
        <v>1.5</v>
      </c>
      <c r="E71" s="91"/>
      <c r="F71" s="94">
        <f>D71*E71</f>
        <v>0</v>
      </c>
    </row>
    <row r="72" spans="1:6" x14ac:dyDescent="0.25">
      <c r="A72" s="20"/>
      <c r="B72" s="22"/>
      <c r="C72" s="20"/>
      <c r="D72" s="21"/>
      <c r="E72" s="91"/>
      <c r="F72" s="94"/>
    </row>
    <row r="73" spans="1:6" x14ac:dyDescent="0.25">
      <c r="A73" s="20"/>
      <c r="B73" s="99"/>
      <c r="C73" s="20"/>
      <c r="D73" s="21"/>
      <c r="E73" s="91"/>
      <c r="F73" s="94"/>
    </row>
    <row r="74" spans="1:6" ht="5.25" customHeight="1" x14ac:dyDescent="0.25">
      <c r="A74" s="20"/>
      <c r="B74" s="22"/>
      <c r="C74" s="20"/>
      <c r="D74" s="21"/>
      <c r="E74" s="91"/>
      <c r="F74" s="94"/>
    </row>
    <row r="75" spans="1:6" x14ac:dyDescent="0.25">
      <c r="A75" s="20"/>
      <c r="B75" s="23" t="s">
        <v>537</v>
      </c>
      <c r="C75" s="20"/>
      <c r="D75" s="21"/>
      <c r="E75" s="91"/>
      <c r="F75" s="94"/>
    </row>
    <row r="76" spans="1:6" x14ac:dyDescent="0.25">
      <c r="A76" s="20"/>
      <c r="B76" s="22"/>
      <c r="C76" s="20"/>
      <c r="D76" s="21"/>
      <c r="E76" s="91"/>
      <c r="F76" s="94"/>
    </row>
    <row r="77" spans="1:6" x14ac:dyDescent="0.25">
      <c r="A77" s="20"/>
      <c r="B77" s="36" t="s">
        <v>112</v>
      </c>
      <c r="C77" s="20"/>
      <c r="D77" s="21"/>
      <c r="E77" s="91"/>
      <c r="F77" s="94"/>
    </row>
    <row r="78" spans="1:6" ht="11.25" customHeight="1" x14ac:dyDescent="0.25">
      <c r="A78" s="20"/>
      <c r="B78" s="36"/>
      <c r="C78" s="20"/>
      <c r="D78" s="21"/>
      <c r="E78" s="91"/>
      <c r="F78" s="94"/>
    </row>
    <row r="79" spans="1:6" ht="29.25" customHeight="1" x14ac:dyDescent="0.25">
      <c r="A79" s="20"/>
      <c r="B79" s="38" t="s">
        <v>1360</v>
      </c>
      <c r="C79" s="20"/>
      <c r="D79" s="21"/>
      <c r="E79" s="91"/>
      <c r="F79" s="94"/>
    </row>
    <row r="80" spans="1:6" ht="11.25" customHeight="1" x14ac:dyDescent="0.25">
      <c r="A80" s="20"/>
      <c r="B80" s="24"/>
      <c r="C80" s="20"/>
      <c r="D80" s="21"/>
      <c r="E80" s="91"/>
      <c r="F80" s="94"/>
    </row>
    <row r="81" spans="1:7" x14ac:dyDescent="0.25">
      <c r="A81" s="35" t="s">
        <v>702</v>
      </c>
      <c r="B81" s="24" t="s">
        <v>115</v>
      </c>
      <c r="C81" s="20" t="s">
        <v>42</v>
      </c>
      <c r="D81" s="31">
        <v>1</v>
      </c>
      <c r="E81" s="91"/>
      <c r="F81" s="94">
        <f>D81*E81</f>
        <v>0</v>
      </c>
    </row>
    <row r="82" spans="1:7" ht="11.25" customHeight="1" x14ac:dyDescent="0.25">
      <c r="A82" s="20"/>
      <c r="B82" s="26"/>
      <c r="C82" s="20"/>
      <c r="D82" s="21"/>
      <c r="E82" s="91"/>
      <c r="F82" s="93"/>
    </row>
    <row r="83" spans="1:7" s="13" customFormat="1" ht="12.5" x14ac:dyDescent="0.25">
      <c r="A83" s="39"/>
      <c r="B83" s="46"/>
      <c r="C83" s="10"/>
      <c r="D83" s="47"/>
      <c r="E83" s="91"/>
      <c r="F83" s="93"/>
      <c r="G83" s="34"/>
    </row>
    <row r="84" spans="1:7" s="13" customFormat="1" ht="13" x14ac:dyDescent="0.25">
      <c r="A84" s="10"/>
      <c r="B84" s="36" t="s">
        <v>539</v>
      </c>
      <c r="C84" s="10"/>
      <c r="D84" s="33"/>
      <c r="E84" s="91"/>
      <c r="F84" s="93"/>
      <c r="G84" s="34"/>
    </row>
    <row r="85" spans="1:7" s="13" customFormat="1" ht="13" x14ac:dyDescent="0.25">
      <c r="A85" s="10"/>
      <c r="B85" s="48"/>
      <c r="C85" s="10"/>
      <c r="D85" s="33"/>
      <c r="E85" s="91"/>
      <c r="F85" s="93"/>
      <c r="G85" s="34"/>
    </row>
    <row r="86" spans="1:7" x14ac:dyDescent="0.25">
      <c r="A86" s="20"/>
      <c r="B86" s="38" t="s">
        <v>1363</v>
      </c>
      <c r="C86" s="20"/>
      <c r="D86" s="21"/>
      <c r="E86" s="91"/>
      <c r="F86" s="94"/>
    </row>
    <row r="87" spans="1:7" x14ac:dyDescent="0.25">
      <c r="A87" s="20"/>
      <c r="B87" s="24"/>
      <c r="C87" s="20"/>
      <c r="D87" s="21"/>
      <c r="E87" s="91"/>
      <c r="F87" s="94"/>
    </row>
    <row r="88" spans="1:7" x14ac:dyDescent="0.25">
      <c r="A88" s="35" t="s">
        <v>118</v>
      </c>
      <c r="B88" s="24" t="s">
        <v>703</v>
      </c>
      <c r="C88" s="20" t="s">
        <v>42</v>
      </c>
      <c r="D88" s="31">
        <v>3</v>
      </c>
      <c r="E88" s="91"/>
      <c r="F88" s="94">
        <f>D88*E88</f>
        <v>0</v>
      </c>
    </row>
    <row r="89" spans="1:7" s="13" customFormat="1" ht="12.5" x14ac:dyDescent="0.25">
      <c r="A89" s="39"/>
      <c r="B89" s="49"/>
      <c r="C89" s="10"/>
      <c r="D89" s="47"/>
      <c r="E89" s="91"/>
      <c r="F89" s="93"/>
      <c r="G89" s="34"/>
    </row>
    <row r="90" spans="1:7" ht="11.25" customHeight="1" x14ac:dyDescent="0.25">
      <c r="A90" s="20"/>
      <c r="B90" s="24"/>
      <c r="C90" s="20"/>
      <c r="D90" s="21"/>
      <c r="E90" s="91"/>
      <c r="F90" s="93"/>
    </row>
    <row r="91" spans="1:7" x14ac:dyDescent="0.25">
      <c r="A91" s="20"/>
      <c r="B91" s="44" t="s">
        <v>541</v>
      </c>
      <c r="C91" s="20"/>
      <c r="D91" s="21"/>
      <c r="E91" s="91"/>
      <c r="F91" s="94"/>
    </row>
    <row r="92" spans="1:7" ht="8.25" customHeight="1" x14ac:dyDescent="0.25">
      <c r="A92" s="20"/>
      <c r="B92" s="24"/>
      <c r="C92" s="20"/>
      <c r="D92" s="21"/>
      <c r="E92" s="91"/>
      <c r="F92" s="94"/>
    </row>
    <row r="93" spans="1:7" x14ac:dyDescent="0.25">
      <c r="A93" s="20"/>
      <c r="B93" s="50" t="s">
        <v>117</v>
      </c>
      <c r="C93" s="20"/>
      <c r="D93" s="21"/>
      <c r="E93" s="91"/>
      <c r="F93" s="94"/>
    </row>
    <row r="94" spans="1:7" ht="8.25" customHeight="1" x14ac:dyDescent="0.25">
      <c r="A94" s="20"/>
      <c r="B94" s="27"/>
      <c r="C94" s="20"/>
      <c r="D94" s="21"/>
      <c r="E94" s="91"/>
      <c r="F94" s="94"/>
    </row>
    <row r="95" spans="1:7" x14ac:dyDescent="0.25">
      <c r="A95" s="20"/>
      <c r="B95" s="29" t="s">
        <v>1364</v>
      </c>
      <c r="C95" s="20"/>
      <c r="D95" s="21"/>
      <c r="E95" s="91"/>
      <c r="F95" s="94"/>
    </row>
    <row r="96" spans="1:7" x14ac:dyDescent="0.25">
      <c r="A96" s="20"/>
      <c r="B96" s="24"/>
      <c r="C96" s="20"/>
      <c r="D96" s="21"/>
      <c r="E96" s="91"/>
      <c r="F96" s="94"/>
    </row>
    <row r="97" spans="1:6" x14ac:dyDescent="0.25">
      <c r="A97" s="338" t="s">
        <v>1376</v>
      </c>
      <c r="B97" s="24" t="s">
        <v>115</v>
      </c>
      <c r="C97" s="20" t="s">
        <v>42</v>
      </c>
      <c r="D97" s="21">
        <v>0.5</v>
      </c>
      <c r="E97" s="91"/>
      <c r="F97" s="94">
        <f>D97*E97</f>
        <v>0</v>
      </c>
    </row>
    <row r="98" spans="1:6" ht="9.75" customHeight="1" x14ac:dyDescent="0.25">
      <c r="A98" s="35"/>
      <c r="B98" s="26"/>
      <c r="C98" s="20"/>
      <c r="D98" s="21"/>
      <c r="E98" s="91"/>
      <c r="F98" s="94"/>
    </row>
    <row r="99" spans="1:6" ht="9.75" customHeight="1" x14ac:dyDescent="0.25">
      <c r="A99" s="35"/>
      <c r="B99" s="24"/>
      <c r="C99" s="20"/>
      <c r="D99" s="21"/>
      <c r="E99" s="91"/>
      <c r="F99" s="94"/>
    </row>
    <row r="100" spans="1:6" x14ac:dyDescent="0.25">
      <c r="A100" s="20"/>
      <c r="B100" s="50" t="s">
        <v>704</v>
      </c>
      <c r="C100" s="20"/>
      <c r="D100" s="21"/>
      <c r="E100" s="91"/>
      <c r="F100" s="94"/>
    </row>
    <row r="101" spans="1:6" ht="9" customHeight="1" x14ac:dyDescent="0.25">
      <c r="A101" s="20"/>
      <c r="B101" s="27"/>
      <c r="C101" s="20"/>
      <c r="D101" s="21"/>
      <c r="E101" s="91"/>
      <c r="F101" s="94"/>
    </row>
    <row r="102" spans="1:6" x14ac:dyDescent="0.25">
      <c r="A102" s="20"/>
      <c r="B102" s="29" t="s">
        <v>1365</v>
      </c>
      <c r="C102" s="20"/>
      <c r="D102" s="21"/>
      <c r="E102" s="91"/>
      <c r="F102" s="94"/>
    </row>
    <row r="103" spans="1:6" ht="11.25" customHeight="1" x14ac:dyDescent="0.25">
      <c r="A103" s="20"/>
      <c r="B103" s="24"/>
      <c r="C103" s="20"/>
      <c r="D103" s="21"/>
      <c r="E103" s="91"/>
      <c r="F103" s="94"/>
    </row>
    <row r="104" spans="1:6" x14ac:dyDescent="0.25">
      <c r="A104" s="338" t="s">
        <v>705</v>
      </c>
      <c r="B104" s="339" t="s">
        <v>1379</v>
      </c>
      <c r="C104" s="20" t="s">
        <v>42</v>
      </c>
      <c r="D104" s="31">
        <f>ROUND((8.8*0.2*0.2),1)</f>
        <v>0.4</v>
      </c>
      <c r="E104" s="91"/>
      <c r="F104" s="94">
        <f>D104*E104</f>
        <v>0</v>
      </c>
    </row>
    <row r="105" spans="1:6" x14ac:dyDescent="0.25">
      <c r="A105" s="35"/>
      <c r="B105" s="24"/>
      <c r="C105" s="20"/>
      <c r="D105" s="31"/>
      <c r="E105" s="91"/>
      <c r="F105" s="94"/>
    </row>
    <row r="106" spans="1:6" x14ac:dyDescent="0.25">
      <c r="A106" s="35" t="s">
        <v>706</v>
      </c>
      <c r="B106" s="339" t="s">
        <v>1380</v>
      </c>
      <c r="C106" s="20" t="s">
        <v>42</v>
      </c>
      <c r="D106" s="31">
        <v>0</v>
      </c>
      <c r="E106" s="91"/>
      <c r="F106" s="94">
        <f>D106*E106</f>
        <v>0</v>
      </c>
    </row>
    <row r="107" spans="1:6" x14ac:dyDescent="0.25">
      <c r="A107" s="35"/>
      <c r="B107" s="30"/>
      <c r="C107" s="20"/>
      <c r="D107" s="21"/>
      <c r="E107" s="91"/>
      <c r="F107" s="94"/>
    </row>
    <row r="108" spans="1:6" x14ac:dyDescent="0.25">
      <c r="A108" s="20"/>
      <c r="B108" s="23" t="s">
        <v>121</v>
      </c>
      <c r="C108" s="20"/>
      <c r="D108" s="21"/>
      <c r="E108" s="91"/>
      <c r="F108" s="94"/>
    </row>
    <row r="109" spans="1:6" x14ac:dyDescent="0.25">
      <c r="A109" s="20"/>
      <c r="B109" s="22"/>
      <c r="C109" s="20"/>
      <c r="D109" s="21"/>
      <c r="E109" s="91"/>
      <c r="F109" s="94"/>
    </row>
    <row r="110" spans="1:6" x14ac:dyDescent="0.25">
      <c r="A110" s="20"/>
      <c r="B110" s="23" t="s">
        <v>545</v>
      </c>
      <c r="C110" s="20"/>
      <c r="D110" s="21"/>
      <c r="E110" s="91"/>
      <c r="F110" s="94"/>
    </row>
    <row r="111" spans="1:6" x14ac:dyDescent="0.25">
      <c r="A111" s="20"/>
      <c r="B111" s="22"/>
      <c r="C111" s="20"/>
      <c r="D111" s="21"/>
      <c r="E111" s="91"/>
      <c r="F111" s="94"/>
    </row>
    <row r="112" spans="1:6" x14ac:dyDescent="0.25">
      <c r="A112" s="20"/>
      <c r="B112" s="51" t="s">
        <v>546</v>
      </c>
      <c r="C112" s="20"/>
      <c r="D112" s="21"/>
      <c r="E112" s="91"/>
      <c r="F112" s="94"/>
    </row>
    <row r="113" spans="1:6" x14ac:dyDescent="0.25">
      <c r="A113" s="20"/>
      <c r="B113" s="51"/>
      <c r="C113" s="20"/>
      <c r="D113" s="21"/>
      <c r="E113" s="91"/>
      <c r="F113" s="94"/>
    </row>
    <row r="114" spans="1:6" ht="14.5" x14ac:dyDescent="0.25">
      <c r="A114" s="20" t="s">
        <v>547</v>
      </c>
      <c r="B114" s="22" t="s">
        <v>548</v>
      </c>
      <c r="C114" s="20" t="s">
        <v>528</v>
      </c>
      <c r="D114" s="31">
        <f>ROUND((8.8*0.2),0)</f>
        <v>2</v>
      </c>
      <c r="E114" s="91"/>
      <c r="F114" s="94">
        <f>D114*E114</f>
        <v>0</v>
      </c>
    </row>
    <row r="115" spans="1:6" x14ac:dyDescent="0.25">
      <c r="A115" s="20"/>
      <c r="B115" s="22"/>
      <c r="C115" s="20"/>
      <c r="D115" s="21"/>
      <c r="E115" s="91"/>
      <c r="F115" s="94"/>
    </row>
    <row r="116" spans="1:6" x14ac:dyDescent="0.25">
      <c r="A116" s="18"/>
      <c r="B116" s="44" t="s">
        <v>549</v>
      </c>
      <c r="C116" s="20"/>
      <c r="D116" s="21"/>
      <c r="E116" s="91"/>
      <c r="F116" s="94"/>
    </row>
    <row r="117" spans="1:6" x14ac:dyDescent="0.25">
      <c r="A117" s="18"/>
      <c r="B117" s="44"/>
      <c r="C117" s="20"/>
      <c r="D117" s="21"/>
      <c r="E117" s="91"/>
      <c r="F117" s="94"/>
    </row>
    <row r="118" spans="1:6" x14ac:dyDescent="0.25">
      <c r="A118" s="18"/>
      <c r="B118" s="36" t="s">
        <v>550</v>
      </c>
      <c r="C118" s="20"/>
      <c r="D118" s="21"/>
      <c r="E118" s="91"/>
      <c r="F118" s="94"/>
    </row>
    <row r="119" spans="1:6" x14ac:dyDescent="0.25">
      <c r="A119" s="18" t="s">
        <v>707</v>
      </c>
      <c r="B119" s="52" t="s">
        <v>551</v>
      </c>
      <c r="C119" s="20" t="s">
        <v>126</v>
      </c>
      <c r="D119" s="31">
        <f>ROUND((8.8*0.1),0)</f>
        <v>1</v>
      </c>
      <c r="E119" s="91"/>
      <c r="F119" s="94">
        <f>D119*E119</f>
        <v>0</v>
      </c>
    </row>
    <row r="120" spans="1:6" x14ac:dyDescent="0.25">
      <c r="A120" s="18"/>
      <c r="B120" s="26"/>
      <c r="C120" s="20"/>
      <c r="D120" s="21"/>
      <c r="E120" s="91"/>
      <c r="F120" s="94"/>
    </row>
    <row r="121" spans="1:6" x14ac:dyDescent="0.25">
      <c r="A121" s="20"/>
      <c r="B121" s="22"/>
      <c r="C121" s="20"/>
      <c r="D121" s="21"/>
      <c r="E121" s="91"/>
      <c r="F121" s="94"/>
    </row>
    <row r="122" spans="1:6" ht="17.25" customHeight="1" thickBot="1" x14ac:dyDescent="0.3">
      <c r="A122" s="2162" t="s">
        <v>103</v>
      </c>
      <c r="B122" s="2162"/>
      <c r="C122" s="2162"/>
      <c r="D122" s="2162"/>
      <c r="E122" s="2162"/>
      <c r="F122" s="828">
        <f>SUM(F63:F121)</f>
        <v>0</v>
      </c>
    </row>
    <row r="123" spans="1:6" x14ac:dyDescent="0.25">
      <c r="A123" s="18"/>
      <c r="B123" s="36" t="s">
        <v>550</v>
      </c>
      <c r="C123" s="20"/>
      <c r="D123" s="21"/>
      <c r="E123" s="91"/>
      <c r="F123" s="94"/>
    </row>
    <row r="124" spans="1:6" x14ac:dyDescent="0.25">
      <c r="A124" s="18"/>
      <c r="B124" s="36"/>
      <c r="C124" s="20"/>
      <c r="D124" s="21"/>
      <c r="E124" s="91"/>
      <c r="F124" s="94"/>
    </row>
    <row r="125" spans="1:6" ht="14.5" x14ac:dyDescent="0.25">
      <c r="A125" s="18" t="s">
        <v>707</v>
      </c>
      <c r="B125" s="52" t="s">
        <v>552</v>
      </c>
      <c r="C125" s="20" t="s">
        <v>528</v>
      </c>
      <c r="D125" s="31">
        <f>ROUND((8.8*0.2)*2,0)</f>
        <v>4</v>
      </c>
      <c r="E125" s="91"/>
      <c r="F125" s="94">
        <f>D125*E125</f>
        <v>0</v>
      </c>
    </row>
    <row r="126" spans="1:6" x14ac:dyDescent="0.25">
      <c r="A126" s="18"/>
      <c r="B126" s="52"/>
      <c r="C126" s="20"/>
      <c r="D126" s="31"/>
      <c r="E126" s="91"/>
      <c r="F126" s="94"/>
    </row>
    <row r="127" spans="1:6" x14ac:dyDescent="0.25">
      <c r="A127" s="18"/>
      <c r="B127" s="9"/>
      <c r="C127" s="20"/>
      <c r="D127" s="21"/>
      <c r="E127" s="91"/>
      <c r="F127" s="94"/>
    </row>
    <row r="128" spans="1:6" x14ac:dyDescent="0.25">
      <c r="A128" s="18"/>
      <c r="B128" s="23" t="s">
        <v>131</v>
      </c>
      <c r="C128" s="20"/>
      <c r="D128" s="21"/>
      <c r="E128" s="91"/>
      <c r="F128" s="94"/>
    </row>
    <row r="129" spans="1:16" x14ac:dyDescent="0.25">
      <c r="A129" s="18"/>
      <c r="B129" s="22"/>
      <c r="C129" s="20"/>
      <c r="D129" s="21"/>
      <c r="E129" s="91"/>
      <c r="F129" s="94"/>
    </row>
    <row r="130" spans="1:16" x14ac:dyDescent="0.25">
      <c r="A130" s="18"/>
      <c r="B130" s="53" t="s">
        <v>553</v>
      </c>
      <c r="C130" s="20"/>
      <c r="D130" s="21"/>
      <c r="E130" s="91"/>
      <c r="F130" s="94"/>
    </row>
    <row r="131" spans="1:16" ht="10.5" customHeight="1" x14ac:dyDescent="0.25">
      <c r="A131" s="18"/>
      <c r="B131" s="53"/>
      <c r="C131" s="20"/>
      <c r="D131" s="21"/>
      <c r="E131" s="91"/>
      <c r="F131" s="94"/>
    </row>
    <row r="132" spans="1:16" ht="25" x14ac:dyDescent="0.25">
      <c r="A132" s="18"/>
      <c r="B132" s="29" t="s">
        <v>554</v>
      </c>
      <c r="C132" s="20"/>
      <c r="D132" s="21"/>
      <c r="E132" s="91"/>
      <c r="F132" s="94"/>
    </row>
    <row r="133" spans="1:16" x14ac:dyDescent="0.25">
      <c r="A133" s="18"/>
      <c r="B133" s="22"/>
      <c r="C133" s="20"/>
      <c r="D133" s="21"/>
      <c r="E133" s="91"/>
      <c r="F133" s="94"/>
    </row>
    <row r="134" spans="1:16" x14ac:dyDescent="0.25">
      <c r="A134" s="18" t="s">
        <v>134</v>
      </c>
      <c r="B134" s="22" t="s">
        <v>555</v>
      </c>
      <c r="C134" s="20" t="s">
        <v>50</v>
      </c>
      <c r="D134" s="100">
        <f>ROUND(((8.8*4)*(12*12/162))+(((8.8/0.15)*0.75*(8*8/162))),0)</f>
        <v>49</v>
      </c>
      <c r="E134" s="91"/>
      <c r="F134" s="94">
        <f>D134*E134</f>
        <v>0</v>
      </c>
    </row>
    <row r="135" spans="1:16" x14ac:dyDescent="0.25">
      <c r="A135" s="18"/>
      <c r="B135" s="22"/>
      <c r="C135" s="20"/>
      <c r="D135" s="21"/>
      <c r="E135" s="91"/>
      <c r="F135" s="94"/>
    </row>
    <row r="136" spans="1:16" x14ac:dyDescent="0.25">
      <c r="A136" s="18"/>
      <c r="B136" s="77"/>
      <c r="C136" s="20"/>
      <c r="D136" s="21"/>
      <c r="E136" s="91"/>
      <c r="F136" s="94"/>
    </row>
    <row r="137" spans="1:16" s="13" customFormat="1" ht="13.15" customHeight="1" x14ac:dyDescent="0.25">
      <c r="A137" s="55"/>
      <c r="B137" s="53" t="s">
        <v>556</v>
      </c>
      <c r="C137" s="10"/>
      <c r="D137" s="33"/>
      <c r="E137" s="91"/>
      <c r="F137" s="93"/>
      <c r="G137" s="34"/>
      <c r="I137" s="54"/>
      <c r="J137" s="54"/>
      <c r="K137" s="54"/>
      <c r="L137" s="54"/>
      <c r="M137" s="54"/>
      <c r="N137" s="54"/>
      <c r="O137" s="54"/>
      <c r="P137" s="54"/>
    </row>
    <row r="138" spans="1:16" s="13" customFormat="1" ht="12.5" x14ac:dyDescent="0.25">
      <c r="A138" s="55"/>
      <c r="B138" s="29" t="s">
        <v>557</v>
      </c>
      <c r="C138" s="20"/>
      <c r="D138" s="47"/>
      <c r="E138" s="91"/>
      <c r="F138" s="93"/>
      <c r="G138" s="34"/>
      <c r="I138" s="54"/>
      <c r="J138" s="54"/>
      <c r="K138" s="54"/>
      <c r="L138" s="56"/>
      <c r="M138" s="54"/>
      <c r="N138" s="54"/>
      <c r="O138" s="54"/>
      <c r="P138" s="54"/>
    </row>
    <row r="139" spans="1:16" ht="14.5" x14ac:dyDescent="0.25">
      <c r="A139" s="18" t="s">
        <v>558</v>
      </c>
      <c r="B139" s="52" t="s">
        <v>559</v>
      </c>
      <c r="C139" s="20" t="s">
        <v>528</v>
      </c>
      <c r="D139" s="21">
        <f>5.76</f>
        <v>5.76</v>
      </c>
      <c r="E139" s="91"/>
      <c r="F139" s="93">
        <f>D139*E139</f>
        <v>0</v>
      </c>
      <c r="H139" s="57"/>
      <c r="J139" s="57"/>
    </row>
    <row r="140" spans="1:16" ht="11.25" customHeight="1" x14ac:dyDescent="0.25">
      <c r="A140" s="18"/>
      <c r="B140" s="64"/>
      <c r="C140" s="20"/>
      <c r="D140" s="21"/>
      <c r="E140" s="91"/>
      <c r="F140" s="93"/>
      <c r="H140" s="57"/>
      <c r="J140" s="57"/>
    </row>
    <row r="141" spans="1:16" ht="11.25" customHeight="1" x14ac:dyDescent="0.25">
      <c r="A141" s="18"/>
      <c r="B141" s="52"/>
      <c r="C141" s="20"/>
      <c r="D141" s="21"/>
      <c r="E141" s="91"/>
      <c r="F141" s="93"/>
      <c r="H141" s="57"/>
      <c r="J141" s="57"/>
    </row>
    <row r="142" spans="1:16" x14ac:dyDescent="0.25">
      <c r="A142" s="18"/>
      <c r="B142" s="23" t="s">
        <v>560</v>
      </c>
      <c r="C142" s="20"/>
      <c r="D142" s="21"/>
      <c r="E142" s="91"/>
      <c r="F142" s="93"/>
    </row>
    <row r="143" spans="1:16" ht="9" customHeight="1" x14ac:dyDescent="0.25">
      <c r="A143" s="18"/>
      <c r="B143" s="22"/>
      <c r="C143" s="20"/>
      <c r="D143" s="21"/>
      <c r="E143" s="91"/>
      <c r="F143" s="93"/>
    </row>
    <row r="144" spans="1:16" x14ac:dyDescent="0.25">
      <c r="A144" s="18"/>
      <c r="B144" s="51" t="s">
        <v>561</v>
      </c>
      <c r="C144" s="20"/>
      <c r="D144" s="21"/>
      <c r="E144" s="91"/>
      <c r="F144" s="93"/>
    </row>
    <row r="145" spans="1:10" ht="7.5" customHeight="1" x14ac:dyDescent="0.25">
      <c r="A145" s="18"/>
      <c r="B145" s="22"/>
      <c r="C145" s="20"/>
      <c r="D145" s="21"/>
      <c r="E145" s="91"/>
      <c r="F145" s="93"/>
      <c r="H145" s="57"/>
    </row>
    <row r="146" spans="1:10" ht="62.5" x14ac:dyDescent="0.25">
      <c r="A146" s="18" t="s">
        <v>562</v>
      </c>
      <c r="B146" s="52" t="s">
        <v>680</v>
      </c>
      <c r="C146" s="20" t="s">
        <v>19</v>
      </c>
      <c r="D146" s="21" t="s">
        <v>538</v>
      </c>
      <c r="E146" s="91"/>
      <c r="F146" s="93">
        <v>0</v>
      </c>
      <c r="H146" s="57"/>
      <c r="J146" s="57"/>
    </row>
    <row r="147" spans="1:10" x14ac:dyDescent="0.25">
      <c r="A147" s="18"/>
      <c r="B147" s="64"/>
      <c r="C147" s="20"/>
      <c r="D147" s="21"/>
      <c r="E147" s="91"/>
      <c r="F147" s="93"/>
      <c r="H147" s="57"/>
      <c r="J147" s="57"/>
    </row>
    <row r="148" spans="1:10" x14ac:dyDescent="0.25">
      <c r="A148" s="18"/>
      <c r="B148" s="52"/>
      <c r="C148" s="20"/>
      <c r="D148" s="21"/>
      <c r="E148" s="91"/>
      <c r="F148" s="93"/>
      <c r="H148" s="57"/>
      <c r="J148" s="57"/>
    </row>
    <row r="149" spans="1:10" x14ac:dyDescent="0.25">
      <c r="A149" s="20"/>
      <c r="B149" s="23" t="s">
        <v>564</v>
      </c>
      <c r="C149" s="20"/>
      <c r="D149" s="21"/>
      <c r="E149" s="91"/>
      <c r="F149" s="94"/>
      <c r="H149" s="57"/>
      <c r="J149" s="57"/>
    </row>
    <row r="150" spans="1:10" ht="9.75" customHeight="1" x14ac:dyDescent="0.25">
      <c r="A150" s="20"/>
      <c r="B150" s="22"/>
      <c r="C150" s="20"/>
      <c r="D150" s="21"/>
      <c r="E150" s="91"/>
      <c r="F150" s="94"/>
      <c r="H150" s="57"/>
      <c r="J150" s="57"/>
    </row>
    <row r="151" spans="1:10" x14ac:dyDescent="0.25">
      <c r="A151" s="20"/>
      <c r="B151" s="23" t="s">
        <v>565</v>
      </c>
      <c r="C151" s="20"/>
      <c r="D151" s="21"/>
      <c r="E151" s="91"/>
      <c r="F151" s="94"/>
      <c r="H151" s="57"/>
      <c r="J151" s="57"/>
    </row>
    <row r="152" spans="1:10" ht="9.75" customHeight="1" x14ac:dyDescent="0.25">
      <c r="A152" s="20"/>
      <c r="B152" s="22"/>
      <c r="C152" s="20"/>
      <c r="D152" s="21"/>
      <c r="E152" s="91"/>
      <c r="F152" s="94"/>
      <c r="H152" s="57"/>
      <c r="J152" s="57"/>
    </row>
    <row r="153" spans="1:10" ht="38.25" customHeight="1" x14ac:dyDescent="0.25">
      <c r="A153" s="20"/>
      <c r="B153" s="29" t="s">
        <v>566</v>
      </c>
      <c r="C153" s="20"/>
      <c r="D153" s="21"/>
      <c r="E153" s="91"/>
      <c r="F153" s="94"/>
      <c r="H153" s="57"/>
      <c r="J153" s="57"/>
    </row>
    <row r="154" spans="1:10" ht="8.25" customHeight="1" x14ac:dyDescent="0.25">
      <c r="A154" s="20"/>
      <c r="B154" s="22"/>
      <c r="C154" s="20"/>
      <c r="D154" s="21"/>
      <c r="E154" s="91"/>
      <c r="F154" s="94"/>
      <c r="H154" s="57"/>
      <c r="J154" s="57"/>
    </row>
    <row r="155" spans="1:10" x14ac:dyDescent="0.25">
      <c r="A155" s="336" t="s">
        <v>509</v>
      </c>
      <c r="B155" s="22" t="s">
        <v>681</v>
      </c>
      <c r="C155" s="20" t="s">
        <v>568</v>
      </c>
      <c r="D155" s="31">
        <f>ROUND((13*0.5),0)</f>
        <v>7</v>
      </c>
      <c r="E155" s="91"/>
      <c r="F155" s="93">
        <f>D155*E155</f>
        <v>0</v>
      </c>
    </row>
    <row r="156" spans="1:10" x14ac:dyDescent="0.25">
      <c r="A156" s="20"/>
      <c r="B156" s="22"/>
      <c r="C156" s="20"/>
      <c r="D156" s="21"/>
      <c r="E156" s="91"/>
      <c r="F156" s="93"/>
    </row>
    <row r="157" spans="1:10" x14ac:dyDescent="0.25">
      <c r="A157" s="20" t="s">
        <v>708</v>
      </c>
      <c r="B157" s="22" t="s">
        <v>682</v>
      </c>
      <c r="C157" s="20" t="s">
        <v>568</v>
      </c>
      <c r="D157" s="21">
        <f>+(ROUNDUP((8.8*3)+(8.8*0.8)-(0.9*2.4*1)-(1.2*1.5*1),0))</f>
        <v>30</v>
      </c>
      <c r="E157" s="91"/>
      <c r="F157" s="93">
        <f>D157*E157</f>
        <v>0</v>
      </c>
    </row>
    <row r="158" spans="1:10" x14ac:dyDescent="0.25">
      <c r="A158" s="20"/>
      <c r="B158" s="45"/>
      <c r="C158" s="20"/>
      <c r="D158" s="21"/>
      <c r="E158" s="91"/>
      <c r="F158" s="93"/>
    </row>
    <row r="159" spans="1:10" x14ac:dyDescent="0.25">
      <c r="A159" s="20"/>
      <c r="B159" s="22"/>
      <c r="C159" s="20"/>
      <c r="D159" s="21"/>
      <c r="E159" s="91"/>
      <c r="F159" s="94"/>
    </row>
    <row r="160" spans="1:10" x14ac:dyDescent="0.25">
      <c r="A160" s="20"/>
      <c r="B160" s="23" t="s">
        <v>573</v>
      </c>
      <c r="C160" s="20"/>
      <c r="D160" s="21"/>
      <c r="E160" s="97"/>
      <c r="F160" s="98"/>
    </row>
    <row r="161" spans="1:10" x14ac:dyDescent="0.25">
      <c r="A161" s="20"/>
      <c r="B161" s="22"/>
      <c r="C161" s="20"/>
      <c r="D161" s="21"/>
      <c r="E161" s="97"/>
      <c r="F161" s="98"/>
    </row>
    <row r="162" spans="1:10" x14ac:dyDescent="0.25">
      <c r="A162" s="20"/>
      <c r="B162" s="44" t="s">
        <v>574</v>
      </c>
      <c r="C162" s="20"/>
      <c r="D162" s="21"/>
      <c r="E162" s="97"/>
      <c r="F162" s="98"/>
    </row>
    <row r="163" spans="1:10" x14ac:dyDescent="0.25">
      <c r="A163" s="20"/>
      <c r="B163" s="24"/>
      <c r="C163" s="20"/>
      <c r="D163" s="21"/>
      <c r="E163" s="97"/>
      <c r="F163" s="98"/>
    </row>
    <row r="164" spans="1:10" x14ac:dyDescent="0.25">
      <c r="A164" s="20"/>
      <c r="B164" s="50" t="s">
        <v>575</v>
      </c>
      <c r="C164" s="20"/>
      <c r="D164" s="21"/>
      <c r="E164" s="91"/>
      <c r="F164" s="94"/>
    </row>
    <row r="165" spans="1:10" x14ac:dyDescent="0.25">
      <c r="A165" s="20"/>
      <c r="B165" s="27"/>
      <c r="C165" s="20"/>
      <c r="D165" s="21"/>
      <c r="E165" s="91"/>
      <c r="F165" s="94"/>
    </row>
    <row r="166" spans="1:10" ht="25" x14ac:dyDescent="0.25">
      <c r="A166" s="20"/>
      <c r="B166" s="29" t="s">
        <v>576</v>
      </c>
      <c r="C166" s="20"/>
      <c r="D166" s="21"/>
      <c r="E166" s="91"/>
      <c r="F166" s="94"/>
    </row>
    <row r="167" spans="1:10" x14ac:dyDescent="0.25">
      <c r="A167" s="20"/>
      <c r="B167" s="22"/>
      <c r="C167" s="20"/>
      <c r="D167" s="21"/>
      <c r="E167" s="91"/>
      <c r="F167" s="94"/>
    </row>
    <row r="168" spans="1:10" ht="25" x14ac:dyDescent="0.25">
      <c r="A168" s="20" t="s">
        <v>577</v>
      </c>
      <c r="B168" s="58" t="s">
        <v>578</v>
      </c>
      <c r="C168" s="20" t="s">
        <v>48</v>
      </c>
      <c r="D168" s="21" t="s">
        <v>538</v>
      </c>
      <c r="E168" s="91"/>
      <c r="F168" s="94">
        <v>0</v>
      </c>
    </row>
    <row r="169" spans="1:10" x14ac:dyDescent="0.25">
      <c r="A169" s="20"/>
      <c r="B169" s="24"/>
      <c r="C169" s="20"/>
      <c r="D169" s="21"/>
      <c r="E169" s="91"/>
      <c r="F169" s="94"/>
    </row>
    <row r="170" spans="1:10" x14ac:dyDescent="0.25">
      <c r="A170" s="20"/>
      <c r="B170" s="24"/>
      <c r="C170" s="20"/>
      <c r="D170" s="21"/>
      <c r="E170" s="91"/>
      <c r="F170" s="94"/>
    </row>
    <row r="171" spans="1:10" x14ac:dyDescent="0.25">
      <c r="A171" s="20"/>
      <c r="B171" s="24"/>
      <c r="C171" s="20"/>
      <c r="D171" s="21"/>
      <c r="E171" s="91"/>
      <c r="F171" s="94"/>
    </row>
    <row r="172" spans="1:10" x14ac:dyDescent="0.25">
      <c r="A172" s="20"/>
      <c r="B172" s="24"/>
      <c r="C172" s="20"/>
      <c r="D172" s="21"/>
      <c r="E172" s="91"/>
      <c r="F172" s="94"/>
    </row>
    <row r="173" spans="1:10" x14ac:dyDescent="0.25">
      <c r="A173" s="20"/>
      <c r="B173" s="24"/>
      <c r="C173" s="20"/>
      <c r="D173" s="21"/>
      <c r="E173" s="91"/>
      <c r="F173" s="94"/>
    </row>
    <row r="174" spans="1:10" x14ac:dyDescent="0.25">
      <c r="A174" s="20"/>
      <c r="B174" s="24"/>
      <c r="C174" s="20"/>
      <c r="D174" s="21"/>
      <c r="E174" s="91"/>
      <c r="F174" s="94"/>
    </row>
    <row r="175" spans="1:10" x14ac:dyDescent="0.25">
      <c r="A175" s="20"/>
      <c r="B175" s="24"/>
      <c r="C175" s="20"/>
      <c r="D175" s="21"/>
      <c r="E175" s="91"/>
      <c r="F175" s="94"/>
    </row>
    <row r="176" spans="1:10" ht="18" customHeight="1" thickBot="1" x14ac:dyDescent="0.3">
      <c r="A176" s="2162" t="s">
        <v>103</v>
      </c>
      <c r="B176" s="2162"/>
      <c r="C176" s="2162"/>
      <c r="D176" s="2162"/>
      <c r="E176" s="2162"/>
      <c r="F176" s="828">
        <f>SUM(F124:F175)</f>
        <v>0</v>
      </c>
      <c r="H176" s="57"/>
      <c r="J176" s="57"/>
    </row>
    <row r="177" spans="1:7" x14ac:dyDescent="0.25">
      <c r="A177" s="20"/>
      <c r="B177" s="44" t="s">
        <v>439</v>
      </c>
      <c r="C177" s="20"/>
      <c r="D177" s="21"/>
      <c r="E177" s="91"/>
      <c r="F177" s="94"/>
    </row>
    <row r="178" spans="1:7" x14ac:dyDescent="0.25">
      <c r="A178" s="20"/>
      <c r="B178" s="24"/>
      <c r="C178" s="20"/>
      <c r="D178" s="21"/>
      <c r="E178" s="91"/>
      <c r="F178" s="94"/>
    </row>
    <row r="179" spans="1:7" x14ac:dyDescent="0.25">
      <c r="A179" s="20"/>
      <c r="B179" s="50" t="s">
        <v>579</v>
      </c>
      <c r="C179" s="20"/>
      <c r="D179" s="21"/>
      <c r="E179" s="91"/>
      <c r="F179" s="94"/>
    </row>
    <row r="180" spans="1:7" x14ac:dyDescent="0.25">
      <c r="A180" s="20"/>
      <c r="B180" s="29"/>
      <c r="C180" s="20"/>
      <c r="D180" s="21"/>
      <c r="E180" s="91"/>
      <c r="F180" s="94"/>
    </row>
    <row r="181" spans="1:7" ht="37.5" x14ac:dyDescent="0.25">
      <c r="A181" s="20"/>
      <c r="B181" s="29" t="s">
        <v>580</v>
      </c>
      <c r="C181" s="20"/>
      <c r="D181" s="21"/>
      <c r="E181" s="91"/>
      <c r="F181" s="94"/>
    </row>
    <row r="182" spans="1:7" x14ac:dyDescent="0.25">
      <c r="A182" s="20"/>
      <c r="B182" s="29"/>
      <c r="C182" s="20"/>
      <c r="D182" s="21"/>
      <c r="E182" s="91"/>
      <c r="F182" s="94"/>
    </row>
    <row r="183" spans="1:7" x14ac:dyDescent="0.25">
      <c r="A183" s="20" t="s">
        <v>683</v>
      </c>
      <c r="B183" s="58" t="s">
        <v>582</v>
      </c>
      <c r="C183" s="20" t="s">
        <v>48</v>
      </c>
      <c r="D183" s="21">
        <f>ROUND((8.8*3)-(1*2.4*0.9)-(1*1.2*1.5),0)</f>
        <v>22</v>
      </c>
      <c r="E183" s="91"/>
      <c r="F183" s="94">
        <f>D183*E183</f>
        <v>0</v>
      </c>
      <c r="G183" s="25"/>
    </row>
    <row r="184" spans="1:7" x14ac:dyDescent="0.25">
      <c r="A184" s="20"/>
      <c r="B184" s="50"/>
      <c r="C184" s="20"/>
      <c r="D184" s="21"/>
      <c r="E184" s="91"/>
      <c r="F184" s="94"/>
    </row>
    <row r="185" spans="1:7" ht="25" x14ac:dyDescent="0.25">
      <c r="A185" s="20"/>
      <c r="B185" s="29" t="s">
        <v>585</v>
      </c>
      <c r="C185" s="20"/>
      <c r="D185" s="21"/>
      <c r="E185" s="91"/>
      <c r="F185" s="94"/>
    </row>
    <row r="186" spans="1:7" x14ac:dyDescent="0.25">
      <c r="A186" s="20"/>
      <c r="B186" s="50"/>
      <c r="C186" s="20"/>
      <c r="D186" s="21"/>
      <c r="E186" s="91"/>
      <c r="F186" s="94"/>
    </row>
    <row r="187" spans="1:7" x14ac:dyDescent="0.25">
      <c r="A187" s="20" t="s">
        <v>684</v>
      </c>
      <c r="B187" s="58" t="s">
        <v>586</v>
      </c>
      <c r="C187" s="20" t="s">
        <v>48</v>
      </c>
      <c r="D187" s="21">
        <f>ROUND((8.8*3)-(1*2.4*0.9)-(1*1.2*1.5),0)</f>
        <v>22</v>
      </c>
      <c r="E187" s="91"/>
      <c r="F187" s="94">
        <f>D187*E187</f>
        <v>0</v>
      </c>
    </row>
    <row r="188" spans="1:7" x14ac:dyDescent="0.25">
      <c r="A188" s="20"/>
      <c r="B188" s="58"/>
      <c r="C188" s="20"/>
      <c r="D188" s="21"/>
      <c r="E188" s="91"/>
      <c r="F188" s="94"/>
    </row>
    <row r="189" spans="1:7" x14ac:dyDescent="0.25">
      <c r="A189" s="20" t="s">
        <v>709</v>
      </c>
      <c r="B189" s="58" t="s">
        <v>710</v>
      </c>
      <c r="C189" s="20" t="s">
        <v>48</v>
      </c>
      <c r="D189" s="21">
        <f>ROUND(11.56,)</f>
        <v>12</v>
      </c>
      <c r="E189" s="91"/>
      <c r="F189" s="94">
        <f>D189*E189</f>
        <v>0</v>
      </c>
    </row>
    <row r="190" spans="1:7" x14ac:dyDescent="0.25">
      <c r="A190" s="20"/>
      <c r="B190" s="58"/>
      <c r="C190" s="20"/>
      <c r="D190" s="21"/>
      <c r="E190" s="91"/>
      <c r="F190" s="94"/>
    </row>
    <row r="191" spans="1:7" x14ac:dyDescent="0.25">
      <c r="A191" s="121"/>
      <c r="B191" s="122" t="s">
        <v>587</v>
      </c>
      <c r="C191" s="121"/>
      <c r="D191" s="123"/>
      <c r="E191" s="91"/>
      <c r="F191" s="93"/>
    </row>
    <row r="192" spans="1:7" x14ac:dyDescent="0.25">
      <c r="A192" s="121"/>
      <c r="B192" s="124"/>
      <c r="C192" s="121"/>
      <c r="D192" s="123"/>
      <c r="E192" s="91"/>
      <c r="F192" s="93"/>
    </row>
    <row r="193" spans="1:6" ht="33" customHeight="1" x14ac:dyDescent="0.25">
      <c r="A193" s="121"/>
      <c r="B193" s="125" t="s">
        <v>588</v>
      </c>
      <c r="C193" s="121"/>
      <c r="D193" s="123"/>
      <c r="E193" s="91"/>
      <c r="F193" s="93"/>
    </row>
    <row r="194" spans="1:6" x14ac:dyDescent="0.25">
      <c r="A194" s="121"/>
      <c r="B194" s="124"/>
      <c r="C194" s="121"/>
      <c r="D194" s="123"/>
      <c r="E194" s="91"/>
      <c r="F194" s="93"/>
    </row>
    <row r="195" spans="1:6" x14ac:dyDescent="0.25">
      <c r="A195" s="121" t="s">
        <v>589</v>
      </c>
      <c r="B195" s="124" t="s">
        <v>711</v>
      </c>
      <c r="C195" s="20" t="s">
        <v>48</v>
      </c>
      <c r="D195" s="123" t="s">
        <v>538</v>
      </c>
      <c r="E195" s="91"/>
      <c r="F195" s="93">
        <v>0</v>
      </c>
    </row>
    <row r="196" spans="1:6" x14ac:dyDescent="0.25">
      <c r="A196" s="20"/>
      <c r="B196" s="59"/>
      <c r="C196" s="20"/>
      <c r="D196" s="21"/>
      <c r="E196" s="91"/>
      <c r="F196" s="94"/>
    </row>
    <row r="197" spans="1:6" x14ac:dyDescent="0.25">
      <c r="A197" s="20"/>
      <c r="B197" s="58"/>
      <c r="C197" s="20"/>
      <c r="D197" s="21"/>
      <c r="E197" s="91"/>
      <c r="F197" s="94"/>
    </row>
    <row r="198" spans="1:6" x14ac:dyDescent="0.25">
      <c r="A198" s="20"/>
      <c r="B198" s="23" t="s">
        <v>591</v>
      </c>
      <c r="C198" s="20"/>
      <c r="D198" s="21"/>
      <c r="E198" s="91"/>
      <c r="F198" s="94"/>
    </row>
    <row r="199" spans="1:6" x14ac:dyDescent="0.25">
      <c r="A199" s="20"/>
      <c r="B199" s="23"/>
      <c r="C199" s="20"/>
      <c r="D199" s="21"/>
      <c r="E199" s="91"/>
      <c r="F199" s="94"/>
    </row>
    <row r="200" spans="1:6" ht="25" x14ac:dyDescent="0.25">
      <c r="A200" s="20"/>
      <c r="B200" s="29" t="s">
        <v>570</v>
      </c>
      <c r="C200" s="20"/>
      <c r="D200" s="21"/>
      <c r="E200" s="91"/>
      <c r="F200" s="94"/>
    </row>
    <row r="201" spans="1:6" x14ac:dyDescent="0.25">
      <c r="A201" s="20"/>
      <c r="B201" s="22"/>
      <c r="C201" s="20"/>
      <c r="D201" s="21"/>
      <c r="E201" s="91"/>
      <c r="F201" s="94"/>
    </row>
    <row r="202" spans="1:6" x14ac:dyDescent="0.25">
      <c r="A202" s="336" t="s">
        <v>1371</v>
      </c>
      <c r="B202" s="22" t="s">
        <v>572</v>
      </c>
      <c r="C202" s="20" t="s">
        <v>126</v>
      </c>
      <c r="D202" s="21">
        <v>8.8000000000000007</v>
      </c>
      <c r="E202" s="91"/>
      <c r="F202" s="94">
        <f>D202*E202</f>
        <v>0</v>
      </c>
    </row>
    <row r="203" spans="1:6" x14ac:dyDescent="0.25">
      <c r="A203" s="20"/>
      <c r="B203" s="44"/>
      <c r="C203" s="20"/>
      <c r="D203" s="21"/>
      <c r="E203" s="91"/>
      <c r="F203" s="94"/>
    </row>
    <row r="204" spans="1:6" x14ac:dyDescent="0.25">
      <c r="A204" s="20"/>
      <c r="B204" s="23" t="s">
        <v>457</v>
      </c>
      <c r="C204" s="20"/>
      <c r="D204" s="21"/>
      <c r="E204" s="91"/>
      <c r="F204" s="94"/>
    </row>
    <row r="205" spans="1:6" x14ac:dyDescent="0.25">
      <c r="A205" s="20"/>
      <c r="B205" s="22"/>
      <c r="C205" s="20"/>
      <c r="D205" s="21"/>
      <c r="E205" s="91"/>
      <c r="F205" s="94"/>
    </row>
    <row r="206" spans="1:6" ht="25" x14ac:dyDescent="0.25">
      <c r="A206" s="20"/>
      <c r="B206" s="29" t="s">
        <v>459</v>
      </c>
      <c r="C206" s="20"/>
      <c r="D206" s="21"/>
      <c r="E206" s="91"/>
      <c r="F206" s="94"/>
    </row>
    <row r="207" spans="1:6" x14ac:dyDescent="0.25">
      <c r="A207" s="20"/>
      <c r="B207" s="22"/>
      <c r="C207" s="20"/>
      <c r="D207" s="21"/>
      <c r="E207" s="91"/>
      <c r="F207" s="94"/>
    </row>
    <row r="208" spans="1:6" x14ac:dyDescent="0.25">
      <c r="A208" s="20" t="s">
        <v>458</v>
      </c>
      <c r="B208" s="58" t="s">
        <v>592</v>
      </c>
      <c r="C208" s="20" t="s">
        <v>48</v>
      </c>
      <c r="D208" s="21">
        <f>ROUND((5.76),0)</f>
        <v>6</v>
      </c>
      <c r="E208" s="91"/>
      <c r="F208" s="94">
        <f>D208*E208</f>
        <v>0</v>
      </c>
    </row>
    <row r="209" spans="1:6" x14ac:dyDescent="0.25">
      <c r="A209" s="20"/>
      <c r="B209" s="59"/>
      <c r="C209" s="20"/>
      <c r="D209" s="21"/>
      <c r="E209" s="91"/>
      <c r="F209" s="93"/>
    </row>
    <row r="210" spans="1:6" x14ac:dyDescent="0.25">
      <c r="A210" s="20"/>
      <c r="B210" s="58"/>
      <c r="C210" s="20"/>
      <c r="D210" s="21"/>
      <c r="E210" s="91"/>
      <c r="F210" s="94"/>
    </row>
    <row r="211" spans="1:6" x14ac:dyDescent="0.25">
      <c r="A211" s="20"/>
      <c r="B211" s="44" t="s">
        <v>593</v>
      </c>
      <c r="C211" s="20"/>
      <c r="D211" s="21"/>
      <c r="E211" s="91"/>
      <c r="F211" s="93"/>
    </row>
    <row r="212" spans="1:6" ht="8.25" customHeight="1" x14ac:dyDescent="0.25">
      <c r="A212" s="20"/>
      <c r="B212" s="27"/>
      <c r="C212" s="20"/>
      <c r="D212" s="21"/>
      <c r="E212" s="91"/>
      <c r="F212" s="93"/>
    </row>
    <row r="213" spans="1:6" x14ac:dyDescent="0.25">
      <c r="A213" s="20"/>
      <c r="B213" s="44" t="s">
        <v>594</v>
      </c>
      <c r="C213" s="20"/>
      <c r="D213" s="21"/>
      <c r="E213" s="91"/>
      <c r="F213" s="93"/>
    </row>
    <row r="214" spans="1:6" ht="8.25" customHeight="1" x14ac:dyDescent="0.25">
      <c r="A214" s="20"/>
      <c r="B214" s="29"/>
      <c r="C214" s="20"/>
      <c r="D214" s="21"/>
      <c r="E214" s="91"/>
      <c r="F214" s="93"/>
    </row>
    <row r="215" spans="1:6" x14ac:dyDescent="0.25">
      <c r="A215" s="20"/>
      <c r="B215" s="23" t="s">
        <v>595</v>
      </c>
      <c r="C215" s="20"/>
      <c r="D215" s="21"/>
      <c r="E215" s="91"/>
      <c r="F215" s="93"/>
    </row>
    <row r="216" spans="1:6" x14ac:dyDescent="0.25">
      <c r="A216" s="20"/>
      <c r="B216" s="23"/>
      <c r="C216" s="20"/>
      <c r="D216" s="21"/>
      <c r="E216" s="91"/>
      <c r="F216" s="93"/>
    </row>
    <row r="217" spans="1:6" ht="62.5" x14ac:dyDescent="0.25">
      <c r="A217" s="61"/>
      <c r="B217" s="58" t="s">
        <v>596</v>
      </c>
      <c r="C217" s="20"/>
      <c r="D217" s="21"/>
      <c r="E217" s="91"/>
      <c r="F217" s="94"/>
    </row>
    <row r="218" spans="1:6" x14ac:dyDescent="0.25">
      <c r="A218" s="20"/>
      <c r="B218" s="58"/>
      <c r="C218" s="20"/>
      <c r="D218" s="21"/>
      <c r="E218" s="91"/>
      <c r="F218" s="93"/>
    </row>
    <row r="219" spans="1:6" x14ac:dyDescent="0.25">
      <c r="A219" s="20" t="s">
        <v>470</v>
      </c>
      <c r="B219" s="58" t="s">
        <v>712</v>
      </c>
      <c r="C219" s="20" t="s">
        <v>19</v>
      </c>
      <c r="D219" s="21" t="s">
        <v>538</v>
      </c>
      <c r="E219" s="91"/>
      <c r="F219" s="94">
        <v>0</v>
      </c>
    </row>
    <row r="220" spans="1:6" x14ac:dyDescent="0.25">
      <c r="A220" s="20"/>
      <c r="B220" s="58"/>
      <c r="C220" s="20"/>
      <c r="D220" s="21"/>
      <c r="E220" s="91"/>
      <c r="F220" s="94"/>
    </row>
    <row r="221" spans="1:6" x14ac:dyDescent="0.25">
      <c r="A221" s="20" t="s">
        <v>510</v>
      </c>
      <c r="B221" s="58" t="s">
        <v>713</v>
      </c>
      <c r="C221" s="20" t="s">
        <v>19</v>
      </c>
      <c r="D221" s="21" t="s">
        <v>538</v>
      </c>
      <c r="E221" s="91"/>
      <c r="F221" s="94">
        <v>0</v>
      </c>
    </row>
    <row r="222" spans="1:6" x14ac:dyDescent="0.25">
      <c r="A222" s="20"/>
      <c r="B222" s="58"/>
      <c r="C222" s="20"/>
      <c r="D222" s="21"/>
      <c r="E222" s="91"/>
      <c r="F222" s="94"/>
    </row>
    <row r="223" spans="1:6" x14ac:dyDescent="0.25">
      <c r="A223" s="20"/>
      <c r="B223" s="58"/>
      <c r="C223" s="20"/>
      <c r="D223" s="21"/>
      <c r="E223" s="91"/>
      <c r="F223" s="94"/>
    </row>
    <row r="224" spans="1:6" x14ac:dyDescent="0.25">
      <c r="A224" s="20"/>
      <c r="B224" s="58"/>
      <c r="C224" s="20"/>
      <c r="D224" s="21"/>
      <c r="E224" s="91"/>
      <c r="F224" s="94"/>
    </row>
    <row r="225" spans="1:6" x14ac:dyDescent="0.25">
      <c r="A225" s="20"/>
      <c r="B225" s="58"/>
      <c r="C225" s="20"/>
      <c r="D225" s="21"/>
      <c r="E225" s="91"/>
      <c r="F225" s="94"/>
    </row>
    <row r="226" spans="1:6" ht="20.25" customHeight="1" thickBot="1" x14ac:dyDescent="0.3">
      <c r="A226" s="2162" t="s">
        <v>103</v>
      </c>
      <c r="B226" s="2162"/>
      <c r="C226" s="2162"/>
      <c r="D226" s="2162"/>
      <c r="E226" s="2162"/>
      <c r="F226" s="828">
        <f>SUM(F178:F225)</f>
        <v>0</v>
      </c>
    </row>
    <row r="227" spans="1:6" x14ac:dyDescent="0.25">
      <c r="A227" s="20"/>
      <c r="B227" s="24"/>
      <c r="C227" s="20"/>
      <c r="D227" s="21"/>
      <c r="E227" s="91"/>
      <c r="F227" s="93"/>
    </row>
    <row r="228" spans="1:6" x14ac:dyDescent="0.25">
      <c r="A228" s="20"/>
      <c r="B228" s="62" t="s">
        <v>601</v>
      </c>
      <c r="C228" s="20"/>
      <c r="D228" s="21"/>
      <c r="E228" s="91"/>
      <c r="F228" s="93"/>
    </row>
    <row r="229" spans="1:6" x14ac:dyDescent="0.25">
      <c r="A229" s="20"/>
      <c r="B229" s="62"/>
      <c r="C229" s="20"/>
      <c r="D229" s="21"/>
      <c r="E229" s="91"/>
      <c r="F229" s="93"/>
    </row>
    <row r="230" spans="1:6" ht="75" x14ac:dyDescent="0.25">
      <c r="A230" s="20"/>
      <c r="B230" s="52" t="s">
        <v>685</v>
      </c>
      <c r="C230" s="20"/>
      <c r="D230" s="21"/>
      <c r="E230" s="91"/>
      <c r="F230" s="94"/>
    </row>
    <row r="231" spans="1:6" x14ac:dyDescent="0.25">
      <c r="A231" s="20"/>
      <c r="B231" s="52"/>
      <c r="C231" s="20"/>
      <c r="D231" s="21"/>
      <c r="E231" s="91"/>
      <c r="F231" s="94"/>
    </row>
    <row r="232" spans="1:6" x14ac:dyDescent="0.25">
      <c r="A232" s="20" t="s">
        <v>471</v>
      </c>
      <c r="B232" s="52" t="s">
        <v>714</v>
      </c>
      <c r="C232" s="20" t="s">
        <v>19</v>
      </c>
      <c r="D232" s="21" t="s">
        <v>538</v>
      </c>
      <c r="E232" s="91"/>
      <c r="F232" s="94">
        <v>0</v>
      </c>
    </row>
    <row r="233" spans="1:6" x14ac:dyDescent="0.25">
      <c r="A233" s="20"/>
      <c r="B233" s="52"/>
      <c r="C233" s="20"/>
      <c r="D233" s="21"/>
      <c r="E233" s="91"/>
      <c r="F233" s="94"/>
    </row>
    <row r="234" spans="1:6" x14ac:dyDescent="0.25">
      <c r="A234" s="20" t="s">
        <v>603</v>
      </c>
      <c r="B234" s="52" t="s">
        <v>715</v>
      </c>
      <c r="C234" s="20" t="s">
        <v>19</v>
      </c>
      <c r="D234" s="21">
        <v>1</v>
      </c>
      <c r="E234" s="91"/>
      <c r="F234" s="94">
        <f>D234*E234</f>
        <v>0</v>
      </c>
    </row>
    <row r="235" spans="1:6" ht="10.5" customHeight="1" x14ac:dyDescent="0.25">
      <c r="A235" s="20"/>
      <c r="B235" s="26"/>
      <c r="C235" s="20"/>
      <c r="D235" s="21"/>
      <c r="E235" s="91"/>
      <c r="F235" s="93"/>
    </row>
    <row r="236" spans="1:6" ht="10.5" customHeight="1" x14ac:dyDescent="0.25">
      <c r="A236" s="20"/>
      <c r="B236" s="24"/>
      <c r="C236" s="20"/>
      <c r="D236" s="21"/>
      <c r="E236" s="91"/>
      <c r="F236" s="93"/>
    </row>
    <row r="237" spans="1:6" x14ac:dyDescent="0.25">
      <c r="A237" s="20"/>
      <c r="B237" s="63" t="s">
        <v>605</v>
      </c>
      <c r="C237" s="20"/>
      <c r="D237" s="21"/>
      <c r="E237" s="97"/>
      <c r="F237" s="98"/>
    </row>
    <row r="238" spans="1:6" ht="9.75" customHeight="1" x14ac:dyDescent="0.25">
      <c r="A238" s="20"/>
      <c r="B238" s="63"/>
      <c r="C238" s="20"/>
      <c r="D238" s="21"/>
      <c r="E238" s="97"/>
      <c r="F238" s="98"/>
    </row>
    <row r="239" spans="1:6" ht="50" x14ac:dyDescent="0.25">
      <c r="A239" s="20"/>
      <c r="B239" s="52" t="s">
        <v>606</v>
      </c>
      <c r="C239" s="20"/>
      <c r="D239" s="21"/>
      <c r="E239" s="91"/>
      <c r="F239" s="94"/>
    </row>
    <row r="240" spans="1:6" ht="9.75" customHeight="1" x14ac:dyDescent="0.25">
      <c r="A240" s="20"/>
      <c r="B240" s="52"/>
      <c r="C240" s="20"/>
      <c r="D240" s="21"/>
      <c r="E240" s="91"/>
      <c r="F240" s="94"/>
    </row>
    <row r="241" spans="1:6" ht="25" x14ac:dyDescent="0.25">
      <c r="A241" s="20" t="s">
        <v>468</v>
      </c>
      <c r="B241" s="52" t="s">
        <v>716</v>
      </c>
      <c r="C241" s="20" t="s">
        <v>19</v>
      </c>
      <c r="D241" s="21" t="s">
        <v>538</v>
      </c>
      <c r="E241" s="91"/>
      <c r="F241" s="94">
        <v>0</v>
      </c>
    </row>
    <row r="242" spans="1:6" x14ac:dyDescent="0.25">
      <c r="A242" s="20"/>
      <c r="B242" s="52"/>
      <c r="C242" s="20"/>
      <c r="D242" s="21"/>
      <c r="E242" s="91"/>
      <c r="F242" s="94"/>
    </row>
    <row r="243" spans="1:6" ht="25" x14ac:dyDescent="0.25">
      <c r="A243" s="20" t="s">
        <v>607</v>
      </c>
      <c r="B243" s="52" t="s">
        <v>721</v>
      </c>
      <c r="C243" s="20" t="s">
        <v>19</v>
      </c>
      <c r="D243" s="21">
        <v>1</v>
      </c>
      <c r="E243" s="91"/>
      <c r="F243" s="94">
        <f>+D243*E243</f>
        <v>0</v>
      </c>
    </row>
    <row r="244" spans="1:6" x14ac:dyDescent="0.25">
      <c r="A244" s="20"/>
      <c r="B244" s="60"/>
      <c r="C244" s="20"/>
      <c r="D244" s="21"/>
      <c r="E244" s="91"/>
      <c r="F244" s="93"/>
    </row>
    <row r="245" spans="1:6" ht="27.75" customHeight="1" x14ac:dyDescent="0.25">
      <c r="A245" s="20" t="s">
        <v>609</v>
      </c>
      <c r="B245" s="52" t="s">
        <v>688</v>
      </c>
      <c r="C245" s="20" t="s">
        <v>19</v>
      </c>
      <c r="D245" s="21" t="s">
        <v>538</v>
      </c>
      <c r="E245" s="91"/>
      <c r="F245" s="94">
        <v>0</v>
      </c>
    </row>
    <row r="246" spans="1:6" x14ac:dyDescent="0.25">
      <c r="A246" s="55"/>
      <c r="B246" s="64"/>
      <c r="C246" s="20"/>
      <c r="D246" s="21"/>
      <c r="E246" s="91"/>
      <c r="F246" s="94"/>
    </row>
    <row r="247" spans="1:6" ht="24" customHeight="1" x14ac:dyDescent="0.25">
      <c r="A247" s="20"/>
      <c r="B247" s="44" t="s">
        <v>599</v>
      </c>
      <c r="C247" s="20"/>
      <c r="D247" s="21"/>
      <c r="E247" s="91"/>
      <c r="F247" s="93"/>
    </row>
    <row r="248" spans="1:6" x14ac:dyDescent="0.25">
      <c r="A248" s="20"/>
      <c r="B248" s="27"/>
      <c r="C248" s="20"/>
      <c r="D248" s="21"/>
      <c r="E248" s="91"/>
      <c r="F248" s="93"/>
    </row>
    <row r="249" spans="1:6" x14ac:dyDescent="0.25">
      <c r="A249" s="20"/>
      <c r="B249" s="44" t="s">
        <v>600</v>
      </c>
      <c r="C249" s="20"/>
      <c r="D249" s="21"/>
      <c r="E249" s="91"/>
      <c r="F249" s="93"/>
    </row>
    <row r="250" spans="1:6" x14ac:dyDescent="0.25">
      <c r="A250" s="20"/>
      <c r="B250" s="65" t="s">
        <v>610</v>
      </c>
      <c r="C250" s="20"/>
      <c r="D250" s="21"/>
      <c r="E250" s="91"/>
      <c r="F250" s="93"/>
    </row>
    <row r="251" spans="1:6" x14ac:dyDescent="0.25">
      <c r="A251" s="20"/>
      <c r="B251" s="65"/>
      <c r="C251" s="20"/>
      <c r="D251" s="21"/>
      <c r="E251" s="91"/>
      <c r="F251" s="93"/>
    </row>
    <row r="252" spans="1:6" x14ac:dyDescent="0.25">
      <c r="A252" s="20"/>
      <c r="B252" s="60" t="s">
        <v>717</v>
      </c>
      <c r="C252" s="20"/>
      <c r="D252" s="21"/>
      <c r="E252" s="91"/>
      <c r="F252" s="93"/>
    </row>
    <row r="253" spans="1:6" x14ac:dyDescent="0.25">
      <c r="A253" s="20"/>
      <c r="B253" s="60"/>
      <c r="C253" s="20"/>
      <c r="D253" s="21"/>
      <c r="E253" s="91"/>
      <c r="F253" s="93"/>
    </row>
    <row r="254" spans="1:6" ht="37.5" x14ac:dyDescent="0.25">
      <c r="A254" s="20"/>
      <c r="B254" s="58" t="s">
        <v>612</v>
      </c>
      <c r="C254" s="20"/>
      <c r="D254" s="21"/>
      <c r="E254" s="91"/>
      <c r="F254" s="94"/>
    </row>
    <row r="255" spans="1:6" x14ac:dyDescent="0.25">
      <c r="A255" s="20"/>
      <c r="B255" s="58"/>
      <c r="C255" s="20"/>
      <c r="D255" s="21"/>
      <c r="E255" s="91"/>
      <c r="F255" s="93"/>
    </row>
    <row r="256" spans="1:6" ht="14.5" x14ac:dyDescent="0.25">
      <c r="A256" s="20" t="s">
        <v>613</v>
      </c>
      <c r="B256" s="101" t="s">
        <v>689</v>
      </c>
      <c r="C256" s="20" t="s">
        <v>126</v>
      </c>
      <c r="D256" s="21">
        <v>1.6</v>
      </c>
      <c r="E256" s="91"/>
      <c r="F256" s="94">
        <f>D256*E256</f>
        <v>0</v>
      </c>
    </row>
    <row r="257" spans="1:6" x14ac:dyDescent="0.25">
      <c r="A257" s="20"/>
      <c r="B257" s="59"/>
      <c r="C257" s="20"/>
      <c r="D257" s="21"/>
      <c r="E257" s="91"/>
      <c r="F257" s="93"/>
    </row>
    <row r="258" spans="1:6" x14ac:dyDescent="0.25">
      <c r="A258" s="20"/>
      <c r="B258" s="60"/>
      <c r="C258" s="20"/>
      <c r="D258" s="21"/>
      <c r="E258" s="91"/>
      <c r="F258" s="93"/>
    </row>
    <row r="259" spans="1:6" ht="24" customHeight="1" x14ac:dyDescent="0.25">
      <c r="A259" s="20"/>
      <c r="B259" s="44" t="s">
        <v>599</v>
      </c>
      <c r="C259" s="20"/>
      <c r="D259" s="21"/>
      <c r="E259" s="91"/>
      <c r="F259" s="93"/>
    </row>
    <row r="260" spans="1:6" x14ac:dyDescent="0.25">
      <c r="A260" s="20"/>
      <c r="B260" s="58"/>
      <c r="C260" s="20"/>
      <c r="D260" s="21"/>
      <c r="E260" s="91"/>
      <c r="F260" s="94"/>
    </row>
    <row r="261" spans="1:6" x14ac:dyDescent="0.25">
      <c r="A261" s="20"/>
      <c r="B261" s="44" t="s">
        <v>615</v>
      </c>
      <c r="C261" s="20"/>
      <c r="D261" s="21"/>
      <c r="E261" s="91"/>
      <c r="F261" s="94"/>
    </row>
    <row r="262" spans="1:6" x14ac:dyDescent="0.25">
      <c r="A262" s="20"/>
      <c r="B262" s="44"/>
      <c r="C262" s="20"/>
      <c r="D262" s="21"/>
      <c r="E262" s="91"/>
      <c r="F262" s="94"/>
    </row>
    <row r="263" spans="1:6" x14ac:dyDescent="0.25">
      <c r="A263" s="20"/>
      <c r="B263" s="65" t="s">
        <v>616</v>
      </c>
      <c r="C263" s="20"/>
      <c r="D263" s="21"/>
      <c r="E263" s="91"/>
      <c r="F263" s="93"/>
    </row>
    <row r="264" spans="1:6" x14ac:dyDescent="0.25">
      <c r="A264" s="20"/>
      <c r="B264" s="38"/>
      <c r="C264" s="20"/>
      <c r="D264" s="21"/>
      <c r="E264" s="91"/>
      <c r="F264" s="93"/>
    </row>
    <row r="265" spans="1:6" x14ac:dyDescent="0.25">
      <c r="A265" s="20"/>
      <c r="B265" s="65" t="s">
        <v>617</v>
      </c>
      <c r="C265" s="20"/>
      <c r="D265" s="21"/>
      <c r="E265" s="91"/>
      <c r="F265" s="93"/>
    </row>
    <row r="266" spans="1:6" x14ac:dyDescent="0.25">
      <c r="A266" s="20"/>
      <c r="B266" s="60"/>
      <c r="C266" s="20"/>
      <c r="D266" s="21"/>
      <c r="E266" s="91"/>
      <c r="F266" s="93"/>
    </row>
    <row r="267" spans="1:6" s="70" customFormat="1" x14ac:dyDescent="0.25">
      <c r="A267" s="66"/>
      <c r="B267" s="67" t="s">
        <v>618</v>
      </c>
      <c r="C267" s="68"/>
      <c r="D267" s="69"/>
      <c r="E267" s="91"/>
      <c r="F267" s="93"/>
    </row>
    <row r="268" spans="1:6" s="70" customFormat="1" x14ac:dyDescent="0.25">
      <c r="A268" s="66"/>
      <c r="B268" s="71"/>
      <c r="C268" s="68"/>
      <c r="D268" s="69"/>
      <c r="E268" s="91"/>
      <c r="F268" s="93"/>
    </row>
    <row r="269" spans="1:6" s="70" customFormat="1" ht="25" x14ac:dyDescent="0.25">
      <c r="A269" s="66"/>
      <c r="B269" s="72" t="s">
        <v>619</v>
      </c>
      <c r="C269" s="68"/>
      <c r="D269" s="69"/>
      <c r="E269" s="91"/>
      <c r="F269" s="93"/>
    </row>
    <row r="270" spans="1:6" s="70" customFormat="1" x14ac:dyDescent="0.25">
      <c r="A270" s="66"/>
      <c r="B270" s="71"/>
      <c r="C270" s="68"/>
      <c r="D270" s="69"/>
      <c r="E270" s="91"/>
      <c r="F270" s="93"/>
    </row>
    <row r="271" spans="1:6" s="70" customFormat="1" x14ac:dyDescent="0.25">
      <c r="A271" s="66" t="s">
        <v>460</v>
      </c>
      <c r="B271" s="73" t="s">
        <v>620</v>
      </c>
      <c r="C271" s="68" t="s">
        <v>48</v>
      </c>
      <c r="D271" s="69">
        <v>11.56</v>
      </c>
      <c r="E271" s="91"/>
      <c r="F271" s="93">
        <f>+D271*E271</f>
        <v>0</v>
      </c>
    </row>
    <row r="272" spans="1:6" s="70" customFormat="1" ht="13.5" thickBot="1" x14ac:dyDescent="0.3">
      <c r="A272" s="2162" t="s">
        <v>103</v>
      </c>
      <c r="B272" s="2162"/>
      <c r="C272" s="2162"/>
      <c r="D272" s="2162"/>
      <c r="E272" s="2162"/>
      <c r="F272" s="828">
        <f>SUM(F230:F271)</f>
        <v>0</v>
      </c>
    </row>
    <row r="273" spans="1:6" s="70" customFormat="1" x14ac:dyDescent="0.25">
      <c r="A273" s="66"/>
      <c r="B273" s="73"/>
      <c r="C273" s="68"/>
      <c r="D273" s="69"/>
      <c r="E273" s="91"/>
      <c r="F273" s="93"/>
    </row>
    <row r="274" spans="1:6" s="70" customFormat="1" x14ac:dyDescent="0.25">
      <c r="A274" s="66"/>
      <c r="B274" s="102" t="s">
        <v>151</v>
      </c>
      <c r="C274" s="68"/>
      <c r="D274" s="69"/>
      <c r="E274" s="91"/>
      <c r="F274" s="93"/>
    </row>
    <row r="275" spans="1:6" s="70" customFormat="1" x14ac:dyDescent="0.25">
      <c r="A275" s="66"/>
      <c r="B275" s="73"/>
      <c r="C275" s="68"/>
      <c r="D275" s="69"/>
      <c r="E275" s="91"/>
      <c r="F275" s="93"/>
    </row>
    <row r="276" spans="1:6" s="70" customFormat="1" x14ac:dyDescent="0.25">
      <c r="A276" s="66" t="s">
        <v>690</v>
      </c>
      <c r="B276" s="73" t="s">
        <v>691</v>
      </c>
      <c r="C276" s="68" t="s">
        <v>642</v>
      </c>
      <c r="D276" s="21" t="s">
        <v>538</v>
      </c>
      <c r="E276" s="91"/>
      <c r="F276" s="94">
        <v>0</v>
      </c>
    </row>
    <row r="277" spans="1:6" s="70" customFormat="1" x14ac:dyDescent="0.25">
      <c r="A277" s="66"/>
      <c r="B277" s="71"/>
      <c r="C277" s="68"/>
      <c r="D277" s="69"/>
      <c r="E277" s="91"/>
      <c r="F277" s="93"/>
    </row>
    <row r="278" spans="1:6" x14ac:dyDescent="0.25">
      <c r="A278" s="20"/>
      <c r="B278" s="103" t="s">
        <v>621</v>
      </c>
      <c r="C278" s="20"/>
      <c r="D278" s="21"/>
      <c r="E278" s="97"/>
      <c r="F278" s="98"/>
    </row>
    <row r="279" spans="1:6" x14ac:dyDescent="0.25">
      <c r="A279" s="20"/>
      <c r="B279" s="103"/>
      <c r="C279" s="20"/>
      <c r="D279" s="21"/>
      <c r="E279" s="97"/>
      <c r="F279" s="98"/>
    </row>
    <row r="280" spans="1:6" ht="25" x14ac:dyDescent="0.25">
      <c r="A280" s="20" t="s">
        <v>622</v>
      </c>
      <c r="B280" s="101" t="s">
        <v>623</v>
      </c>
      <c r="C280" s="20" t="s">
        <v>48</v>
      </c>
      <c r="D280" s="21">
        <f>ROUND((8.8*3)-(1*2.4*0.9)-(1*1.2*1.5),0)</f>
        <v>22</v>
      </c>
      <c r="E280" s="91"/>
      <c r="F280" s="94">
        <f>D280*E280</f>
        <v>0</v>
      </c>
    </row>
    <row r="281" spans="1:6" ht="10.5" customHeight="1" x14ac:dyDescent="0.25">
      <c r="A281" s="20"/>
      <c r="B281" s="104"/>
      <c r="C281" s="20"/>
      <c r="D281" s="21"/>
      <c r="E281" s="91"/>
      <c r="F281" s="94"/>
    </row>
    <row r="282" spans="1:6" ht="10.5" customHeight="1" x14ac:dyDescent="0.25">
      <c r="A282" s="20"/>
      <c r="B282" s="101"/>
      <c r="C282" s="20"/>
      <c r="D282" s="21"/>
      <c r="E282" s="91"/>
      <c r="F282" s="93"/>
    </row>
    <row r="283" spans="1:6" ht="25" x14ac:dyDescent="0.25">
      <c r="A283" s="20" t="s">
        <v>624</v>
      </c>
      <c r="B283" s="101" t="s">
        <v>625</v>
      </c>
      <c r="C283" s="20" t="s">
        <v>48</v>
      </c>
      <c r="D283" s="21">
        <f>ROUND((8.8*3)-(1*2.4*0.9)-(1*1.2*1.5),0)</f>
        <v>22</v>
      </c>
      <c r="E283" s="91"/>
      <c r="F283" s="94">
        <f>D283*E283</f>
        <v>0</v>
      </c>
    </row>
    <row r="284" spans="1:6" ht="9" customHeight="1" x14ac:dyDescent="0.25">
      <c r="A284" s="20"/>
      <c r="B284" s="104"/>
      <c r="C284" s="20"/>
      <c r="D284" s="21"/>
      <c r="E284" s="91"/>
      <c r="F284" s="94"/>
    </row>
    <row r="285" spans="1:6" ht="9" customHeight="1" x14ac:dyDescent="0.25">
      <c r="A285" s="20"/>
      <c r="B285" s="101"/>
      <c r="C285" s="20"/>
      <c r="D285" s="21"/>
      <c r="E285" s="91"/>
      <c r="F285" s="94"/>
    </row>
    <row r="286" spans="1:6" x14ac:dyDescent="0.25">
      <c r="A286" s="20"/>
      <c r="B286" s="105" t="s">
        <v>626</v>
      </c>
      <c r="C286" s="20"/>
      <c r="D286" s="21"/>
      <c r="E286" s="91"/>
      <c r="F286" s="93"/>
    </row>
    <row r="287" spans="1:6" x14ac:dyDescent="0.25">
      <c r="A287" s="20"/>
      <c r="B287" s="103"/>
      <c r="C287" s="20"/>
      <c r="D287" s="21"/>
      <c r="E287" s="91"/>
      <c r="F287" s="93"/>
    </row>
    <row r="288" spans="1:6" x14ac:dyDescent="0.25">
      <c r="A288" s="20" t="s">
        <v>627</v>
      </c>
      <c r="B288" s="101" t="s">
        <v>718</v>
      </c>
      <c r="C288" s="20" t="s">
        <v>48</v>
      </c>
      <c r="D288" s="21" t="s">
        <v>538</v>
      </c>
      <c r="E288" s="91"/>
      <c r="F288" s="94">
        <v>0</v>
      </c>
    </row>
    <row r="289" spans="1:6" x14ac:dyDescent="0.25">
      <c r="A289" s="20"/>
      <c r="B289" s="101"/>
      <c r="C289" s="20"/>
      <c r="D289" s="21"/>
      <c r="E289" s="91"/>
      <c r="F289" s="94"/>
    </row>
    <row r="290" spans="1:6" x14ac:dyDescent="0.25">
      <c r="A290" s="20" t="s">
        <v>629</v>
      </c>
      <c r="B290" s="101" t="s">
        <v>630</v>
      </c>
      <c r="C290" s="20" t="s">
        <v>126</v>
      </c>
      <c r="D290" s="31">
        <v>9.6</v>
      </c>
      <c r="E290" s="91"/>
      <c r="F290" s="94">
        <f>D290*E290</f>
        <v>0</v>
      </c>
    </row>
    <row r="291" spans="1:6" x14ac:dyDescent="0.25">
      <c r="A291" s="20"/>
      <c r="B291" s="101"/>
      <c r="C291" s="20"/>
      <c r="D291" s="21"/>
      <c r="E291" s="91"/>
      <c r="F291" s="94"/>
    </row>
    <row r="292" spans="1:6" ht="25" x14ac:dyDescent="0.25">
      <c r="A292" s="20" t="s">
        <v>631</v>
      </c>
      <c r="B292" s="101" t="s">
        <v>632</v>
      </c>
      <c r="C292" s="20" t="s">
        <v>48</v>
      </c>
      <c r="D292" s="21" t="s">
        <v>538</v>
      </c>
      <c r="E292" s="91"/>
      <c r="F292" s="94">
        <v>0</v>
      </c>
    </row>
    <row r="293" spans="1:6" ht="8.25" customHeight="1" x14ac:dyDescent="0.25">
      <c r="A293" s="20"/>
      <c r="B293" s="101"/>
      <c r="C293" s="20"/>
      <c r="D293" s="21"/>
      <c r="E293" s="91"/>
      <c r="F293" s="94"/>
    </row>
    <row r="294" spans="1:6" x14ac:dyDescent="0.25">
      <c r="A294" s="20"/>
      <c r="B294" s="62" t="s">
        <v>633</v>
      </c>
      <c r="C294" s="20"/>
      <c r="D294" s="21"/>
      <c r="E294" s="91"/>
      <c r="F294" s="93"/>
    </row>
    <row r="295" spans="1:6" x14ac:dyDescent="0.25">
      <c r="A295" s="20"/>
      <c r="B295" s="103"/>
      <c r="C295" s="20"/>
      <c r="D295" s="21"/>
      <c r="E295" s="91"/>
      <c r="F295" s="93"/>
    </row>
    <row r="296" spans="1:6" x14ac:dyDescent="0.25">
      <c r="A296" s="20"/>
      <c r="B296" s="103" t="s">
        <v>634</v>
      </c>
      <c r="C296" s="20"/>
      <c r="D296" s="21"/>
      <c r="E296" s="91"/>
      <c r="F296" s="93"/>
    </row>
    <row r="297" spans="1:6" x14ac:dyDescent="0.25">
      <c r="A297" s="20"/>
      <c r="B297" s="103"/>
      <c r="C297" s="20"/>
      <c r="D297" s="21"/>
      <c r="E297" s="91"/>
      <c r="F297" s="93"/>
    </row>
    <row r="298" spans="1:6" ht="25" x14ac:dyDescent="0.25">
      <c r="A298" s="20" t="s">
        <v>635</v>
      </c>
      <c r="B298" s="126" t="s">
        <v>636</v>
      </c>
      <c r="C298" s="20" t="s">
        <v>48</v>
      </c>
      <c r="D298" s="21">
        <f>ROUND(11.56,)</f>
        <v>12</v>
      </c>
      <c r="E298" s="91"/>
      <c r="F298" s="94">
        <f>D298*E298</f>
        <v>0</v>
      </c>
    </row>
    <row r="299" spans="1:6" x14ac:dyDescent="0.25">
      <c r="A299" s="20"/>
      <c r="B299" s="127"/>
      <c r="C299" s="20"/>
      <c r="D299" s="31"/>
      <c r="E299" s="91"/>
      <c r="F299" s="94"/>
    </row>
    <row r="300" spans="1:6" x14ac:dyDescent="0.25">
      <c r="A300" s="55"/>
      <c r="B300" s="74" t="s">
        <v>637</v>
      </c>
      <c r="C300" s="20"/>
      <c r="D300" s="21"/>
      <c r="E300" s="91"/>
      <c r="F300" s="93"/>
    </row>
    <row r="301" spans="1:6" x14ac:dyDescent="0.25">
      <c r="A301" s="20"/>
      <c r="B301" s="74" t="s">
        <v>643</v>
      </c>
      <c r="C301" s="20"/>
      <c r="D301" s="21"/>
      <c r="E301" s="91"/>
      <c r="F301" s="93"/>
    </row>
    <row r="302" spans="1:6" x14ac:dyDescent="0.25">
      <c r="A302" s="20"/>
      <c r="B302" s="74"/>
      <c r="C302" s="20"/>
      <c r="D302" s="21"/>
      <c r="E302" s="91"/>
      <c r="F302" s="93"/>
    </row>
    <row r="303" spans="1:6" x14ac:dyDescent="0.25">
      <c r="A303" s="20"/>
      <c r="B303" s="75" t="s">
        <v>644</v>
      </c>
      <c r="C303" s="20"/>
      <c r="D303" s="21"/>
      <c r="E303" s="91"/>
      <c r="F303" s="93"/>
    </row>
    <row r="304" spans="1:6" x14ac:dyDescent="0.25">
      <c r="A304" s="20"/>
      <c r="B304" s="52"/>
      <c r="C304" s="20"/>
      <c r="D304" s="21"/>
      <c r="E304" s="91"/>
      <c r="F304" s="93"/>
    </row>
    <row r="305" spans="1:7" ht="25" x14ac:dyDescent="0.25">
      <c r="A305" s="20" t="s">
        <v>645</v>
      </c>
      <c r="B305" s="52" t="s">
        <v>694</v>
      </c>
      <c r="C305" s="20" t="s">
        <v>642</v>
      </c>
      <c r="D305" s="21" t="s">
        <v>538</v>
      </c>
      <c r="E305" s="91"/>
      <c r="F305" s="93">
        <v>0</v>
      </c>
    </row>
    <row r="306" spans="1:7" x14ac:dyDescent="0.25">
      <c r="A306" s="20"/>
      <c r="B306" s="45"/>
      <c r="C306" s="20"/>
      <c r="D306" s="21"/>
      <c r="E306" s="91"/>
      <c r="F306" s="93"/>
    </row>
    <row r="307" spans="1:7" x14ac:dyDescent="0.25">
      <c r="A307" s="20"/>
      <c r="B307" s="51" t="s">
        <v>650</v>
      </c>
      <c r="C307" s="20"/>
      <c r="D307" s="21"/>
      <c r="E307" s="91"/>
      <c r="F307" s="93"/>
    </row>
    <row r="308" spans="1:7" x14ac:dyDescent="0.25">
      <c r="A308" s="20"/>
      <c r="B308" s="22"/>
      <c r="C308" s="20"/>
      <c r="D308" s="21"/>
      <c r="E308" s="91"/>
      <c r="F308" s="93"/>
    </row>
    <row r="309" spans="1:7" ht="62.5" x14ac:dyDescent="0.25">
      <c r="A309" s="121" t="s">
        <v>651</v>
      </c>
      <c r="B309" s="449" t="s">
        <v>456</v>
      </c>
      <c r="C309" s="20" t="s">
        <v>528</v>
      </c>
      <c r="D309" s="21">
        <f>ROUND(11.56,0)</f>
        <v>12</v>
      </c>
      <c r="E309" s="91"/>
      <c r="F309" s="93">
        <f>+D309*E309</f>
        <v>0</v>
      </c>
      <c r="G309" s="337"/>
    </row>
    <row r="310" spans="1:7" x14ac:dyDescent="0.25">
      <c r="A310" s="121"/>
      <c r="B310" s="128"/>
      <c r="C310" s="20"/>
      <c r="D310" s="106"/>
      <c r="E310" s="91"/>
      <c r="F310" s="93"/>
    </row>
    <row r="311" spans="1:7" x14ac:dyDescent="0.25">
      <c r="A311" s="22"/>
      <c r="B311" s="23" t="s">
        <v>668</v>
      </c>
      <c r="C311" s="20"/>
      <c r="D311" s="21"/>
      <c r="E311" s="107"/>
      <c r="F311" s="108"/>
    </row>
    <row r="312" spans="1:7" x14ac:dyDescent="0.25">
      <c r="A312" s="22"/>
      <c r="B312" s="51"/>
      <c r="C312" s="20"/>
      <c r="D312" s="21"/>
      <c r="E312" s="107"/>
      <c r="F312" s="108"/>
    </row>
    <row r="313" spans="1:7" ht="37.5" x14ac:dyDescent="0.25">
      <c r="A313" s="20" t="s">
        <v>666</v>
      </c>
      <c r="B313" s="52" t="s">
        <v>669</v>
      </c>
      <c r="C313" s="20" t="s">
        <v>670</v>
      </c>
      <c r="D313" s="21">
        <f>ROUND((11.56),0)</f>
        <v>12</v>
      </c>
      <c r="E313" s="109"/>
      <c r="F313" s="110">
        <f>+D313*E313</f>
        <v>0</v>
      </c>
    </row>
    <row r="314" spans="1:7" x14ac:dyDescent="0.25">
      <c r="A314" s="20"/>
      <c r="B314" s="52"/>
      <c r="C314" s="20"/>
      <c r="D314" s="21"/>
      <c r="E314" s="109"/>
      <c r="F314" s="110"/>
    </row>
    <row r="315" spans="1:7" x14ac:dyDescent="0.25">
      <c r="A315" s="20"/>
      <c r="B315" s="52"/>
      <c r="C315" s="20"/>
      <c r="D315" s="21"/>
      <c r="E315" s="109"/>
      <c r="F315" s="110"/>
    </row>
    <row r="316" spans="1:7" x14ac:dyDescent="0.25">
      <c r="A316" s="20"/>
      <c r="B316" s="52"/>
      <c r="C316" s="20"/>
      <c r="D316" s="21"/>
      <c r="E316" s="109"/>
      <c r="F316" s="110"/>
    </row>
    <row r="317" spans="1:7" x14ac:dyDescent="0.25">
      <c r="A317" s="20"/>
      <c r="B317" s="52"/>
      <c r="C317" s="20"/>
      <c r="D317" s="21"/>
      <c r="E317" s="109"/>
      <c r="F317" s="110"/>
    </row>
    <row r="318" spans="1:7" x14ac:dyDescent="0.25">
      <c r="A318" s="20"/>
      <c r="B318" s="52"/>
      <c r="C318" s="20"/>
      <c r="D318" s="21"/>
      <c r="E318" s="109"/>
      <c r="F318" s="110"/>
    </row>
    <row r="319" spans="1:7" x14ac:dyDescent="0.25">
      <c r="A319" s="20"/>
      <c r="B319" s="52"/>
      <c r="C319" s="20"/>
      <c r="D319" s="21"/>
      <c r="E319" s="109"/>
      <c r="F319" s="110"/>
    </row>
    <row r="320" spans="1:7" x14ac:dyDescent="0.25">
      <c r="A320" s="20"/>
      <c r="B320" s="52"/>
      <c r="C320" s="20"/>
      <c r="D320" s="21"/>
      <c r="E320" s="109"/>
      <c r="F320" s="110"/>
    </row>
    <row r="321" spans="1:6" x14ac:dyDescent="0.25">
      <c r="A321" s="20"/>
      <c r="B321" s="52"/>
      <c r="C321" s="20"/>
      <c r="D321" s="21"/>
      <c r="E321" s="109"/>
      <c r="F321" s="110"/>
    </row>
    <row r="322" spans="1:6" x14ac:dyDescent="0.25">
      <c r="A322" s="35"/>
      <c r="B322" s="50"/>
      <c r="C322" s="20"/>
      <c r="D322" s="21"/>
      <c r="E322" s="91"/>
      <c r="F322" s="94"/>
    </row>
    <row r="323" spans="1:6" ht="14.5" thickBot="1" x14ac:dyDescent="0.3">
      <c r="A323" s="2162" t="s">
        <v>103</v>
      </c>
      <c r="B323" s="2162"/>
      <c r="C323" s="2162"/>
      <c r="D323" s="2162"/>
      <c r="E323" s="2162"/>
      <c r="F323" s="828">
        <f>SUM(F275:F322)</f>
        <v>0</v>
      </c>
    </row>
    <row r="324" spans="1:6" x14ac:dyDescent="0.25">
      <c r="A324" s="1878"/>
      <c r="B324" s="1878"/>
      <c r="C324" s="1878"/>
      <c r="D324" s="1878"/>
      <c r="E324" s="1878"/>
      <c r="F324" s="1879"/>
    </row>
    <row r="325" spans="1:6" x14ac:dyDescent="0.25">
      <c r="A325" s="1131"/>
      <c r="B325" s="1657" t="s">
        <v>2354</v>
      </c>
      <c r="C325" s="1640"/>
      <c r="D325" s="1642"/>
      <c r="E325" s="1133"/>
      <c r="F325" s="764"/>
    </row>
    <row r="326" spans="1:6" x14ac:dyDescent="0.25">
      <c r="A326" s="1131"/>
      <c r="B326" s="1649"/>
      <c r="C326" s="1640"/>
      <c r="D326" s="1642"/>
      <c r="E326" s="1133"/>
      <c r="F326" s="764"/>
    </row>
    <row r="327" spans="1:6" ht="50" x14ac:dyDescent="0.25">
      <c r="A327" s="1131" t="s">
        <v>2374</v>
      </c>
      <c r="B327" s="1851" t="s">
        <v>2415</v>
      </c>
      <c r="C327" s="1850" t="s">
        <v>2279</v>
      </c>
      <c r="D327" s="1850">
        <v>1</v>
      </c>
      <c r="E327" s="1133"/>
      <c r="F327" s="1134">
        <f>D327*E327</f>
        <v>0</v>
      </c>
    </row>
    <row r="328" spans="1:6" x14ac:dyDescent="0.25">
      <c r="A328" s="1131"/>
      <c r="B328" s="1851"/>
      <c r="C328" s="1850"/>
      <c r="D328" s="1853"/>
      <c r="E328" s="1133"/>
      <c r="F328" s="764"/>
    </row>
    <row r="329" spans="1:6" ht="25" x14ac:dyDescent="0.25">
      <c r="A329" s="1131" t="s">
        <v>2375</v>
      </c>
      <c r="B329" s="1851" t="s">
        <v>2317</v>
      </c>
      <c r="C329" s="1850" t="s">
        <v>1970</v>
      </c>
      <c r="D329" s="1850">
        <v>1</v>
      </c>
      <c r="E329" s="1133"/>
      <c r="F329" s="1134">
        <f>D329*E329</f>
        <v>0</v>
      </c>
    </row>
    <row r="330" spans="1:6" x14ac:dyDescent="0.25">
      <c r="A330" s="1131"/>
      <c r="B330" s="1851"/>
      <c r="C330" s="1850"/>
      <c r="D330" s="1850"/>
      <c r="E330" s="1133"/>
      <c r="F330" s="764"/>
    </row>
    <row r="331" spans="1:6" ht="27" x14ac:dyDescent="0.25">
      <c r="A331" s="1131" t="s">
        <v>2376</v>
      </c>
      <c r="B331" s="1851" t="s">
        <v>2323</v>
      </c>
      <c r="C331" s="1850" t="s">
        <v>1970</v>
      </c>
      <c r="D331" s="1850">
        <v>2</v>
      </c>
      <c r="E331" s="1133"/>
      <c r="F331" s="1134">
        <f>D331*E331</f>
        <v>0</v>
      </c>
    </row>
    <row r="332" spans="1:6" x14ac:dyDescent="0.25">
      <c r="A332" s="1131"/>
      <c r="B332" s="1851"/>
      <c r="C332" s="1850"/>
      <c r="D332" s="1850"/>
      <c r="E332" s="1133"/>
      <c r="F332" s="764"/>
    </row>
    <row r="333" spans="1:6" ht="27" x14ac:dyDescent="0.25">
      <c r="A333" s="1131" t="s">
        <v>2377</v>
      </c>
      <c r="B333" s="1851" t="s">
        <v>2324</v>
      </c>
      <c r="C333" s="1850" t="s">
        <v>2281</v>
      </c>
      <c r="D333" s="1850">
        <v>5</v>
      </c>
      <c r="E333" s="1133"/>
      <c r="F333" s="1134">
        <f>D333*E333</f>
        <v>0</v>
      </c>
    </row>
    <row r="334" spans="1:6" x14ac:dyDescent="0.25">
      <c r="A334" s="1131"/>
      <c r="B334" s="1851"/>
      <c r="C334" s="1850"/>
      <c r="D334" s="1853"/>
      <c r="E334" s="1133"/>
      <c r="F334" s="764"/>
    </row>
    <row r="335" spans="1:6" x14ac:dyDescent="0.25">
      <c r="A335" s="1131"/>
      <c r="B335" s="1852" t="s">
        <v>2282</v>
      </c>
      <c r="C335" s="1873"/>
      <c r="D335" s="1874"/>
      <c r="E335" s="1133"/>
      <c r="F335" s="764"/>
    </row>
    <row r="336" spans="1:6" ht="25" x14ac:dyDescent="0.25">
      <c r="A336" s="1131" t="s">
        <v>2378</v>
      </c>
      <c r="B336" s="1851" t="s">
        <v>2288</v>
      </c>
      <c r="C336" s="1850" t="s">
        <v>2281</v>
      </c>
      <c r="D336" s="1850">
        <v>2</v>
      </c>
      <c r="E336" s="1133"/>
      <c r="F336" s="1134">
        <f>D336*E336</f>
        <v>0</v>
      </c>
    </row>
    <row r="337" spans="1:6" x14ac:dyDescent="0.25">
      <c r="A337" s="1131"/>
      <c r="B337" s="1851"/>
      <c r="C337" s="1850"/>
      <c r="D337" s="1850"/>
      <c r="E337" s="1133"/>
      <c r="F337" s="764"/>
    </row>
    <row r="338" spans="1:6" x14ac:dyDescent="0.25">
      <c r="A338" s="1131" t="s">
        <v>2379</v>
      </c>
      <c r="B338" s="1851" t="s">
        <v>2411</v>
      </c>
      <c r="C338" s="1850" t="s">
        <v>1970</v>
      </c>
      <c r="D338" s="1850">
        <v>4</v>
      </c>
      <c r="E338" s="1133"/>
      <c r="F338" s="1134">
        <f>D338*E338</f>
        <v>0</v>
      </c>
    </row>
    <row r="339" spans="1:6" x14ac:dyDescent="0.25">
      <c r="A339" s="1131"/>
      <c r="B339" s="1851"/>
      <c r="C339" s="1850"/>
      <c r="D339" s="1850"/>
      <c r="E339" s="1133"/>
      <c r="F339" s="764"/>
    </row>
    <row r="340" spans="1:6" x14ac:dyDescent="0.25">
      <c r="A340" s="1131" t="s">
        <v>2380</v>
      </c>
      <c r="B340" s="1851" t="s">
        <v>2290</v>
      </c>
      <c r="C340" s="1850" t="s">
        <v>2281</v>
      </c>
      <c r="D340" s="1850">
        <v>2</v>
      </c>
      <c r="E340" s="1133"/>
      <c r="F340" s="1134">
        <f>D340*E340</f>
        <v>0</v>
      </c>
    </row>
    <row r="341" spans="1:6" x14ac:dyDescent="0.25">
      <c r="A341" s="1131"/>
      <c r="B341" s="1851"/>
      <c r="C341" s="1873"/>
      <c r="D341" s="1874"/>
      <c r="E341" s="1133"/>
      <c r="F341" s="764"/>
    </row>
    <row r="342" spans="1:6" x14ac:dyDescent="0.25">
      <c r="A342" s="1131" t="s">
        <v>2381</v>
      </c>
      <c r="B342" s="1851" t="s">
        <v>2416</v>
      </c>
      <c r="C342" s="1850" t="s">
        <v>642</v>
      </c>
      <c r="D342" s="1850">
        <v>1</v>
      </c>
      <c r="E342" s="1133"/>
      <c r="F342" s="1134">
        <f>D342*E342</f>
        <v>0</v>
      </c>
    </row>
    <row r="343" spans="1:6" x14ac:dyDescent="0.25">
      <c r="A343" s="1131"/>
      <c r="B343" s="1851"/>
      <c r="C343" s="1850"/>
      <c r="D343" s="1850"/>
      <c r="E343" s="1133"/>
      <c r="F343" s="764"/>
    </row>
    <row r="344" spans="1:6" ht="37.5" x14ac:dyDescent="0.25">
      <c r="A344" s="1131" t="s">
        <v>2382</v>
      </c>
      <c r="B344" s="1851" t="s">
        <v>2292</v>
      </c>
      <c r="C344" s="1850" t="s">
        <v>642</v>
      </c>
      <c r="D344" s="1850">
        <v>1</v>
      </c>
      <c r="E344" s="1133"/>
      <c r="F344" s="1134">
        <f>D344*E344</f>
        <v>0</v>
      </c>
    </row>
    <row r="345" spans="1:6" x14ac:dyDescent="0.25">
      <c r="A345" s="1984"/>
      <c r="B345" s="1875"/>
      <c r="C345" s="1876"/>
      <c r="D345" s="1877"/>
      <c r="E345" s="1133"/>
      <c r="F345" s="764"/>
    </row>
    <row r="346" spans="1:6" x14ac:dyDescent="0.25">
      <c r="A346" s="1984" t="s">
        <v>2383</v>
      </c>
      <c r="B346" s="1851" t="s">
        <v>2293</v>
      </c>
      <c r="C346" s="1850" t="s">
        <v>642</v>
      </c>
      <c r="D346" s="1850">
        <v>1</v>
      </c>
      <c r="E346" s="1133"/>
      <c r="F346" s="1134">
        <f>D346*E346</f>
        <v>0</v>
      </c>
    </row>
    <row r="347" spans="1:6" x14ac:dyDescent="0.25">
      <c r="A347" s="1131"/>
      <c r="B347" s="1851"/>
      <c r="C347" s="1850"/>
      <c r="D347" s="1850"/>
      <c r="E347" s="1133"/>
      <c r="F347" s="1134"/>
    </row>
    <row r="348" spans="1:6" x14ac:dyDescent="0.25">
      <c r="A348" s="1131"/>
      <c r="B348" s="1851"/>
      <c r="C348" s="1850"/>
      <c r="D348" s="1850"/>
      <c r="E348" s="1133"/>
      <c r="F348" s="1134"/>
    </row>
    <row r="349" spans="1:6" x14ac:dyDescent="0.25">
      <c r="A349" s="1131"/>
      <c r="B349" s="1851"/>
      <c r="C349" s="1850"/>
      <c r="D349" s="1850"/>
      <c r="E349" s="1133"/>
      <c r="F349" s="1134"/>
    </row>
    <row r="350" spans="1:6" x14ac:dyDescent="0.25">
      <c r="A350" s="1878"/>
      <c r="B350" s="1878"/>
      <c r="C350" s="1878"/>
      <c r="D350" s="1878"/>
      <c r="E350" s="1878"/>
      <c r="F350" s="1879"/>
    </row>
    <row r="351" spans="1:6" x14ac:dyDescent="0.25">
      <c r="A351" s="1878"/>
      <c r="B351" s="1878"/>
      <c r="C351" s="1878"/>
      <c r="D351" s="1878"/>
      <c r="E351" s="1878"/>
      <c r="F351" s="1879"/>
    </row>
    <row r="352" spans="1:6" x14ac:dyDescent="0.25">
      <c r="A352" s="1878"/>
      <c r="B352" s="1878"/>
      <c r="C352" s="1878"/>
      <c r="D352" s="1878"/>
      <c r="E352" s="1878"/>
      <c r="F352" s="1879"/>
    </row>
    <row r="353" spans="1:6" x14ac:dyDescent="0.25">
      <c r="A353" s="1878"/>
      <c r="B353" s="1878"/>
      <c r="C353" s="1878"/>
      <c r="D353" s="1878"/>
      <c r="E353" s="1878"/>
      <c r="F353" s="1879"/>
    </row>
    <row r="354" spans="1:6" x14ac:dyDescent="0.25">
      <c r="A354" s="1878"/>
      <c r="B354" s="1878"/>
      <c r="C354" s="1878"/>
      <c r="D354" s="1878"/>
      <c r="E354" s="1878"/>
      <c r="F354" s="1879"/>
    </row>
    <row r="355" spans="1:6" x14ac:dyDescent="0.25">
      <c r="A355" s="1878"/>
      <c r="B355" s="1878"/>
      <c r="C355" s="1878"/>
      <c r="D355" s="1878"/>
      <c r="E355" s="1878"/>
      <c r="F355" s="1879"/>
    </row>
    <row r="356" spans="1:6" x14ac:dyDescent="0.25">
      <c r="A356" s="1878"/>
      <c r="B356" s="1878"/>
      <c r="C356" s="1878"/>
      <c r="D356" s="1878"/>
      <c r="E356" s="1878"/>
      <c r="F356" s="1879"/>
    </row>
    <row r="357" spans="1:6" x14ac:dyDescent="0.25">
      <c r="A357" s="1878"/>
      <c r="B357" s="1878"/>
      <c r="C357" s="1878"/>
      <c r="D357" s="1878"/>
      <c r="E357" s="1878"/>
      <c r="F357" s="1879"/>
    </row>
    <row r="358" spans="1:6" x14ac:dyDescent="0.25">
      <c r="A358" s="1878"/>
      <c r="B358" s="1878"/>
      <c r="C358" s="1878"/>
      <c r="D358" s="1878"/>
      <c r="E358" s="1878"/>
      <c r="F358" s="1879"/>
    </row>
    <row r="359" spans="1:6" x14ac:dyDescent="0.25">
      <c r="A359" s="1878"/>
      <c r="B359" s="1878"/>
      <c r="C359" s="1878"/>
      <c r="D359" s="1878"/>
      <c r="E359" s="1878"/>
      <c r="F359" s="1879"/>
    </row>
    <row r="360" spans="1:6" x14ac:dyDescent="0.25">
      <c r="A360" s="1878"/>
      <c r="B360" s="1878"/>
      <c r="C360" s="1878"/>
      <c r="D360" s="1878"/>
      <c r="E360" s="1878"/>
      <c r="F360" s="1879"/>
    </row>
    <row r="361" spans="1:6" x14ac:dyDescent="0.25">
      <c r="A361" s="1878"/>
      <c r="B361" s="1878"/>
      <c r="C361" s="1878"/>
      <c r="D361" s="1878"/>
      <c r="E361" s="1878"/>
      <c r="F361" s="1879"/>
    </row>
    <row r="362" spans="1:6" x14ac:dyDescent="0.25">
      <c r="A362" s="1878"/>
      <c r="B362" s="1878"/>
      <c r="C362" s="1878"/>
      <c r="D362" s="1878"/>
      <c r="E362" s="1878"/>
      <c r="F362" s="1879"/>
    </row>
    <row r="363" spans="1:6" x14ac:dyDescent="0.25">
      <c r="A363" s="1878"/>
      <c r="B363" s="1878"/>
      <c r="C363" s="1878"/>
      <c r="D363" s="1878"/>
      <c r="E363" s="1878"/>
      <c r="F363" s="1879"/>
    </row>
    <row r="364" spans="1:6" x14ac:dyDescent="0.25">
      <c r="A364" s="1878"/>
      <c r="B364" s="1878"/>
      <c r="C364" s="1878"/>
      <c r="D364" s="1878"/>
      <c r="E364" s="1878"/>
      <c r="F364" s="1879"/>
    </row>
    <row r="365" spans="1:6" x14ac:dyDescent="0.25">
      <c r="A365" s="1878"/>
      <c r="B365" s="1878"/>
      <c r="C365" s="1878"/>
      <c r="D365" s="1878"/>
      <c r="E365" s="1878"/>
      <c r="F365" s="1879"/>
    </row>
    <row r="366" spans="1:6" x14ac:dyDescent="0.25">
      <c r="A366" s="1878"/>
      <c r="B366" s="1878"/>
      <c r="C366" s="1878"/>
      <c r="D366" s="1878"/>
      <c r="E366" s="1878"/>
      <c r="F366" s="1879"/>
    </row>
    <row r="367" spans="1:6" x14ac:dyDescent="0.25">
      <c r="A367" s="1878"/>
      <c r="B367" s="1878"/>
      <c r="C367" s="1878"/>
      <c r="D367" s="1878"/>
      <c r="E367" s="1878"/>
      <c r="F367" s="1879"/>
    </row>
    <row r="368" spans="1:6" x14ac:dyDescent="0.25">
      <c r="A368" s="1878"/>
      <c r="B368" s="1878"/>
      <c r="C368" s="1878"/>
      <c r="D368" s="1878"/>
      <c r="E368" s="1878"/>
      <c r="F368" s="1879"/>
    </row>
    <row r="369" spans="1:6" x14ac:dyDescent="0.25">
      <c r="A369" s="1878"/>
      <c r="B369" s="1878"/>
      <c r="C369" s="1878"/>
      <c r="D369" s="1878"/>
      <c r="E369" s="1878"/>
      <c r="F369" s="1879"/>
    </row>
    <row r="370" spans="1:6" x14ac:dyDescent="0.25">
      <c r="A370" s="1878"/>
      <c r="B370" s="1878"/>
      <c r="C370" s="1878"/>
      <c r="D370" s="1878"/>
      <c r="E370" s="1878"/>
      <c r="F370" s="1879"/>
    </row>
    <row r="371" spans="1:6" x14ac:dyDescent="0.25">
      <c r="A371" s="1878"/>
      <c r="B371" s="1878"/>
      <c r="C371" s="1878"/>
      <c r="D371" s="1878"/>
      <c r="E371" s="1878"/>
      <c r="F371" s="1879"/>
    </row>
    <row r="372" spans="1:6" x14ac:dyDescent="0.25">
      <c r="A372" s="1878"/>
      <c r="B372" s="1878"/>
      <c r="C372" s="1878"/>
      <c r="D372" s="1878"/>
      <c r="E372" s="1878"/>
      <c r="F372" s="1879"/>
    </row>
    <row r="373" spans="1:6" x14ac:dyDescent="0.25">
      <c r="A373" s="1878"/>
      <c r="B373" s="1878"/>
      <c r="C373" s="1878"/>
      <c r="D373" s="1878"/>
      <c r="E373" s="1878"/>
      <c r="F373" s="1879"/>
    </row>
    <row r="374" spans="1:6" x14ac:dyDescent="0.25">
      <c r="A374" s="1878"/>
      <c r="B374" s="1878"/>
      <c r="C374" s="1878"/>
      <c r="D374" s="1878"/>
      <c r="E374" s="1878"/>
      <c r="F374" s="1879"/>
    </row>
    <row r="375" spans="1:6" ht="14.5" thickBot="1" x14ac:dyDescent="0.3">
      <c r="A375" s="2162" t="s">
        <v>103</v>
      </c>
      <c r="B375" s="2162"/>
      <c r="C375" s="2162"/>
      <c r="D375" s="2162"/>
      <c r="E375" s="2162"/>
      <c r="F375" s="828">
        <f>SUM(F325:F374)</f>
        <v>0</v>
      </c>
    </row>
    <row r="376" spans="1:6" x14ac:dyDescent="0.25">
      <c r="A376" s="22"/>
      <c r="B376" s="22"/>
      <c r="C376" s="20"/>
      <c r="D376" s="21"/>
      <c r="E376" s="111"/>
      <c r="F376" s="112"/>
    </row>
    <row r="377" spans="1:6" x14ac:dyDescent="0.25">
      <c r="A377" s="20"/>
      <c r="B377" s="186" t="s">
        <v>28</v>
      </c>
      <c r="C377" s="294"/>
      <c r="D377" s="294"/>
      <c r="E377" s="312"/>
      <c r="F377" s="308"/>
    </row>
    <row r="378" spans="1:6" x14ac:dyDescent="0.25">
      <c r="A378" s="20"/>
      <c r="B378" s="309"/>
      <c r="C378" s="294"/>
      <c r="D378" s="294"/>
      <c r="E378" s="312"/>
      <c r="F378" s="308"/>
    </row>
    <row r="379" spans="1:6" x14ac:dyDescent="0.25">
      <c r="A379" s="20"/>
      <c r="B379" s="826" t="s">
        <v>2362</v>
      </c>
      <c r="C379" s="294"/>
      <c r="D379" s="294"/>
      <c r="E379" s="312"/>
      <c r="F379" s="310">
        <f>+F61</f>
        <v>0</v>
      </c>
    </row>
    <row r="380" spans="1:6" x14ac:dyDescent="0.25">
      <c r="A380" s="20"/>
      <c r="B380" s="295"/>
      <c r="C380" s="295"/>
      <c r="D380" s="295"/>
      <c r="E380" s="313"/>
      <c r="F380" s="311"/>
    </row>
    <row r="381" spans="1:6" x14ac:dyDescent="0.25">
      <c r="A381" s="20"/>
      <c r="B381" s="826" t="s">
        <v>2356</v>
      </c>
      <c r="C381" s="294"/>
      <c r="D381" s="294"/>
      <c r="E381" s="312"/>
      <c r="F381" s="310">
        <f>+F122</f>
        <v>0</v>
      </c>
    </row>
    <row r="382" spans="1:6" x14ac:dyDescent="0.25">
      <c r="A382" s="20"/>
      <c r="B382" s="307"/>
      <c r="C382" s="294"/>
      <c r="D382" s="294"/>
      <c r="E382" s="312"/>
      <c r="F382" s="308"/>
    </row>
    <row r="383" spans="1:6" x14ac:dyDescent="0.25">
      <c r="A383" s="20"/>
      <c r="B383" s="826" t="s">
        <v>2357</v>
      </c>
      <c r="C383" s="294"/>
      <c r="D383" s="294"/>
      <c r="E383" s="312"/>
      <c r="F383" s="310">
        <f>+F176</f>
        <v>0</v>
      </c>
    </row>
    <row r="384" spans="1:6" x14ac:dyDescent="0.25">
      <c r="A384" s="20"/>
      <c r="B384" s="307"/>
      <c r="C384" s="294"/>
      <c r="D384" s="294"/>
      <c r="E384" s="312"/>
      <c r="F384" s="308"/>
    </row>
    <row r="385" spans="1:6" x14ac:dyDescent="0.25">
      <c r="A385" s="20"/>
      <c r="B385" s="826" t="s">
        <v>2358</v>
      </c>
      <c r="C385" s="294"/>
      <c r="D385" s="294"/>
      <c r="E385" s="312"/>
      <c r="F385" s="310">
        <f>+F226</f>
        <v>0</v>
      </c>
    </row>
    <row r="386" spans="1:6" x14ac:dyDescent="0.25">
      <c r="A386" s="20"/>
      <c r="B386" s="309"/>
      <c r="C386" s="294"/>
      <c r="D386" s="294"/>
      <c r="E386" s="312"/>
      <c r="F386" s="308"/>
    </row>
    <row r="387" spans="1:6" x14ac:dyDescent="0.25">
      <c r="A387" s="20"/>
      <c r="B387" s="826" t="s">
        <v>2359</v>
      </c>
      <c r="C387" s="294"/>
      <c r="D387" s="294"/>
      <c r="E387" s="312"/>
      <c r="F387" s="310">
        <f>+F272</f>
        <v>0</v>
      </c>
    </row>
    <row r="388" spans="1:6" x14ac:dyDescent="0.25">
      <c r="A388" s="20"/>
      <c r="B388" s="307"/>
      <c r="C388" s="294"/>
      <c r="D388" s="294"/>
      <c r="E388" s="312"/>
      <c r="F388" s="308"/>
    </row>
    <row r="389" spans="1:6" x14ac:dyDescent="0.25">
      <c r="A389" s="20"/>
      <c r="B389" s="826" t="s">
        <v>2360</v>
      </c>
      <c r="C389" s="294"/>
      <c r="D389" s="294"/>
      <c r="E389" s="312"/>
      <c r="F389" s="310">
        <f>+F323</f>
        <v>0</v>
      </c>
    </row>
    <row r="390" spans="1:6" x14ac:dyDescent="0.25">
      <c r="A390" s="20"/>
      <c r="B390" s="307"/>
      <c r="C390" s="294"/>
      <c r="D390" s="294"/>
      <c r="E390" s="312"/>
      <c r="F390" s="308"/>
    </row>
    <row r="391" spans="1:6" x14ac:dyDescent="0.25">
      <c r="A391" s="20"/>
      <c r="B391" s="826" t="s">
        <v>2361</v>
      </c>
      <c r="C391" s="294"/>
      <c r="D391" s="294"/>
      <c r="E391" s="312"/>
      <c r="F391" s="310">
        <f>F375</f>
        <v>0</v>
      </c>
    </row>
    <row r="392" spans="1:6" x14ac:dyDescent="0.25">
      <c r="A392" s="20"/>
      <c r="B392" s="307"/>
      <c r="C392" s="294"/>
      <c r="D392" s="294"/>
      <c r="E392" s="312"/>
      <c r="F392" s="308"/>
    </row>
    <row r="393" spans="1:6" x14ac:dyDescent="0.25">
      <c r="A393" s="20"/>
      <c r="B393" s="826"/>
      <c r="C393" s="294"/>
      <c r="D393" s="294"/>
      <c r="E393" s="312"/>
      <c r="F393" s="310"/>
    </row>
    <row r="394" spans="1:6" x14ac:dyDescent="0.25">
      <c r="A394" s="20"/>
      <c r="B394" s="307"/>
      <c r="C394" s="294"/>
      <c r="D394" s="294"/>
      <c r="E394" s="312"/>
      <c r="F394" s="308"/>
    </row>
    <row r="395" spans="1:6" x14ac:dyDescent="0.25">
      <c r="A395" s="20"/>
      <c r="B395" s="78"/>
      <c r="C395" s="20"/>
      <c r="D395" s="21"/>
      <c r="E395" s="97"/>
      <c r="F395" s="98"/>
    </row>
    <row r="396" spans="1:6" x14ac:dyDescent="0.25">
      <c r="A396" s="20"/>
      <c r="B396" s="78"/>
      <c r="C396" s="20"/>
      <c r="D396" s="21"/>
      <c r="E396" s="97"/>
      <c r="F396" s="98"/>
    </row>
    <row r="397" spans="1:6" x14ac:dyDescent="0.25">
      <c r="A397" s="20"/>
      <c r="B397" s="78"/>
      <c r="C397" s="20"/>
      <c r="D397" s="21"/>
      <c r="E397" s="97"/>
      <c r="F397" s="98"/>
    </row>
    <row r="398" spans="1:6" x14ac:dyDescent="0.25">
      <c r="A398" s="20"/>
      <c r="B398" s="78"/>
      <c r="C398" s="20"/>
      <c r="D398" s="21"/>
      <c r="E398" s="97"/>
      <c r="F398" s="98"/>
    </row>
    <row r="399" spans="1:6" x14ac:dyDescent="0.25">
      <c r="A399" s="20"/>
      <c r="B399" s="78"/>
      <c r="C399" s="20"/>
      <c r="D399" s="21"/>
      <c r="E399" s="97"/>
      <c r="F399" s="98"/>
    </row>
    <row r="400" spans="1:6" x14ac:dyDescent="0.25">
      <c r="A400" s="20"/>
      <c r="B400" s="78"/>
      <c r="C400" s="20"/>
      <c r="D400" s="21"/>
      <c r="E400" s="97"/>
      <c r="F400" s="98"/>
    </row>
    <row r="401" spans="1:6" x14ac:dyDescent="0.25">
      <c r="A401" s="20"/>
      <c r="B401" s="78"/>
      <c r="C401" s="20"/>
      <c r="D401" s="21"/>
      <c r="E401" s="97"/>
      <c r="F401" s="98"/>
    </row>
    <row r="402" spans="1:6" x14ac:dyDescent="0.25">
      <c r="A402" s="20"/>
      <c r="B402" s="78"/>
      <c r="C402" s="20"/>
      <c r="D402" s="21"/>
      <c r="E402" s="97"/>
      <c r="F402" s="98"/>
    </row>
    <row r="403" spans="1:6" x14ac:dyDescent="0.25">
      <c r="A403" s="20"/>
      <c r="B403" s="78"/>
      <c r="C403" s="20"/>
      <c r="D403" s="21"/>
      <c r="E403" s="97"/>
      <c r="F403" s="98"/>
    </row>
    <row r="404" spans="1:6" x14ac:dyDescent="0.25">
      <c r="A404" s="20"/>
      <c r="B404" s="78"/>
      <c r="C404" s="20"/>
      <c r="D404" s="21"/>
      <c r="E404" s="97"/>
      <c r="F404" s="98"/>
    </row>
    <row r="405" spans="1:6" x14ac:dyDescent="0.25">
      <c r="A405" s="20"/>
      <c r="B405" s="78"/>
      <c r="C405" s="20"/>
      <c r="D405" s="21"/>
      <c r="E405" s="97"/>
      <c r="F405" s="98"/>
    </row>
    <row r="406" spans="1:6" x14ac:dyDescent="0.25">
      <c r="A406" s="20"/>
      <c r="B406" s="78"/>
      <c r="C406" s="20"/>
      <c r="D406" s="21"/>
      <c r="E406" s="97"/>
      <c r="F406" s="98"/>
    </row>
    <row r="407" spans="1:6" x14ac:dyDescent="0.25">
      <c r="A407" s="20"/>
      <c r="B407" s="78"/>
      <c r="C407" s="20"/>
      <c r="D407" s="21"/>
      <c r="E407" s="97"/>
      <c r="F407" s="98"/>
    </row>
    <row r="408" spans="1:6" x14ac:dyDescent="0.25">
      <c r="A408" s="20"/>
      <c r="B408" s="78"/>
      <c r="C408" s="20"/>
      <c r="D408" s="21"/>
      <c r="E408" s="97"/>
      <c r="F408" s="98"/>
    </row>
    <row r="409" spans="1:6" x14ac:dyDescent="0.25">
      <c r="A409" s="20"/>
      <c r="B409" s="78"/>
      <c r="C409" s="20"/>
      <c r="D409" s="21"/>
      <c r="E409" s="97"/>
      <c r="F409" s="98"/>
    </row>
    <row r="410" spans="1:6" x14ac:dyDescent="0.25">
      <c r="A410" s="20"/>
      <c r="B410" s="78"/>
      <c r="C410" s="20"/>
      <c r="D410" s="21"/>
      <c r="E410" s="97"/>
      <c r="F410" s="98"/>
    </row>
    <row r="411" spans="1:6" x14ac:dyDescent="0.25">
      <c r="A411" s="20"/>
      <c r="B411" s="78"/>
      <c r="C411" s="20"/>
      <c r="D411" s="21"/>
      <c r="E411" s="97"/>
      <c r="F411" s="98"/>
    </row>
    <row r="412" spans="1:6" x14ac:dyDescent="0.25">
      <c r="A412" s="20"/>
      <c r="B412" s="78"/>
      <c r="C412" s="20"/>
      <c r="D412" s="21"/>
      <c r="E412" s="97"/>
      <c r="F412" s="98"/>
    </row>
    <row r="413" spans="1:6" ht="18.75" customHeight="1" x14ac:dyDescent="0.25">
      <c r="A413" s="20"/>
      <c r="B413" s="78"/>
      <c r="C413" s="20"/>
      <c r="D413" s="21"/>
      <c r="E413" s="97"/>
      <c r="F413" s="98"/>
    </row>
    <row r="414" spans="1:6" ht="18.75" customHeight="1" x14ac:dyDescent="0.25">
      <c r="A414" s="20"/>
      <c r="B414" s="78"/>
      <c r="C414" s="20"/>
      <c r="D414" s="21"/>
      <c r="E414" s="97"/>
      <c r="F414" s="98"/>
    </row>
    <row r="415" spans="1:6" ht="18.75" customHeight="1" x14ac:dyDescent="0.25">
      <c r="A415" s="20"/>
      <c r="B415" s="78"/>
      <c r="C415" s="20"/>
      <c r="D415" s="21"/>
      <c r="E415" s="97"/>
      <c r="F415" s="98"/>
    </row>
    <row r="416" spans="1:6" ht="18.75" customHeight="1" x14ac:dyDescent="0.25">
      <c r="A416" s="20"/>
      <c r="B416" s="78"/>
      <c r="C416" s="20"/>
      <c r="D416" s="21"/>
      <c r="E416" s="97"/>
      <c r="F416" s="98"/>
    </row>
    <row r="417" spans="1:8" ht="18.75" customHeight="1" x14ac:dyDescent="0.25">
      <c r="A417" s="20"/>
      <c r="B417" s="78"/>
      <c r="C417" s="20"/>
      <c r="D417" s="21"/>
      <c r="E417" s="97"/>
      <c r="F417" s="98"/>
    </row>
    <row r="418" spans="1:8" ht="18.75" customHeight="1" x14ac:dyDescent="0.25">
      <c r="A418" s="20"/>
      <c r="B418" s="78"/>
      <c r="C418" s="20"/>
      <c r="D418" s="21"/>
      <c r="E418" s="97"/>
      <c r="F418" s="98"/>
    </row>
    <row r="419" spans="1:8" ht="18.75" customHeight="1" x14ac:dyDescent="0.25">
      <c r="A419" s="20"/>
      <c r="B419" s="78"/>
      <c r="C419" s="20"/>
      <c r="D419" s="21"/>
      <c r="E419" s="97"/>
      <c r="F419" s="98"/>
    </row>
    <row r="420" spans="1:8" ht="18.75" customHeight="1" x14ac:dyDescent="0.25">
      <c r="A420" s="20"/>
      <c r="B420" s="78"/>
      <c r="C420" s="20"/>
      <c r="D420" s="21"/>
      <c r="E420" s="97"/>
      <c r="F420" s="98"/>
    </row>
    <row r="421" spans="1:8" x14ac:dyDescent="0.25">
      <c r="A421" s="20"/>
      <c r="B421" s="78"/>
      <c r="C421" s="20"/>
      <c r="D421" s="21"/>
      <c r="E421" s="97"/>
      <c r="F421" s="98"/>
    </row>
    <row r="422" spans="1:8" x14ac:dyDescent="0.25">
      <c r="A422" s="20"/>
      <c r="B422" s="78"/>
      <c r="C422" s="20"/>
      <c r="D422" s="21"/>
      <c r="E422" s="97"/>
      <c r="F422" s="98"/>
    </row>
    <row r="423" spans="1:8" x14ac:dyDescent="0.25">
      <c r="A423" s="20"/>
      <c r="B423" s="120"/>
      <c r="C423" s="20"/>
      <c r="D423" s="21"/>
      <c r="E423" s="97"/>
      <c r="F423" s="93"/>
    </row>
    <row r="424" spans="1:8" x14ac:dyDescent="0.25">
      <c r="A424" s="20"/>
      <c r="B424" s="120"/>
      <c r="C424" s="10"/>
      <c r="D424" s="21"/>
      <c r="E424" s="97"/>
      <c r="F424" s="93"/>
    </row>
    <row r="425" spans="1:8" x14ac:dyDescent="0.25">
      <c r="A425" s="20"/>
      <c r="B425" s="22"/>
      <c r="C425" s="79"/>
      <c r="D425" s="80"/>
      <c r="E425" s="113"/>
      <c r="F425" s="114"/>
    </row>
    <row r="426" spans="1:8" ht="12" customHeight="1" x14ac:dyDescent="0.25">
      <c r="A426" s="2163" t="s">
        <v>677</v>
      </c>
      <c r="B426" s="2164"/>
      <c r="C426" s="2164"/>
      <c r="D426" s="2164"/>
      <c r="E426" s="2164"/>
      <c r="F426" s="115">
        <f>SUM(F377:F424)</f>
        <v>0</v>
      </c>
      <c r="H426" s="81"/>
    </row>
  </sheetData>
  <mergeCells count="11">
    <mergeCell ref="A323:E323"/>
    <mergeCell ref="A61:E61"/>
    <mergeCell ref="A1:F1"/>
    <mergeCell ref="A2:F2"/>
    <mergeCell ref="A426:E426"/>
    <mergeCell ref="A122:E122"/>
    <mergeCell ref="A176:E176"/>
    <mergeCell ref="A226:E226"/>
    <mergeCell ref="A272:E272"/>
    <mergeCell ref="A3:F3"/>
    <mergeCell ref="A375:E375"/>
  </mergeCells>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6" manualBreakCount="6">
    <brk id="61" max="5" man="1"/>
    <brk id="122" max="5" man="1"/>
    <brk id="176" max="5" man="1"/>
    <brk id="226" max="5" man="1"/>
    <brk id="272" max="5" man="1"/>
    <brk id="37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3"/>
  <sheetViews>
    <sheetView view="pageBreakPreview" zoomScale="90" zoomScaleNormal="100" zoomScaleSheetLayoutView="90" workbookViewId="0">
      <pane ySplit="5" topLeftCell="A6" activePane="bottomLeft" state="frozen"/>
      <selection pane="bottomLeft" activeCell="I238" sqref="I238"/>
    </sheetView>
  </sheetViews>
  <sheetFormatPr defaultColWidth="9.1796875" defaultRowHeight="12.5" x14ac:dyDescent="0.25"/>
  <cols>
    <col min="1" max="1" width="8.1796875" style="509" customWidth="1"/>
    <col min="2" max="2" width="48.1796875" style="439" customWidth="1"/>
    <col min="3" max="3" width="7.7265625" style="439" customWidth="1"/>
    <col min="4" max="4" width="10.54296875" style="439" customWidth="1"/>
    <col min="5" max="5" width="12.7265625" style="536" customWidth="1"/>
    <col min="6" max="6" width="16" style="443" customWidth="1"/>
    <col min="7" max="16384" width="9.1796875" style="439"/>
  </cols>
  <sheetData>
    <row r="1" spans="1:6" ht="13" x14ac:dyDescent="0.25">
      <c r="A1" s="2095" t="s">
        <v>0</v>
      </c>
      <c r="B1" s="2095"/>
      <c r="C1" s="2095"/>
      <c r="D1" s="2095"/>
      <c r="E1" s="2095"/>
      <c r="F1" s="2095"/>
    </row>
    <row r="2" spans="1:6" ht="13" x14ac:dyDescent="0.25">
      <c r="A2" s="2095" t="s">
        <v>2491</v>
      </c>
      <c r="B2" s="2095"/>
      <c r="C2" s="2095"/>
      <c r="D2" s="2095"/>
      <c r="E2" s="2095"/>
      <c r="F2" s="2095"/>
    </row>
    <row r="3" spans="1:6" ht="13" x14ac:dyDescent="0.25">
      <c r="A3" s="2096" t="s">
        <v>1975</v>
      </c>
      <c r="B3" s="2096"/>
      <c r="C3" s="2096"/>
      <c r="D3" s="2096"/>
      <c r="E3" s="2096"/>
      <c r="F3" s="2096"/>
    </row>
    <row r="4" spans="1:6" ht="13.5" thickBot="1" x14ac:dyDescent="0.35">
      <c r="A4" s="249" t="s">
        <v>1978</v>
      </c>
      <c r="B4" s="989"/>
      <c r="C4" s="1126"/>
      <c r="D4" s="1126"/>
      <c r="E4" s="1127"/>
      <c r="F4" s="1128"/>
    </row>
    <row r="5" spans="1:6" ht="13" x14ac:dyDescent="0.3">
      <c r="A5" s="510" t="s">
        <v>1</v>
      </c>
      <c r="B5" s="511" t="s">
        <v>2</v>
      </c>
      <c r="C5" s="511" t="s">
        <v>3</v>
      </c>
      <c r="D5" s="511" t="s">
        <v>4</v>
      </c>
      <c r="E5" s="537" t="s">
        <v>5</v>
      </c>
      <c r="F5" s="565" t="s">
        <v>6</v>
      </c>
    </row>
    <row r="6" spans="1:6" x14ac:dyDescent="0.25">
      <c r="A6" s="448"/>
      <c r="B6" s="449"/>
      <c r="C6" s="449"/>
      <c r="D6" s="449"/>
      <c r="E6" s="539"/>
      <c r="F6" s="451"/>
    </row>
    <row r="7" spans="1:6" ht="13" x14ac:dyDescent="0.25">
      <c r="A7" s="448"/>
      <c r="B7" s="457" t="s">
        <v>85</v>
      </c>
      <c r="C7" s="453"/>
      <c r="D7" s="453"/>
      <c r="E7" s="1692"/>
      <c r="F7" s="1693"/>
    </row>
    <row r="8" spans="1:6" ht="25" x14ac:dyDescent="0.25">
      <c r="A8" s="448"/>
      <c r="B8" s="456" t="s">
        <v>2221</v>
      </c>
      <c r="C8" s="566"/>
      <c r="D8" s="453"/>
      <c r="E8" s="546"/>
      <c r="F8" s="1693"/>
    </row>
    <row r="9" spans="1:6" x14ac:dyDescent="0.25">
      <c r="A9" s="448"/>
      <c r="B9" s="567"/>
      <c r="C9" s="566"/>
      <c r="D9" s="453"/>
      <c r="E9" s="546"/>
      <c r="F9" s="1693"/>
    </row>
    <row r="10" spans="1:6" ht="13" x14ac:dyDescent="0.25">
      <c r="A10" s="448"/>
      <c r="B10" s="457" t="s">
        <v>86</v>
      </c>
      <c r="C10" s="453"/>
      <c r="D10" s="453"/>
      <c r="E10" s="546"/>
      <c r="F10" s="1693"/>
    </row>
    <row r="11" spans="1:6" x14ac:dyDescent="0.25">
      <c r="A11" s="448"/>
      <c r="B11" s="449"/>
      <c r="C11" s="453"/>
      <c r="D11" s="453"/>
      <c r="E11" s="546"/>
      <c r="F11" s="1693"/>
    </row>
    <row r="12" spans="1:6" ht="37.5" x14ac:dyDescent="0.25">
      <c r="A12" s="448"/>
      <c r="B12" s="458" t="s">
        <v>87</v>
      </c>
      <c r="C12" s="453"/>
      <c r="D12" s="453"/>
      <c r="E12" s="546"/>
      <c r="F12" s="1693"/>
    </row>
    <row r="13" spans="1:6" x14ac:dyDescent="0.25">
      <c r="A13" s="448"/>
      <c r="B13" s="449"/>
      <c r="C13" s="453"/>
      <c r="D13" s="453"/>
      <c r="E13" s="546"/>
      <c r="F13" s="1693"/>
    </row>
    <row r="14" spans="1:6" x14ac:dyDescent="0.25">
      <c r="A14" s="448" t="s">
        <v>88</v>
      </c>
      <c r="B14" s="449" t="s">
        <v>403</v>
      </c>
      <c r="C14" s="453" t="s">
        <v>42</v>
      </c>
      <c r="D14" s="453">
        <v>8.5</v>
      </c>
      <c r="E14" s="546"/>
      <c r="F14" s="1694">
        <f>D14*E14</f>
        <v>0</v>
      </c>
    </row>
    <row r="15" spans="1:6" x14ac:dyDescent="0.25">
      <c r="A15" s="448"/>
      <c r="B15" s="449"/>
      <c r="C15" s="453"/>
      <c r="D15" s="453"/>
      <c r="E15" s="546"/>
      <c r="F15" s="1693"/>
    </row>
    <row r="16" spans="1:6" ht="25" x14ac:dyDescent="0.25">
      <c r="A16" s="448"/>
      <c r="B16" s="458" t="s">
        <v>230</v>
      </c>
      <c r="C16" s="453"/>
      <c r="D16" s="453"/>
      <c r="E16" s="546"/>
      <c r="F16" s="1693"/>
    </row>
    <row r="17" spans="1:6" x14ac:dyDescent="0.25">
      <c r="A17" s="448"/>
      <c r="B17" s="449"/>
      <c r="C17" s="453"/>
      <c r="D17" s="453"/>
      <c r="E17" s="546"/>
      <c r="F17" s="1693"/>
    </row>
    <row r="18" spans="1:6" x14ac:dyDescent="0.25">
      <c r="A18" s="448" t="s">
        <v>404</v>
      </c>
      <c r="B18" s="449" t="s">
        <v>405</v>
      </c>
      <c r="C18" s="453" t="s">
        <v>42</v>
      </c>
      <c r="D18" s="453">
        <v>8</v>
      </c>
      <c r="E18" s="546"/>
      <c r="F18" s="1694">
        <f>D18*E18</f>
        <v>0</v>
      </c>
    </row>
    <row r="19" spans="1:6" x14ac:dyDescent="0.25">
      <c r="A19" s="448"/>
      <c r="B19" s="449"/>
      <c r="C19" s="453"/>
      <c r="D19" s="453"/>
      <c r="E19" s="546"/>
      <c r="F19" s="1693"/>
    </row>
    <row r="20" spans="1:6" ht="13" x14ac:dyDescent="0.25">
      <c r="A20" s="448"/>
      <c r="B20" s="457" t="s">
        <v>91</v>
      </c>
      <c r="C20" s="453"/>
      <c r="D20" s="453"/>
      <c r="E20" s="546"/>
      <c r="F20" s="1693"/>
    </row>
    <row r="21" spans="1:6" ht="13" x14ac:dyDescent="0.25">
      <c r="A21" s="448"/>
      <c r="B21" s="457"/>
      <c r="C21" s="453"/>
      <c r="D21" s="453"/>
      <c r="E21" s="546"/>
      <c r="F21" s="1693"/>
    </row>
    <row r="22" spans="1:6" ht="25" x14ac:dyDescent="0.25">
      <c r="A22" s="448"/>
      <c r="B22" s="458" t="s">
        <v>92</v>
      </c>
      <c r="C22" s="453"/>
      <c r="D22" s="453"/>
      <c r="E22" s="546"/>
      <c r="F22" s="1693"/>
    </row>
    <row r="23" spans="1:6" x14ac:dyDescent="0.25">
      <c r="A23" s="448"/>
      <c r="B23" s="449"/>
      <c r="C23" s="453"/>
      <c r="D23" s="453"/>
      <c r="E23" s="546"/>
      <c r="F23" s="1693"/>
    </row>
    <row r="24" spans="1:6" ht="25" x14ac:dyDescent="0.25">
      <c r="A24" s="448" t="s">
        <v>406</v>
      </c>
      <c r="B24" s="462" t="s">
        <v>1216</v>
      </c>
      <c r="C24" s="453" t="s">
        <v>42</v>
      </c>
      <c r="D24" s="453">
        <f>0.3*(D14+D18)</f>
        <v>4.95</v>
      </c>
      <c r="E24" s="546"/>
      <c r="F24" s="1694">
        <f>D24*E24</f>
        <v>0</v>
      </c>
    </row>
    <row r="25" spans="1:6" x14ac:dyDescent="0.25">
      <c r="A25" s="448"/>
      <c r="B25" s="449"/>
      <c r="C25" s="453"/>
      <c r="D25" s="453"/>
      <c r="E25" s="546"/>
      <c r="F25" s="1693"/>
    </row>
    <row r="26" spans="1:6" ht="13" x14ac:dyDescent="0.3">
      <c r="A26" s="476"/>
      <c r="B26" s="457" t="s">
        <v>94</v>
      </c>
      <c r="C26" s="477"/>
      <c r="D26" s="477"/>
      <c r="E26" s="546"/>
      <c r="F26" s="479"/>
    </row>
    <row r="27" spans="1:6" ht="13" x14ac:dyDescent="0.3">
      <c r="A27" s="476"/>
      <c r="B27" s="569"/>
      <c r="C27" s="477"/>
      <c r="D27" s="477"/>
      <c r="E27" s="546"/>
      <c r="F27" s="479"/>
    </row>
    <row r="28" spans="1:6" ht="25" x14ac:dyDescent="0.25">
      <c r="A28" s="448" t="s">
        <v>407</v>
      </c>
      <c r="B28" s="468" t="s">
        <v>408</v>
      </c>
      <c r="C28" s="453" t="s">
        <v>42</v>
      </c>
      <c r="D28" s="480">
        <f>0.5*(D14+D18)</f>
        <v>8.25</v>
      </c>
      <c r="E28" s="546"/>
      <c r="F28" s="1694">
        <f>D28*E28</f>
        <v>0</v>
      </c>
    </row>
    <row r="29" spans="1:6" x14ac:dyDescent="0.25">
      <c r="A29" s="448"/>
      <c r="B29" s="449"/>
      <c r="C29" s="453"/>
      <c r="D29" s="453"/>
      <c r="E29" s="546"/>
      <c r="F29" s="1693"/>
    </row>
    <row r="30" spans="1:6" ht="25" x14ac:dyDescent="0.25">
      <c r="A30" s="448" t="s">
        <v>95</v>
      </c>
      <c r="B30" s="508" t="s">
        <v>409</v>
      </c>
      <c r="C30" s="453" t="s">
        <v>42</v>
      </c>
      <c r="D30" s="453">
        <f>0.2*(D14+D18)</f>
        <v>3.3000000000000003</v>
      </c>
      <c r="E30" s="546"/>
      <c r="F30" s="1694">
        <f>D30*E30</f>
        <v>0</v>
      </c>
    </row>
    <row r="31" spans="1:6" ht="13" x14ac:dyDescent="0.25">
      <c r="A31" s="448"/>
      <c r="B31" s="452"/>
      <c r="C31" s="453"/>
      <c r="D31" s="453"/>
      <c r="E31" s="546"/>
      <c r="F31" s="1693"/>
    </row>
    <row r="32" spans="1:6" ht="37.5" x14ac:dyDescent="0.25">
      <c r="A32" s="448" t="s">
        <v>410</v>
      </c>
      <c r="B32" s="460" t="s">
        <v>411</v>
      </c>
      <c r="C32" s="453" t="s">
        <v>42</v>
      </c>
      <c r="D32" s="453">
        <v>6</v>
      </c>
      <c r="E32" s="546"/>
      <c r="F32" s="1694">
        <f>D32*E32</f>
        <v>0</v>
      </c>
    </row>
    <row r="33" spans="1:6" x14ac:dyDescent="0.25">
      <c r="A33" s="448"/>
      <c r="B33" s="449"/>
      <c r="C33" s="453"/>
      <c r="D33" s="453"/>
      <c r="E33" s="546"/>
      <c r="F33" s="1693"/>
    </row>
    <row r="34" spans="1:6" ht="14.5" x14ac:dyDescent="0.25">
      <c r="A34" s="448" t="s">
        <v>412</v>
      </c>
      <c r="B34" s="460" t="s">
        <v>413</v>
      </c>
      <c r="C34" s="453" t="s">
        <v>528</v>
      </c>
      <c r="D34" s="463">
        <f>D32/0.3</f>
        <v>20</v>
      </c>
      <c r="E34" s="546"/>
      <c r="F34" s="1694">
        <f>D34*E34</f>
        <v>0</v>
      </c>
    </row>
    <row r="35" spans="1:6" x14ac:dyDescent="0.25">
      <c r="A35" s="448"/>
      <c r="B35" s="449"/>
      <c r="C35" s="453"/>
      <c r="D35" s="453"/>
      <c r="E35" s="546"/>
      <c r="F35" s="1693"/>
    </row>
    <row r="36" spans="1:6" ht="13" x14ac:dyDescent="0.25">
      <c r="A36" s="448"/>
      <c r="B36" s="457" t="s">
        <v>96</v>
      </c>
      <c r="C36" s="453"/>
      <c r="D36" s="453"/>
      <c r="E36" s="1692"/>
      <c r="F36" s="1693"/>
    </row>
    <row r="37" spans="1:6" x14ac:dyDescent="0.25">
      <c r="A37" s="448"/>
      <c r="B37" s="449"/>
      <c r="C37" s="453"/>
      <c r="D37" s="453"/>
      <c r="E37" s="1692"/>
      <c r="F37" s="1693"/>
    </row>
    <row r="38" spans="1:6" ht="13" x14ac:dyDescent="0.25">
      <c r="A38" s="448"/>
      <c r="B38" s="457" t="s">
        <v>97</v>
      </c>
      <c r="C38" s="453"/>
      <c r="D38" s="453"/>
      <c r="E38" s="1692"/>
      <c r="F38" s="1693"/>
    </row>
    <row r="39" spans="1:6" x14ac:dyDescent="0.25">
      <c r="A39" s="448"/>
      <c r="B39" s="449"/>
      <c r="C39" s="453"/>
      <c r="D39" s="453"/>
      <c r="E39" s="1692"/>
      <c r="F39" s="1693"/>
    </row>
    <row r="40" spans="1:6" ht="13" x14ac:dyDescent="0.25">
      <c r="A40" s="448"/>
      <c r="B40" s="457" t="s">
        <v>98</v>
      </c>
      <c r="C40" s="453"/>
      <c r="D40" s="453"/>
      <c r="E40" s="1692"/>
      <c r="F40" s="1693"/>
    </row>
    <row r="41" spans="1:6" x14ac:dyDescent="0.25">
      <c r="A41" s="448"/>
      <c r="B41" s="449"/>
      <c r="C41" s="453"/>
      <c r="D41" s="453"/>
      <c r="E41" s="1692"/>
      <c r="F41" s="1693"/>
    </row>
    <row r="42" spans="1:6" ht="13" x14ac:dyDescent="0.25">
      <c r="A42" s="448"/>
      <c r="B42" s="457" t="s">
        <v>99</v>
      </c>
      <c r="C42" s="453"/>
      <c r="D42" s="453"/>
      <c r="E42" s="546"/>
      <c r="F42" s="1693"/>
    </row>
    <row r="43" spans="1:6" ht="13" x14ac:dyDescent="0.25">
      <c r="A43" s="448"/>
      <c r="B43" s="457"/>
      <c r="C43" s="453"/>
      <c r="D43" s="453"/>
      <c r="E43" s="546"/>
      <c r="F43" s="1693"/>
    </row>
    <row r="44" spans="1:6" ht="37.5" x14ac:dyDescent="0.25">
      <c r="A44" s="448"/>
      <c r="B44" s="458" t="s">
        <v>100</v>
      </c>
      <c r="C44" s="453"/>
      <c r="D44" s="453"/>
      <c r="E44" s="546"/>
      <c r="F44" s="1693"/>
    </row>
    <row r="45" spans="1:6" x14ac:dyDescent="0.25">
      <c r="A45" s="448"/>
      <c r="B45" s="569"/>
      <c r="C45" s="453"/>
      <c r="D45" s="453"/>
      <c r="E45" s="546"/>
      <c r="F45" s="1693"/>
    </row>
    <row r="46" spans="1:6" ht="14.5" x14ac:dyDescent="0.25">
      <c r="A46" s="448" t="s">
        <v>414</v>
      </c>
      <c r="B46" s="449" t="s">
        <v>107</v>
      </c>
      <c r="C46" s="453" t="s">
        <v>840</v>
      </c>
      <c r="D46" s="480">
        <v>1</v>
      </c>
      <c r="E46" s="546"/>
      <c r="F46" s="1694">
        <f>D46*E46</f>
        <v>0</v>
      </c>
    </row>
    <row r="47" spans="1:6" x14ac:dyDescent="0.25">
      <c r="A47" s="448"/>
      <c r="B47" s="449"/>
      <c r="C47" s="453"/>
      <c r="D47" s="453"/>
      <c r="E47" s="546"/>
      <c r="F47" s="1693"/>
    </row>
    <row r="48" spans="1:6" x14ac:dyDescent="0.25">
      <c r="A48" s="448"/>
      <c r="B48" s="449"/>
      <c r="C48" s="453"/>
      <c r="D48" s="453"/>
      <c r="E48" s="1692"/>
      <c r="F48" s="1693"/>
    </row>
    <row r="49" spans="1:6" x14ac:dyDescent="0.25">
      <c r="A49" s="448"/>
      <c r="B49" s="449"/>
      <c r="C49" s="453"/>
      <c r="D49" s="453"/>
      <c r="E49" s="1692"/>
      <c r="F49" s="1693"/>
    </row>
    <row r="50" spans="1:6" x14ac:dyDescent="0.25">
      <c r="A50" s="448"/>
      <c r="B50" s="449"/>
      <c r="C50" s="453"/>
      <c r="D50" s="453"/>
      <c r="E50" s="1692"/>
      <c r="F50" s="1693"/>
    </row>
    <row r="51" spans="1:6" x14ac:dyDescent="0.25">
      <c r="A51" s="448"/>
      <c r="B51" s="449"/>
      <c r="C51" s="453"/>
      <c r="D51" s="453"/>
      <c r="E51" s="1692"/>
      <c r="F51" s="1693"/>
    </row>
    <row r="52" spans="1:6" ht="21" customHeight="1" x14ac:dyDescent="0.25">
      <c r="A52" s="2165" t="s">
        <v>103</v>
      </c>
      <c r="B52" s="2166"/>
      <c r="C52" s="2166"/>
      <c r="D52" s="2166"/>
      <c r="E52" s="2166"/>
      <c r="F52" s="837">
        <f>SUM(F6:F50)</f>
        <v>0</v>
      </c>
    </row>
    <row r="53" spans="1:6" ht="13" x14ac:dyDescent="0.3">
      <c r="A53" s="476"/>
      <c r="B53" s="477"/>
      <c r="C53" s="477"/>
      <c r="D53" s="477"/>
      <c r="E53" s="548"/>
      <c r="F53" s="479"/>
    </row>
    <row r="54" spans="1:6" ht="13" x14ac:dyDescent="0.25">
      <c r="A54" s="448"/>
      <c r="B54" s="457" t="s">
        <v>104</v>
      </c>
      <c r="C54" s="453"/>
      <c r="D54" s="453"/>
      <c r="E54" s="546"/>
      <c r="F54" s="1693"/>
    </row>
    <row r="55" spans="1:6" x14ac:dyDescent="0.25">
      <c r="A55" s="448"/>
      <c r="B55" s="449"/>
      <c r="C55" s="453"/>
      <c r="D55" s="453"/>
      <c r="E55" s="546"/>
      <c r="F55" s="1693"/>
    </row>
    <row r="56" spans="1:6" ht="37.5" x14ac:dyDescent="0.25">
      <c r="A56" s="448"/>
      <c r="B56" s="458" t="s">
        <v>105</v>
      </c>
      <c r="C56" s="453"/>
      <c r="D56" s="470"/>
      <c r="E56" s="546"/>
      <c r="F56" s="1693"/>
    </row>
    <row r="57" spans="1:6" x14ac:dyDescent="0.25">
      <c r="A57" s="448"/>
      <c r="B57" s="460"/>
      <c r="C57" s="453"/>
      <c r="D57" s="470"/>
      <c r="E57" s="546"/>
      <c r="F57" s="1693"/>
    </row>
    <row r="58" spans="1:6" ht="14.5" x14ac:dyDescent="0.25">
      <c r="A58" s="448" t="s">
        <v>106</v>
      </c>
      <c r="B58" s="460" t="s">
        <v>107</v>
      </c>
      <c r="C58" s="453" t="s">
        <v>840</v>
      </c>
      <c r="D58" s="470">
        <v>2.7</v>
      </c>
      <c r="E58" s="546"/>
      <c r="F58" s="1694">
        <f>D58*E58</f>
        <v>0</v>
      </c>
    </row>
    <row r="59" spans="1:6" x14ac:dyDescent="0.25">
      <c r="A59" s="448"/>
      <c r="B59" s="569"/>
      <c r="C59" s="453"/>
      <c r="D59" s="453"/>
      <c r="E59" s="546"/>
      <c r="F59" s="1693"/>
    </row>
    <row r="60" spans="1:6" ht="13" x14ac:dyDescent="0.25">
      <c r="A60" s="448"/>
      <c r="B60" s="452" t="s">
        <v>108</v>
      </c>
      <c r="C60" s="453"/>
      <c r="D60" s="453"/>
      <c r="E60" s="546"/>
      <c r="F60" s="1693"/>
    </row>
    <row r="61" spans="1:6" x14ac:dyDescent="0.25">
      <c r="A61" s="448"/>
      <c r="B61" s="449"/>
      <c r="C61" s="453"/>
      <c r="D61" s="453"/>
      <c r="E61" s="546"/>
      <c r="F61" s="1693"/>
    </row>
    <row r="62" spans="1:6" ht="37.5" x14ac:dyDescent="0.25">
      <c r="A62" s="448"/>
      <c r="B62" s="458" t="s">
        <v>109</v>
      </c>
      <c r="C62" s="453"/>
      <c r="D62" s="453"/>
      <c r="E62" s="546"/>
      <c r="F62" s="1693"/>
    </row>
    <row r="63" spans="1:6" x14ac:dyDescent="0.25">
      <c r="A63" s="448"/>
      <c r="B63" s="449"/>
      <c r="C63" s="453"/>
      <c r="D63" s="453"/>
      <c r="E63" s="544"/>
      <c r="F63" s="1693"/>
    </row>
    <row r="64" spans="1:6" ht="14.5" x14ac:dyDescent="0.25">
      <c r="A64" s="448" t="s">
        <v>110</v>
      </c>
      <c r="B64" s="449" t="s">
        <v>107</v>
      </c>
      <c r="C64" s="453" t="s">
        <v>840</v>
      </c>
      <c r="D64" s="470">
        <v>1.2</v>
      </c>
      <c r="E64" s="544"/>
      <c r="F64" s="1694">
        <f>D64*E64</f>
        <v>0</v>
      </c>
    </row>
    <row r="65" spans="1:6" x14ac:dyDescent="0.25">
      <c r="A65" s="448"/>
      <c r="B65" s="449"/>
      <c r="C65" s="453"/>
      <c r="D65" s="470"/>
      <c r="E65" s="544"/>
      <c r="F65" s="1693"/>
    </row>
    <row r="66" spans="1:6" ht="13" x14ac:dyDescent="0.25">
      <c r="A66" s="448"/>
      <c r="B66" s="452" t="s">
        <v>116</v>
      </c>
      <c r="C66" s="453"/>
      <c r="D66" s="470"/>
      <c r="E66" s="546"/>
      <c r="F66" s="1693"/>
    </row>
    <row r="67" spans="1:6" ht="13" x14ac:dyDescent="0.25">
      <c r="A67" s="448"/>
      <c r="B67" s="457"/>
      <c r="C67" s="453"/>
      <c r="D67" s="470"/>
      <c r="E67" s="546"/>
      <c r="F67" s="1693"/>
    </row>
    <row r="68" spans="1:6" ht="25" x14ac:dyDescent="0.25">
      <c r="A68" s="448"/>
      <c r="B68" s="458" t="s">
        <v>1779</v>
      </c>
      <c r="C68" s="453"/>
      <c r="D68" s="470"/>
      <c r="E68" s="546"/>
      <c r="F68" s="1693"/>
    </row>
    <row r="69" spans="1:6" x14ac:dyDescent="0.25">
      <c r="A69" s="448"/>
      <c r="B69" s="449"/>
      <c r="C69" s="453"/>
      <c r="D69" s="470"/>
      <c r="E69" s="546"/>
      <c r="F69" s="1693"/>
    </row>
    <row r="70" spans="1:6" ht="14.5" x14ac:dyDescent="0.25">
      <c r="A70" s="448" t="s">
        <v>118</v>
      </c>
      <c r="B70" s="449" t="s">
        <v>1780</v>
      </c>
      <c r="C70" s="453" t="s">
        <v>840</v>
      </c>
      <c r="D70" s="470">
        <f>D58</f>
        <v>2.7</v>
      </c>
      <c r="E70" s="546"/>
      <c r="F70" s="1694">
        <f>D70*E70</f>
        <v>0</v>
      </c>
    </row>
    <row r="71" spans="1:6" ht="13" x14ac:dyDescent="0.25">
      <c r="A71" s="464"/>
      <c r="B71" s="465"/>
      <c r="C71" s="453"/>
      <c r="D71" s="453"/>
      <c r="E71" s="546"/>
      <c r="F71" s="1693"/>
    </row>
    <row r="72" spans="1:6" ht="25" x14ac:dyDescent="0.25">
      <c r="A72" s="464"/>
      <c r="B72" s="458" t="s">
        <v>1781</v>
      </c>
      <c r="C72" s="453"/>
      <c r="D72" s="453"/>
      <c r="E72" s="546"/>
      <c r="F72" s="1693"/>
    </row>
    <row r="73" spans="1:6" x14ac:dyDescent="0.25">
      <c r="A73" s="466"/>
      <c r="B73" s="468"/>
      <c r="C73" s="453"/>
      <c r="D73" s="453"/>
      <c r="E73" s="546"/>
      <c r="F73" s="1693"/>
    </row>
    <row r="74" spans="1:6" ht="14.5" x14ac:dyDescent="0.25">
      <c r="A74" s="466" t="s">
        <v>295</v>
      </c>
      <c r="B74" s="449" t="s">
        <v>293</v>
      </c>
      <c r="C74" s="453" t="s">
        <v>840</v>
      </c>
      <c r="D74" s="470">
        <v>1.3</v>
      </c>
      <c r="E74" s="546"/>
      <c r="F74" s="1694">
        <f>D74*E74</f>
        <v>0</v>
      </c>
    </row>
    <row r="75" spans="1:6" x14ac:dyDescent="0.25">
      <c r="A75" s="466"/>
      <c r="B75" s="449"/>
      <c r="C75" s="453"/>
      <c r="D75" s="453"/>
      <c r="E75" s="546"/>
      <c r="F75" s="1693"/>
    </row>
    <row r="76" spans="1:6" ht="13" x14ac:dyDescent="0.25">
      <c r="A76" s="448"/>
      <c r="B76" s="457" t="s">
        <v>121</v>
      </c>
      <c r="C76" s="453"/>
      <c r="D76" s="453"/>
      <c r="E76" s="1692"/>
      <c r="F76" s="1693"/>
    </row>
    <row r="77" spans="1:6" x14ac:dyDescent="0.25">
      <c r="A77" s="448"/>
      <c r="B77" s="449"/>
      <c r="C77" s="453"/>
      <c r="D77" s="453"/>
      <c r="E77" s="546"/>
      <c r="F77" s="1693"/>
    </row>
    <row r="78" spans="1:6" ht="13" x14ac:dyDescent="0.25">
      <c r="A78" s="1131"/>
      <c r="B78" s="1132" t="s">
        <v>549</v>
      </c>
      <c r="C78" s="753"/>
      <c r="D78" s="755"/>
      <c r="E78" s="1133"/>
      <c r="F78" s="1134"/>
    </row>
    <row r="79" spans="1:6" ht="13" x14ac:dyDescent="0.25">
      <c r="A79" s="1131"/>
      <c r="B79" s="1132"/>
      <c r="C79" s="753"/>
      <c r="D79" s="755"/>
      <c r="E79" s="1133"/>
      <c r="F79" s="1134"/>
    </row>
    <row r="80" spans="1:6" ht="13" x14ac:dyDescent="0.25">
      <c r="A80" s="1131"/>
      <c r="B80" s="1135" t="s">
        <v>550</v>
      </c>
      <c r="C80" s="753"/>
      <c r="D80" s="755"/>
      <c r="E80" s="1133"/>
      <c r="F80" s="1134"/>
    </row>
    <row r="81" spans="1:6" ht="13" x14ac:dyDescent="0.25">
      <c r="A81" s="1131"/>
      <c r="B81" s="1135"/>
      <c r="C81" s="753"/>
      <c r="D81" s="755"/>
      <c r="E81" s="1133"/>
      <c r="F81" s="1134"/>
    </row>
    <row r="82" spans="1:6" x14ac:dyDescent="0.25">
      <c r="A82" s="1131" t="s">
        <v>707</v>
      </c>
      <c r="B82" s="1136" t="s">
        <v>551</v>
      </c>
      <c r="C82" s="753" t="s">
        <v>126</v>
      </c>
      <c r="D82" s="755">
        <v>25</v>
      </c>
      <c r="E82" s="1133"/>
      <c r="F82" s="1134">
        <f>D82*E82</f>
        <v>0</v>
      </c>
    </row>
    <row r="83" spans="1:6" x14ac:dyDescent="0.25">
      <c r="A83" s="1131"/>
      <c r="B83" s="1137"/>
      <c r="C83" s="753"/>
      <c r="D83" s="755"/>
      <c r="E83" s="1133"/>
      <c r="F83" s="1134"/>
    </row>
    <row r="84" spans="1:6" x14ac:dyDescent="0.25">
      <c r="A84" s="1131"/>
      <c r="B84" s="1138"/>
      <c r="C84" s="753"/>
      <c r="D84" s="755"/>
      <c r="E84" s="1133"/>
      <c r="F84" s="1134"/>
    </row>
    <row r="85" spans="1:6" ht="13" x14ac:dyDescent="0.25">
      <c r="A85" s="1131"/>
      <c r="B85" s="1135" t="s">
        <v>550</v>
      </c>
      <c r="C85" s="753"/>
      <c r="D85" s="755"/>
      <c r="E85" s="1133"/>
      <c r="F85" s="1134"/>
    </row>
    <row r="86" spans="1:6" ht="13" x14ac:dyDescent="0.25">
      <c r="A86" s="1131"/>
      <c r="B86" s="1135"/>
      <c r="C86" s="753"/>
      <c r="D86" s="755"/>
      <c r="E86" s="1133"/>
      <c r="F86" s="1134"/>
    </row>
    <row r="87" spans="1:6" ht="14.5" x14ac:dyDescent="0.25">
      <c r="A87" s="1131" t="s">
        <v>707</v>
      </c>
      <c r="B87" s="1136" t="s">
        <v>1782</v>
      </c>
      <c r="C87" s="753" t="s">
        <v>528</v>
      </c>
      <c r="D87" s="755">
        <v>16</v>
      </c>
      <c r="E87" s="1133"/>
      <c r="F87" s="1134">
        <f>D87*E87</f>
        <v>0</v>
      </c>
    </row>
    <row r="88" spans="1:6" x14ac:dyDescent="0.25">
      <c r="A88" s="448"/>
      <c r="B88" s="449"/>
      <c r="C88" s="453"/>
      <c r="D88" s="470"/>
      <c r="E88" s="546"/>
      <c r="F88" s="1694"/>
    </row>
    <row r="89" spans="1:6" ht="13" x14ac:dyDescent="0.25">
      <c r="A89" s="448"/>
      <c r="B89" s="457"/>
      <c r="C89" s="453"/>
      <c r="D89" s="453"/>
      <c r="E89" s="546"/>
      <c r="F89" s="1693"/>
    </row>
    <row r="90" spans="1:6" ht="13" x14ac:dyDescent="0.25">
      <c r="A90" s="448"/>
      <c r="B90" s="457" t="s">
        <v>131</v>
      </c>
      <c r="C90" s="453"/>
      <c r="D90" s="453"/>
      <c r="E90" s="1692"/>
      <c r="F90" s="1693"/>
    </row>
    <row r="91" spans="1:6" x14ac:dyDescent="0.25">
      <c r="A91" s="448"/>
      <c r="B91" s="449"/>
      <c r="C91" s="453"/>
      <c r="D91" s="453"/>
      <c r="E91" s="1692"/>
      <c r="F91" s="1693"/>
    </row>
    <row r="92" spans="1:6" ht="37.5" x14ac:dyDescent="0.25">
      <c r="A92" s="448"/>
      <c r="B92" s="1139" t="s">
        <v>554</v>
      </c>
      <c r="C92" s="453"/>
      <c r="D92" s="453"/>
      <c r="E92" s="546"/>
      <c r="F92" s="1693"/>
    </row>
    <row r="93" spans="1:6" x14ac:dyDescent="0.25">
      <c r="A93" s="448"/>
      <c r="B93" s="458"/>
      <c r="C93" s="453"/>
      <c r="D93" s="453"/>
      <c r="E93" s="546"/>
      <c r="F93" s="1693"/>
    </row>
    <row r="94" spans="1:6" x14ac:dyDescent="0.25">
      <c r="A94" s="448" t="s">
        <v>134</v>
      </c>
      <c r="B94" s="449" t="s">
        <v>424</v>
      </c>
      <c r="C94" s="453" t="s">
        <v>40</v>
      </c>
      <c r="D94" s="470">
        <v>0.2</v>
      </c>
      <c r="E94" s="546"/>
      <c r="F94" s="1694">
        <f>D94*E94</f>
        <v>0</v>
      </c>
    </row>
    <row r="95" spans="1:6" x14ac:dyDescent="0.25">
      <c r="A95" s="448"/>
      <c r="B95" s="449"/>
      <c r="C95" s="453"/>
      <c r="D95" s="453"/>
      <c r="E95" s="1692"/>
      <c r="F95" s="1693"/>
    </row>
    <row r="96" spans="1:6" ht="14.5" x14ac:dyDescent="0.25">
      <c r="A96" s="448" t="s">
        <v>425</v>
      </c>
      <c r="B96" s="460" t="s">
        <v>426</v>
      </c>
      <c r="C96" s="453" t="s">
        <v>528</v>
      </c>
      <c r="D96" s="453">
        <v>25.8</v>
      </c>
      <c r="E96" s="546"/>
      <c r="F96" s="1694">
        <f>D96*E96</f>
        <v>0</v>
      </c>
    </row>
    <row r="97" spans="1:6" x14ac:dyDescent="0.25">
      <c r="A97" s="448"/>
      <c r="B97" s="449"/>
      <c r="C97" s="449"/>
      <c r="D97" s="449"/>
      <c r="E97" s="546"/>
      <c r="F97" s="451"/>
    </row>
    <row r="98" spans="1:6" ht="13" x14ac:dyDescent="0.25">
      <c r="A98" s="464"/>
      <c r="B98" s="457" t="s">
        <v>427</v>
      </c>
      <c r="C98" s="453"/>
      <c r="D98" s="453"/>
      <c r="E98" s="546"/>
      <c r="F98" s="1693"/>
    </row>
    <row r="99" spans="1:6" x14ac:dyDescent="0.25">
      <c r="A99" s="448"/>
      <c r="B99" s="449"/>
      <c r="C99" s="453"/>
      <c r="D99" s="453"/>
      <c r="E99" s="546"/>
      <c r="F99" s="1693"/>
    </row>
    <row r="100" spans="1:6" ht="14.5" x14ac:dyDescent="0.25">
      <c r="A100" s="466" t="s">
        <v>428</v>
      </c>
      <c r="B100" s="468" t="s">
        <v>429</v>
      </c>
      <c r="C100" s="453" t="s">
        <v>528</v>
      </c>
      <c r="D100" s="453">
        <v>20</v>
      </c>
      <c r="E100" s="546"/>
      <c r="F100" s="1694">
        <f>D100*E100</f>
        <v>0</v>
      </c>
    </row>
    <row r="101" spans="1:6" x14ac:dyDescent="0.25">
      <c r="A101" s="466"/>
      <c r="B101" s="468"/>
      <c r="C101" s="453"/>
      <c r="D101" s="453"/>
      <c r="E101" s="546"/>
      <c r="F101" s="1694"/>
    </row>
    <row r="102" spans="1:6" ht="23.25" customHeight="1" x14ac:dyDescent="0.25">
      <c r="A102" s="2165" t="s">
        <v>103</v>
      </c>
      <c r="B102" s="2166"/>
      <c r="C102" s="2166"/>
      <c r="D102" s="2166"/>
      <c r="E102" s="2166"/>
      <c r="F102" s="837">
        <f>SUM(F55:F100)</f>
        <v>0</v>
      </c>
    </row>
    <row r="103" spans="1:6" x14ac:dyDescent="0.25">
      <c r="A103" s="466"/>
      <c r="B103" s="468"/>
      <c r="C103" s="453"/>
      <c r="D103" s="453"/>
      <c r="E103" s="546"/>
      <c r="F103" s="1694"/>
    </row>
    <row r="104" spans="1:6" x14ac:dyDescent="0.25">
      <c r="A104" s="466"/>
      <c r="B104" s="468"/>
      <c r="C104" s="453"/>
      <c r="D104" s="453"/>
      <c r="E104" s="546"/>
      <c r="F104" s="1694"/>
    </row>
    <row r="105" spans="1:6" ht="13" x14ac:dyDescent="0.25">
      <c r="A105" s="466"/>
      <c r="B105" s="457" t="s">
        <v>375</v>
      </c>
      <c r="C105" s="453"/>
      <c r="D105" s="453"/>
      <c r="E105" s="546"/>
      <c r="F105" s="1694"/>
    </row>
    <row r="106" spans="1:6" ht="13" x14ac:dyDescent="0.25">
      <c r="A106" s="448"/>
      <c r="B106" s="452"/>
      <c r="C106" s="453"/>
      <c r="D106" s="453"/>
      <c r="E106" s="546"/>
      <c r="F106" s="1694"/>
    </row>
    <row r="107" spans="1:6" ht="25" x14ac:dyDescent="0.25">
      <c r="A107" s="466" t="s">
        <v>430</v>
      </c>
      <c r="B107" s="468" t="s">
        <v>431</v>
      </c>
      <c r="C107" s="453" t="s">
        <v>528</v>
      </c>
      <c r="D107" s="453">
        <v>20</v>
      </c>
      <c r="E107" s="546"/>
      <c r="F107" s="1694">
        <f>D107*E107</f>
        <v>0</v>
      </c>
    </row>
    <row r="108" spans="1:6" x14ac:dyDescent="0.25">
      <c r="A108" s="466"/>
      <c r="B108" s="468"/>
      <c r="C108" s="453"/>
      <c r="D108" s="453"/>
      <c r="E108" s="546"/>
      <c r="F108" s="1694"/>
    </row>
    <row r="109" spans="1:6" ht="25" x14ac:dyDescent="0.25">
      <c r="A109" s="466" t="s">
        <v>432</v>
      </c>
      <c r="B109" s="468" t="s">
        <v>433</v>
      </c>
      <c r="C109" s="453" t="s">
        <v>528</v>
      </c>
      <c r="D109" s="453">
        <f>85.4-9-7.2</f>
        <v>69.2</v>
      </c>
      <c r="E109" s="546"/>
      <c r="F109" s="1694">
        <f>D109*E109</f>
        <v>0</v>
      </c>
    </row>
    <row r="110" spans="1:6" ht="13" x14ac:dyDescent="0.25">
      <c r="A110" s="448"/>
      <c r="B110" s="452"/>
      <c r="C110" s="453"/>
      <c r="D110" s="453"/>
      <c r="E110" s="546"/>
      <c r="F110" s="1694"/>
    </row>
    <row r="111" spans="1:6" ht="13" x14ac:dyDescent="0.25">
      <c r="A111" s="448"/>
      <c r="B111" s="457" t="s">
        <v>434</v>
      </c>
      <c r="C111" s="453"/>
      <c r="D111" s="453"/>
      <c r="E111" s="546"/>
      <c r="F111" s="1694"/>
    </row>
    <row r="112" spans="1:6" ht="13" x14ac:dyDescent="0.25">
      <c r="A112" s="448"/>
      <c r="B112" s="570"/>
      <c r="C112" s="453"/>
      <c r="D112" s="453"/>
      <c r="E112" s="546"/>
      <c r="F112" s="1694"/>
    </row>
    <row r="113" spans="1:6" ht="13" x14ac:dyDescent="0.25">
      <c r="A113" s="448"/>
      <c r="B113" s="457" t="s">
        <v>435</v>
      </c>
      <c r="C113" s="453"/>
      <c r="D113" s="453"/>
      <c r="E113" s="546"/>
      <c r="F113" s="1694"/>
    </row>
    <row r="114" spans="1:6" ht="25" x14ac:dyDescent="0.25">
      <c r="A114" s="448" t="s">
        <v>436</v>
      </c>
      <c r="B114" s="468" t="s">
        <v>1783</v>
      </c>
      <c r="C114" s="453" t="s">
        <v>48</v>
      </c>
      <c r="D114" s="453">
        <v>30</v>
      </c>
      <c r="E114" s="546"/>
      <c r="F114" s="1694">
        <f>D114*E114</f>
        <v>0</v>
      </c>
    </row>
    <row r="115" spans="1:6" x14ac:dyDescent="0.25">
      <c r="A115" s="448"/>
      <c r="B115" s="468"/>
      <c r="C115" s="453"/>
      <c r="D115" s="453"/>
      <c r="E115" s="546"/>
      <c r="F115" s="1694"/>
    </row>
    <row r="116" spans="1:6" ht="13" x14ac:dyDescent="0.25">
      <c r="A116" s="448"/>
      <c r="B116" s="457" t="s">
        <v>439</v>
      </c>
      <c r="C116" s="453"/>
      <c r="D116" s="453"/>
      <c r="E116" s="546"/>
      <c r="F116" s="1694"/>
    </row>
    <row r="117" spans="1:6" ht="13" x14ac:dyDescent="0.25">
      <c r="A117" s="448"/>
      <c r="B117" s="570"/>
      <c r="C117" s="453"/>
      <c r="D117" s="453"/>
      <c r="E117" s="546"/>
      <c r="F117" s="1694"/>
    </row>
    <row r="118" spans="1:6" ht="50" x14ac:dyDescent="0.25">
      <c r="A118" s="448" t="s">
        <v>440</v>
      </c>
      <c r="B118" s="468" t="s">
        <v>441</v>
      </c>
      <c r="C118" s="453" t="s">
        <v>48</v>
      </c>
      <c r="D118" s="453">
        <v>78</v>
      </c>
      <c r="E118" s="546"/>
      <c r="F118" s="1694">
        <f>D118*E118</f>
        <v>0</v>
      </c>
    </row>
    <row r="119" spans="1:6" x14ac:dyDescent="0.25">
      <c r="A119" s="448"/>
      <c r="B119" s="468"/>
      <c r="C119" s="453"/>
      <c r="D119" s="453"/>
      <c r="E119" s="546"/>
      <c r="F119" s="1694"/>
    </row>
    <row r="120" spans="1:6" ht="50" x14ac:dyDescent="0.25">
      <c r="A120" s="448" t="s">
        <v>442</v>
      </c>
      <c r="B120" s="468" t="s">
        <v>443</v>
      </c>
      <c r="C120" s="453" t="s">
        <v>48</v>
      </c>
      <c r="D120" s="453">
        <f>D109</f>
        <v>69.2</v>
      </c>
      <c r="E120" s="546"/>
      <c r="F120" s="1694">
        <f>D120*E120</f>
        <v>0</v>
      </c>
    </row>
    <row r="121" spans="1:6" x14ac:dyDescent="0.25">
      <c r="A121" s="448"/>
      <c r="B121" s="468"/>
      <c r="C121" s="453"/>
      <c r="D121" s="453"/>
      <c r="E121" s="546"/>
      <c r="F121" s="1693"/>
    </row>
    <row r="122" spans="1:6" ht="13" x14ac:dyDescent="0.3">
      <c r="A122" s="476"/>
      <c r="B122" s="457" t="s">
        <v>444</v>
      </c>
      <c r="C122" s="477"/>
      <c r="D122" s="477"/>
      <c r="E122" s="546"/>
      <c r="F122" s="1693"/>
    </row>
    <row r="123" spans="1:6" ht="13" x14ac:dyDescent="0.3">
      <c r="A123" s="476"/>
      <c r="B123" s="570"/>
      <c r="C123" s="477"/>
      <c r="D123" s="477"/>
      <c r="E123" s="546"/>
      <c r="F123" s="1693"/>
    </row>
    <row r="124" spans="1:6" ht="13" x14ac:dyDescent="0.3">
      <c r="A124" s="476"/>
      <c r="B124" s="457" t="s">
        <v>445</v>
      </c>
      <c r="C124" s="477"/>
      <c r="D124" s="477"/>
      <c r="E124" s="546"/>
      <c r="F124" s="1693"/>
    </row>
    <row r="125" spans="1:6" ht="13" x14ac:dyDescent="0.3">
      <c r="A125" s="476"/>
      <c r="B125" s="571"/>
      <c r="C125" s="477"/>
      <c r="D125" s="477"/>
      <c r="E125" s="546"/>
      <c r="F125" s="1693"/>
    </row>
    <row r="126" spans="1:6" ht="25" x14ac:dyDescent="0.25">
      <c r="A126" s="466"/>
      <c r="B126" s="458" t="s">
        <v>446</v>
      </c>
      <c r="C126" s="453"/>
      <c r="D126" s="453"/>
      <c r="E126" s="546"/>
      <c r="F126" s="1693"/>
    </row>
    <row r="127" spans="1:6" ht="13" x14ac:dyDescent="0.3">
      <c r="A127" s="476"/>
      <c r="B127" s="571"/>
      <c r="C127" s="477"/>
      <c r="D127" s="477"/>
      <c r="E127" s="548"/>
      <c r="F127" s="479"/>
    </row>
    <row r="128" spans="1:6" x14ac:dyDescent="0.25">
      <c r="A128" s="448" t="s">
        <v>447</v>
      </c>
      <c r="B128" s="449" t="s">
        <v>448</v>
      </c>
      <c r="C128" s="453" t="s">
        <v>126</v>
      </c>
      <c r="D128" s="453">
        <v>24</v>
      </c>
      <c r="E128" s="546"/>
      <c r="F128" s="1694">
        <f>D128*E128</f>
        <v>0</v>
      </c>
    </row>
    <row r="129" spans="1:6" ht="13" x14ac:dyDescent="0.3">
      <c r="A129" s="476"/>
      <c r="B129" s="571"/>
      <c r="C129" s="477"/>
      <c r="D129" s="477"/>
      <c r="E129" s="546"/>
      <c r="F129" s="1694"/>
    </row>
    <row r="130" spans="1:6" ht="13" x14ac:dyDescent="0.25">
      <c r="A130" s="448"/>
      <c r="B130" s="457" t="s">
        <v>449</v>
      </c>
      <c r="C130" s="453"/>
      <c r="D130" s="453"/>
      <c r="E130" s="546"/>
      <c r="F130" s="1694"/>
    </row>
    <row r="131" spans="1:6" ht="13" x14ac:dyDescent="0.25">
      <c r="A131" s="448"/>
      <c r="B131" s="457"/>
      <c r="C131" s="453"/>
      <c r="D131" s="453"/>
      <c r="E131" s="546"/>
      <c r="F131" s="1694"/>
    </row>
    <row r="132" spans="1:6" ht="37.5" x14ac:dyDescent="0.25">
      <c r="A132" s="448" t="s">
        <v>450</v>
      </c>
      <c r="B132" s="449" t="s">
        <v>451</v>
      </c>
      <c r="C132" s="453" t="s">
        <v>48</v>
      </c>
      <c r="D132" s="453">
        <f>D120</f>
        <v>69.2</v>
      </c>
      <c r="E132" s="546"/>
      <c r="F132" s="1694">
        <f>D132*E132</f>
        <v>0</v>
      </c>
    </row>
    <row r="133" spans="1:6" x14ac:dyDescent="0.25">
      <c r="A133" s="448"/>
      <c r="B133" s="449"/>
      <c r="C133" s="453"/>
      <c r="D133" s="453"/>
      <c r="E133" s="546"/>
      <c r="F133" s="1694"/>
    </row>
    <row r="134" spans="1:6" ht="37.5" x14ac:dyDescent="0.25">
      <c r="A134" s="448" t="s">
        <v>452</v>
      </c>
      <c r="B134" s="468" t="s">
        <v>453</v>
      </c>
      <c r="C134" s="453" t="s">
        <v>48</v>
      </c>
      <c r="D134" s="453">
        <f>D118</f>
        <v>78</v>
      </c>
      <c r="E134" s="546"/>
      <c r="F134" s="1694">
        <f>D134*E134</f>
        <v>0</v>
      </c>
    </row>
    <row r="135" spans="1:6" x14ac:dyDescent="0.25">
      <c r="A135" s="448"/>
      <c r="B135" s="449"/>
      <c r="C135" s="453"/>
      <c r="D135" s="453"/>
      <c r="E135" s="546"/>
      <c r="F135" s="1694"/>
    </row>
    <row r="136" spans="1:6" ht="13" x14ac:dyDescent="0.3">
      <c r="A136" s="476"/>
      <c r="B136" s="457" t="s">
        <v>454</v>
      </c>
      <c r="C136" s="477"/>
      <c r="D136" s="477"/>
      <c r="E136" s="546"/>
      <c r="F136" s="1694"/>
    </row>
    <row r="137" spans="1:6" ht="13" x14ac:dyDescent="0.3">
      <c r="A137" s="476"/>
      <c r="B137" s="457"/>
      <c r="C137" s="477"/>
      <c r="D137" s="477"/>
      <c r="E137" s="546"/>
      <c r="F137" s="1694"/>
    </row>
    <row r="138" spans="1:6" ht="75" x14ac:dyDescent="0.25">
      <c r="A138" s="448" t="s">
        <v>455</v>
      </c>
      <c r="B138" s="449" t="s">
        <v>456</v>
      </c>
      <c r="C138" s="453" t="s">
        <v>48</v>
      </c>
      <c r="D138" s="453">
        <v>57</v>
      </c>
      <c r="E138" s="546"/>
      <c r="F138" s="1694">
        <f>D138*E138</f>
        <v>0</v>
      </c>
    </row>
    <row r="139" spans="1:6" x14ac:dyDescent="0.25">
      <c r="A139" s="448"/>
      <c r="B139" s="547"/>
      <c r="C139" s="453"/>
      <c r="D139" s="453"/>
      <c r="E139" s="546"/>
      <c r="F139" s="1694"/>
    </row>
    <row r="140" spans="1:6" x14ac:dyDescent="0.25">
      <c r="A140" s="448"/>
      <c r="B140" s="547"/>
      <c r="C140" s="453"/>
      <c r="D140" s="453"/>
      <c r="E140" s="546"/>
      <c r="F140" s="1694"/>
    </row>
    <row r="141" spans="1:6" ht="18.75" customHeight="1" x14ac:dyDescent="0.25">
      <c r="A141" s="2165" t="s">
        <v>103</v>
      </c>
      <c r="B141" s="2166"/>
      <c r="C141" s="2166"/>
      <c r="D141" s="2166"/>
      <c r="E141" s="2166"/>
      <c r="F141" s="837">
        <f>SUM(F105:F139)</f>
        <v>0</v>
      </c>
    </row>
    <row r="142" spans="1:6" ht="13" x14ac:dyDescent="0.3">
      <c r="A142" s="476"/>
      <c r="B142" s="571"/>
      <c r="C142" s="477"/>
      <c r="D142" s="477"/>
      <c r="E142" s="546"/>
      <c r="F142" s="1693"/>
    </row>
    <row r="143" spans="1:6" ht="13" x14ac:dyDescent="0.3">
      <c r="A143" s="476"/>
      <c r="B143" s="457" t="s">
        <v>457</v>
      </c>
      <c r="C143" s="477"/>
      <c r="D143" s="477"/>
      <c r="E143" s="546"/>
      <c r="F143" s="1693"/>
    </row>
    <row r="144" spans="1:6" ht="13" x14ac:dyDescent="0.3">
      <c r="A144" s="476"/>
      <c r="B144" s="457"/>
      <c r="C144" s="477"/>
      <c r="D144" s="477"/>
      <c r="E144" s="546"/>
      <c r="F144" s="1693"/>
    </row>
    <row r="145" spans="1:6" ht="37.5" x14ac:dyDescent="0.25">
      <c r="A145" s="448" t="s">
        <v>458</v>
      </c>
      <c r="B145" s="449" t="s">
        <v>459</v>
      </c>
      <c r="C145" s="453" t="s">
        <v>48</v>
      </c>
      <c r="D145" s="453">
        <v>27</v>
      </c>
      <c r="E145" s="546"/>
      <c r="F145" s="1694">
        <f>D145*E145</f>
        <v>0</v>
      </c>
    </row>
    <row r="146" spans="1:6" x14ac:dyDescent="0.25">
      <c r="A146" s="448"/>
      <c r="B146" s="547"/>
      <c r="C146" s="453"/>
      <c r="D146" s="453"/>
      <c r="E146" s="546"/>
      <c r="F146" s="1693"/>
    </row>
    <row r="147" spans="1:6" ht="25" x14ac:dyDescent="0.25">
      <c r="A147" s="448" t="s">
        <v>460</v>
      </c>
      <c r="B147" s="449" t="s">
        <v>461</v>
      </c>
      <c r="C147" s="453" t="s">
        <v>48</v>
      </c>
      <c r="D147" s="453">
        <v>22</v>
      </c>
      <c r="E147" s="546"/>
      <c r="F147" s="1694">
        <f>D147*E147</f>
        <v>0</v>
      </c>
    </row>
    <row r="148" spans="1:6" x14ac:dyDescent="0.25">
      <c r="A148" s="448"/>
      <c r="B148" s="547"/>
      <c r="C148" s="453"/>
      <c r="D148" s="453"/>
      <c r="E148" s="546"/>
      <c r="F148" s="1693"/>
    </row>
    <row r="149" spans="1:6" ht="13" x14ac:dyDescent="0.25">
      <c r="A149" s="448"/>
      <c r="B149" s="457" t="s">
        <v>464</v>
      </c>
      <c r="C149" s="453"/>
      <c r="D149" s="453"/>
      <c r="E149" s="546"/>
      <c r="F149" s="1693"/>
    </row>
    <row r="150" spans="1:6" x14ac:dyDescent="0.25">
      <c r="A150" s="448"/>
      <c r="B150" s="449"/>
      <c r="C150" s="453"/>
      <c r="D150" s="453"/>
      <c r="E150" s="546"/>
      <c r="F150" s="1693"/>
    </row>
    <row r="151" spans="1:6" ht="13" x14ac:dyDescent="0.25">
      <c r="A151" s="448"/>
      <c r="B151" s="457" t="s">
        <v>465</v>
      </c>
      <c r="C151" s="453"/>
      <c r="D151" s="453"/>
      <c r="E151" s="1692"/>
      <c r="F151" s="1693"/>
    </row>
    <row r="152" spans="1:6" ht="13" x14ac:dyDescent="0.3">
      <c r="A152" s="476"/>
      <c r="B152" s="477"/>
      <c r="C152" s="477"/>
      <c r="D152" s="477"/>
      <c r="E152" s="548"/>
      <c r="F152" s="479"/>
    </row>
    <row r="153" spans="1:6" ht="50" x14ac:dyDescent="0.25">
      <c r="A153" s="448" t="s">
        <v>468</v>
      </c>
      <c r="B153" s="572" t="s">
        <v>1784</v>
      </c>
      <c r="C153" s="453" t="s">
        <v>19</v>
      </c>
      <c r="D153" s="453">
        <v>6</v>
      </c>
      <c r="E153" s="546"/>
      <c r="F153" s="1694">
        <f>D153*E153</f>
        <v>0</v>
      </c>
    </row>
    <row r="154" spans="1:6" ht="13" x14ac:dyDescent="0.3">
      <c r="A154" s="476"/>
      <c r="B154" s="1695"/>
      <c r="C154" s="477"/>
      <c r="D154" s="477"/>
      <c r="E154" s="548"/>
      <c r="F154" s="479"/>
    </row>
    <row r="155" spans="1:6" ht="13" x14ac:dyDescent="0.25">
      <c r="A155" s="448"/>
      <c r="B155" s="457" t="s">
        <v>469</v>
      </c>
      <c r="C155" s="453"/>
      <c r="D155" s="453"/>
      <c r="E155" s="1692"/>
      <c r="F155" s="1693"/>
    </row>
    <row r="156" spans="1:6" x14ac:dyDescent="0.25">
      <c r="A156" s="448"/>
      <c r="B156" s="458"/>
      <c r="C156" s="453"/>
      <c r="D156" s="453"/>
      <c r="E156" s="1692"/>
      <c r="F156" s="1693"/>
    </row>
    <row r="157" spans="1:6" ht="50" x14ac:dyDescent="0.25">
      <c r="A157" s="448" t="s">
        <v>470</v>
      </c>
      <c r="B157" s="449" t="s">
        <v>1785</v>
      </c>
      <c r="C157" s="453" t="s">
        <v>19</v>
      </c>
      <c r="D157" s="453">
        <v>2</v>
      </c>
      <c r="E157" s="546"/>
      <c r="F157" s="1694">
        <f>D157*E157</f>
        <v>0</v>
      </c>
    </row>
    <row r="158" spans="1:6" ht="13" x14ac:dyDescent="0.3">
      <c r="A158" s="476"/>
      <c r="B158" s="477"/>
      <c r="C158" s="477"/>
      <c r="D158" s="477"/>
      <c r="E158" s="546"/>
      <c r="F158" s="479"/>
    </row>
    <row r="159" spans="1:6" ht="13" x14ac:dyDescent="0.25">
      <c r="A159" s="448"/>
      <c r="B159" s="457" t="s">
        <v>151</v>
      </c>
      <c r="C159" s="453"/>
      <c r="D159" s="453"/>
      <c r="E159" s="546"/>
      <c r="F159" s="1693"/>
    </row>
    <row r="160" spans="1:6" x14ac:dyDescent="0.25">
      <c r="A160" s="448"/>
      <c r="B160" s="458"/>
      <c r="C160" s="453"/>
      <c r="D160" s="453"/>
      <c r="E160" s="546"/>
      <c r="F160" s="1693"/>
    </row>
    <row r="161" spans="1:6" x14ac:dyDescent="0.25">
      <c r="A161" s="448" t="s">
        <v>1600</v>
      </c>
      <c r="B161" s="449" t="s">
        <v>474</v>
      </c>
      <c r="C161" s="453" t="s">
        <v>48</v>
      </c>
      <c r="D161" s="453">
        <v>15.5</v>
      </c>
      <c r="E161" s="546"/>
      <c r="F161" s="1694">
        <f>D161*E161</f>
        <v>0</v>
      </c>
    </row>
    <row r="162" spans="1:6" x14ac:dyDescent="0.25">
      <c r="A162" s="448"/>
      <c r="B162" s="458"/>
      <c r="C162" s="453"/>
      <c r="D162" s="453"/>
      <c r="E162" s="1692"/>
      <c r="F162" s="1693"/>
    </row>
    <row r="163" spans="1:6" ht="50" x14ac:dyDescent="0.25">
      <c r="A163" s="448" t="s">
        <v>1601</v>
      </c>
      <c r="B163" s="572" t="s">
        <v>475</v>
      </c>
      <c r="C163" s="453" t="s">
        <v>48</v>
      </c>
      <c r="D163" s="453">
        <v>20</v>
      </c>
      <c r="E163" s="546"/>
      <c r="F163" s="1694">
        <f>D163*E163</f>
        <v>0</v>
      </c>
    </row>
    <row r="164" spans="1:6" ht="13" x14ac:dyDescent="0.3">
      <c r="A164" s="476"/>
      <c r="B164" s="477"/>
      <c r="C164" s="477"/>
      <c r="D164" s="477"/>
      <c r="E164" s="548"/>
      <c r="F164" s="479"/>
    </row>
    <row r="165" spans="1:6" ht="39.5" x14ac:dyDescent="0.25">
      <c r="A165" s="448" t="s">
        <v>1602</v>
      </c>
      <c r="B165" s="449" t="s">
        <v>1233</v>
      </c>
      <c r="C165" s="453" t="s">
        <v>19</v>
      </c>
      <c r="D165" s="453">
        <v>1</v>
      </c>
      <c r="E165" s="546"/>
      <c r="F165" s="1694">
        <f>D165*E165</f>
        <v>0</v>
      </c>
    </row>
    <row r="166" spans="1:6" x14ac:dyDescent="0.25">
      <c r="A166" s="448"/>
      <c r="B166" s="449"/>
      <c r="C166" s="453"/>
      <c r="D166" s="453"/>
      <c r="E166" s="546"/>
      <c r="F166" s="1693"/>
    </row>
    <row r="167" spans="1:6" ht="25" x14ac:dyDescent="0.25">
      <c r="A167" s="448" t="s">
        <v>1603</v>
      </c>
      <c r="B167" s="449" t="s">
        <v>479</v>
      </c>
      <c r="C167" s="453" t="s">
        <v>8</v>
      </c>
      <c r="D167" s="453">
        <v>1</v>
      </c>
      <c r="E167" s="546"/>
      <c r="F167" s="1694">
        <f>D167*E167</f>
        <v>0</v>
      </c>
    </row>
    <row r="168" spans="1:6" x14ac:dyDescent="0.25">
      <c r="A168" s="448"/>
      <c r="B168" s="572"/>
      <c r="C168" s="453"/>
      <c r="D168" s="453"/>
      <c r="E168" s="546"/>
      <c r="F168" s="1693"/>
    </row>
    <row r="169" spans="1:6" ht="13" x14ac:dyDescent="0.25">
      <c r="A169" s="448"/>
      <c r="B169" s="457" t="s">
        <v>464</v>
      </c>
      <c r="C169" s="453"/>
      <c r="D169" s="453"/>
      <c r="E169" s="546"/>
      <c r="F169" s="1693"/>
    </row>
    <row r="170" spans="1:6" x14ac:dyDescent="0.25">
      <c r="A170" s="448"/>
      <c r="B170" s="449"/>
      <c r="C170" s="453"/>
      <c r="D170" s="453"/>
      <c r="E170" s="546"/>
      <c r="F170" s="1693"/>
    </row>
    <row r="171" spans="1:6" ht="13" x14ac:dyDescent="0.25">
      <c r="A171" s="448"/>
      <c r="B171" s="457" t="s">
        <v>465</v>
      </c>
      <c r="C171" s="453"/>
      <c r="D171" s="453"/>
      <c r="E171" s="1692"/>
      <c r="F171" s="1693"/>
    </row>
    <row r="172" spans="1:6" ht="13" x14ac:dyDescent="0.3">
      <c r="A172" s="476"/>
      <c r="B172" s="477"/>
      <c r="C172" s="477"/>
      <c r="D172" s="477"/>
      <c r="E172" s="548"/>
      <c r="F172" s="479"/>
    </row>
    <row r="173" spans="1:6" ht="50" x14ac:dyDescent="0.25">
      <c r="A173" s="448" t="s">
        <v>468</v>
      </c>
      <c r="B173" s="572" t="s">
        <v>1784</v>
      </c>
      <c r="C173" s="453" t="s">
        <v>19</v>
      </c>
      <c r="D173" s="453">
        <v>6</v>
      </c>
      <c r="E173" s="546"/>
      <c r="F173" s="1694">
        <f>D173*E173</f>
        <v>0</v>
      </c>
    </row>
    <row r="174" spans="1:6" ht="13" x14ac:dyDescent="0.3">
      <c r="A174" s="476"/>
      <c r="B174" s="1695"/>
      <c r="C174" s="477"/>
      <c r="D174" s="477"/>
      <c r="E174" s="548"/>
      <c r="F174" s="479"/>
    </row>
    <row r="175" spans="1:6" ht="13" x14ac:dyDescent="0.25">
      <c r="A175" s="448"/>
      <c r="B175" s="457" t="s">
        <v>469</v>
      </c>
      <c r="C175" s="453"/>
      <c r="D175" s="453"/>
      <c r="E175" s="1692"/>
      <c r="F175" s="1693"/>
    </row>
    <row r="176" spans="1:6" x14ac:dyDescent="0.25">
      <c r="A176" s="448"/>
      <c r="B176" s="458"/>
      <c r="C176" s="453"/>
      <c r="D176" s="453"/>
      <c r="E176" s="1692"/>
      <c r="F176" s="1693"/>
    </row>
    <row r="177" spans="1:7" ht="50" x14ac:dyDescent="0.25">
      <c r="A177" s="448" t="s">
        <v>470</v>
      </c>
      <c r="B177" s="449" t="s">
        <v>1785</v>
      </c>
      <c r="C177" s="453" t="s">
        <v>19</v>
      </c>
      <c r="D177" s="453">
        <v>2</v>
      </c>
      <c r="E177" s="546"/>
      <c r="F177" s="1694">
        <f>D177*E177</f>
        <v>0</v>
      </c>
    </row>
    <row r="178" spans="1:7" x14ac:dyDescent="0.25">
      <c r="A178" s="547"/>
      <c r="B178" s="449"/>
      <c r="C178" s="453"/>
      <c r="D178" s="453"/>
      <c r="E178" s="546"/>
      <c r="F178" s="1696"/>
    </row>
    <row r="179" spans="1:7" ht="19.5" customHeight="1" x14ac:dyDescent="0.25">
      <c r="A179" s="2165" t="s">
        <v>103</v>
      </c>
      <c r="B179" s="2166"/>
      <c r="C179" s="2166"/>
      <c r="D179" s="2166"/>
      <c r="E179" s="2166"/>
      <c r="F179" s="837">
        <f>SUM(F143:F177)</f>
        <v>0</v>
      </c>
    </row>
    <row r="180" spans="1:7" x14ac:dyDescent="0.25">
      <c r="A180" s="547"/>
      <c r="B180" s="449"/>
      <c r="C180" s="453"/>
      <c r="D180" s="453"/>
      <c r="E180" s="546"/>
      <c r="F180" s="1696"/>
    </row>
    <row r="181" spans="1:7" ht="13" x14ac:dyDescent="0.25">
      <c r="A181" s="547"/>
      <c r="B181" s="457" t="s">
        <v>2354</v>
      </c>
      <c r="C181" s="453"/>
      <c r="D181" s="453"/>
      <c r="E181" s="546"/>
      <c r="F181" s="1696"/>
    </row>
    <row r="182" spans="1:7" x14ac:dyDescent="0.25">
      <c r="A182" s="547"/>
      <c r="B182" s="449"/>
      <c r="C182" s="453"/>
      <c r="D182" s="453"/>
      <c r="E182" s="546"/>
      <c r="F182" s="1696"/>
    </row>
    <row r="183" spans="1:7" s="1614" customFormat="1" ht="62.5" x14ac:dyDescent="0.25">
      <c r="A183" s="1131" t="s">
        <v>2374</v>
      </c>
      <c r="B183" s="1851" t="s">
        <v>2409</v>
      </c>
      <c r="C183" s="1850" t="s">
        <v>2279</v>
      </c>
      <c r="D183" s="1850">
        <v>1</v>
      </c>
      <c r="E183" s="1133"/>
      <c r="F183" s="1134">
        <f>D183*E183</f>
        <v>0</v>
      </c>
    </row>
    <row r="184" spans="1:7" s="1614" customFormat="1" ht="14" x14ac:dyDescent="0.25">
      <c r="A184" s="753"/>
      <c r="B184" s="1851"/>
      <c r="C184" s="1850"/>
      <c r="D184" s="1853"/>
      <c r="E184" s="1133"/>
      <c r="F184" s="764"/>
    </row>
    <row r="185" spans="1:7" s="1614" customFormat="1" ht="25" x14ac:dyDescent="0.25">
      <c r="A185" s="1131" t="s">
        <v>2375</v>
      </c>
      <c r="B185" s="1851" t="s">
        <v>2410</v>
      </c>
      <c r="C185" s="1850" t="s">
        <v>1970</v>
      </c>
      <c r="D185" s="1850">
        <v>1</v>
      </c>
      <c r="E185" s="1133"/>
      <c r="F185" s="1134">
        <f>D185*E185</f>
        <v>0</v>
      </c>
    </row>
    <row r="186" spans="1:7" s="1586" customFormat="1" x14ac:dyDescent="0.25">
      <c r="A186" s="1582"/>
      <c r="B186" s="1851"/>
      <c r="C186" s="1850"/>
      <c r="D186" s="1850"/>
      <c r="E186" s="1133"/>
      <c r="F186" s="764"/>
    </row>
    <row r="187" spans="1:7" s="1586" customFormat="1" ht="27" x14ac:dyDescent="0.25">
      <c r="A187" s="1131" t="s">
        <v>2376</v>
      </c>
      <c r="B187" s="1851" t="s">
        <v>2323</v>
      </c>
      <c r="C187" s="1850" t="s">
        <v>1970</v>
      </c>
      <c r="D187" s="1850">
        <v>8</v>
      </c>
      <c r="E187" s="1133"/>
      <c r="F187" s="1134">
        <f>D187*E187</f>
        <v>0</v>
      </c>
    </row>
    <row r="188" spans="1:7" x14ac:dyDescent="0.25">
      <c r="A188" s="1582"/>
      <c r="B188" s="1851"/>
      <c r="C188" s="1850"/>
      <c r="D188" s="1850"/>
      <c r="E188" s="1133"/>
      <c r="F188" s="764"/>
      <c r="G188" s="535"/>
    </row>
    <row r="189" spans="1:7" ht="27" x14ac:dyDescent="0.25">
      <c r="A189" s="1131" t="s">
        <v>2377</v>
      </c>
      <c r="B189" s="1851" t="s">
        <v>2324</v>
      </c>
      <c r="C189" s="1850" t="s">
        <v>2281</v>
      </c>
      <c r="D189" s="1850">
        <v>13</v>
      </c>
      <c r="E189" s="1133"/>
      <c r="F189" s="1134">
        <f>D189*E189</f>
        <v>0</v>
      </c>
      <c r="G189" s="535"/>
    </row>
    <row r="190" spans="1:7" x14ac:dyDescent="0.25">
      <c r="A190" s="1582"/>
      <c r="B190" s="1851"/>
      <c r="C190" s="1850"/>
      <c r="D190" s="1853"/>
      <c r="E190" s="1133"/>
      <c r="F190" s="764"/>
      <c r="G190" s="535"/>
    </row>
    <row r="191" spans="1:7" ht="13" x14ac:dyDescent="0.25">
      <c r="A191" s="1582"/>
      <c r="B191" s="1852" t="s">
        <v>2282</v>
      </c>
      <c r="C191" s="1873"/>
      <c r="D191" s="1874"/>
      <c r="E191" s="1133"/>
      <c r="F191" s="764"/>
      <c r="G191" s="535"/>
    </row>
    <row r="192" spans="1:7" ht="37.5" x14ac:dyDescent="0.25">
      <c r="A192" s="1131" t="s">
        <v>2378</v>
      </c>
      <c r="B192" s="1851" t="s">
        <v>2288</v>
      </c>
      <c r="C192" s="1850" t="s">
        <v>2281</v>
      </c>
      <c r="D192" s="1850">
        <v>8</v>
      </c>
      <c r="E192" s="1133"/>
      <c r="F192" s="1134">
        <f>D192*E192</f>
        <v>0</v>
      </c>
      <c r="G192" s="535"/>
    </row>
    <row r="193" spans="1:7" x14ac:dyDescent="0.25">
      <c r="A193" s="1582"/>
      <c r="B193" s="1851"/>
      <c r="C193" s="1850"/>
      <c r="D193" s="1850"/>
      <c r="E193" s="1133"/>
      <c r="F193" s="764"/>
      <c r="G193" s="535"/>
    </row>
    <row r="194" spans="1:7" ht="25" x14ac:dyDescent="0.25">
      <c r="A194" s="1131" t="s">
        <v>2379</v>
      </c>
      <c r="B194" s="1851" t="s">
        <v>2411</v>
      </c>
      <c r="C194" s="1850" t="s">
        <v>1970</v>
      </c>
      <c r="D194" s="1850">
        <v>4</v>
      </c>
      <c r="E194" s="1133"/>
      <c r="F194" s="1134">
        <f>D194*E194</f>
        <v>0</v>
      </c>
      <c r="G194" s="535"/>
    </row>
    <row r="195" spans="1:7" x14ac:dyDescent="0.25">
      <c r="A195" s="1582"/>
      <c r="B195" s="1851"/>
      <c r="C195" s="1850"/>
      <c r="D195" s="1850"/>
      <c r="E195" s="1133"/>
      <c r="F195" s="764"/>
      <c r="G195" s="535"/>
    </row>
    <row r="196" spans="1:7" x14ac:dyDescent="0.25">
      <c r="A196" s="1131" t="s">
        <v>2380</v>
      </c>
      <c r="B196" s="1851" t="s">
        <v>2290</v>
      </c>
      <c r="C196" s="1850" t="s">
        <v>2281</v>
      </c>
      <c r="D196" s="1850">
        <v>8</v>
      </c>
      <c r="E196" s="1133"/>
      <c r="F196" s="1134">
        <f>D196*E196</f>
        <v>0</v>
      </c>
      <c r="G196" s="535"/>
    </row>
    <row r="197" spans="1:7" ht="13" x14ac:dyDescent="0.25">
      <c r="A197" s="1582"/>
      <c r="B197" s="1851"/>
      <c r="C197" s="1873"/>
      <c r="D197" s="1874"/>
      <c r="E197" s="1133"/>
      <c r="F197" s="764"/>
      <c r="G197" s="535"/>
    </row>
    <row r="198" spans="1:7" x14ac:dyDescent="0.25">
      <c r="A198" s="1131" t="s">
        <v>2381</v>
      </c>
      <c r="B198" s="1851" t="s">
        <v>2417</v>
      </c>
      <c r="C198" s="1850" t="s">
        <v>642</v>
      </c>
      <c r="D198" s="1850">
        <v>1</v>
      </c>
      <c r="E198" s="1133"/>
      <c r="F198" s="1134">
        <f>D198*E198</f>
        <v>0</v>
      </c>
      <c r="G198" s="535"/>
    </row>
    <row r="199" spans="1:7" x14ac:dyDescent="0.25">
      <c r="A199" s="1582"/>
      <c r="B199" s="1851"/>
      <c r="C199" s="1850"/>
      <c r="D199" s="1850"/>
      <c r="E199" s="1133"/>
      <c r="F199" s="764"/>
      <c r="G199" s="535"/>
    </row>
    <row r="200" spans="1:7" ht="50" x14ac:dyDescent="0.25">
      <c r="A200" s="1131" t="s">
        <v>2382</v>
      </c>
      <c r="B200" s="1851" t="s">
        <v>2292</v>
      </c>
      <c r="C200" s="1850" t="s">
        <v>642</v>
      </c>
      <c r="D200" s="1850">
        <v>1</v>
      </c>
      <c r="E200" s="1133"/>
      <c r="F200" s="1134">
        <f>D200*E200</f>
        <v>0</v>
      </c>
      <c r="G200" s="535"/>
    </row>
    <row r="201" spans="1:7" ht="13" x14ac:dyDescent="0.25">
      <c r="A201" s="1131" t="s">
        <v>2383</v>
      </c>
      <c r="B201" s="1875"/>
      <c r="C201" s="1876"/>
      <c r="D201" s="1877"/>
      <c r="E201" s="1133"/>
      <c r="F201" s="764"/>
      <c r="G201" s="535"/>
    </row>
    <row r="202" spans="1:7" x14ac:dyDescent="0.25">
      <c r="B202" s="1851" t="s">
        <v>2293</v>
      </c>
      <c r="C202" s="1850" t="s">
        <v>642</v>
      </c>
      <c r="D202" s="1850">
        <v>1</v>
      </c>
      <c r="E202" s="1133"/>
      <c r="F202" s="1134">
        <f>D202*E202</f>
        <v>0</v>
      </c>
      <c r="G202" s="535"/>
    </row>
    <row r="203" spans="1:7" x14ac:dyDescent="0.25">
      <c r="A203" s="1582"/>
      <c r="B203" s="746"/>
      <c r="C203" s="750"/>
      <c r="D203" s="751"/>
      <c r="E203" s="752"/>
      <c r="F203" s="608"/>
      <c r="G203" s="535"/>
    </row>
    <row r="204" spans="1:7" x14ac:dyDescent="0.25">
      <c r="A204" s="1582"/>
      <c r="B204" s="746"/>
      <c r="C204" s="750"/>
      <c r="D204" s="751"/>
      <c r="E204" s="752"/>
      <c r="F204" s="608"/>
      <c r="G204" s="535"/>
    </row>
    <row r="205" spans="1:7" x14ac:dyDescent="0.25">
      <c r="A205" s="1582"/>
      <c r="B205" s="746"/>
      <c r="C205" s="750"/>
      <c r="D205" s="751"/>
      <c r="E205" s="752"/>
      <c r="F205" s="608"/>
      <c r="G205" s="535"/>
    </row>
    <row r="206" spans="1:7" x14ac:dyDescent="0.25">
      <c r="A206" s="1582"/>
      <c r="B206" s="746"/>
      <c r="C206" s="750"/>
      <c r="D206" s="751"/>
      <c r="E206" s="752"/>
      <c r="F206" s="608"/>
      <c r="G206" s="535"/>
    </row>
    <row r="207" spans="1:7" x14ac:dyDescent="0.25">
      <c r="A207" s="1582"/>
      <c r="B207" s="746"/>
      <c r="C207" s="750"/>
      <c r="D207" s="751"/>
      <c r="E207" s="752"/>
      <c r="F207" s="608"/>
      <c r="G207" s="535"/>
    </row>
    <row r="208" spans="1:7" x14ac:dyDescent="0.25">
      <c r="A208" s="1582"/>
      <c r="B208" s="746"/>
      <c r="C208" s="750"/>
      <c r="D208" s="751"/>
      <c r="E208" s="752"/>
      <c r="F208" s="608"/>
      <c r="G208" s="535"/>
    </row>
    <row r="209" spans="1:7" x14ac:dyDescent="0.25">
      <c r="A209" s="1582"/>
      <c r="B209" s="746"/>
      <c r="C209" s="750"/>
      <c r="D209" s="751"/>
      <c r="E209" s="752"/>
      <c r="F209" s="608"/>
      <c r="G209" s="535"/>
    </row>
    <row r="210" spans="1:7" x14ac:dyDescent="0.25">
      <c r="A210" s="1582"/>
      <c r="B210" s="746"/>
      <c r="C210" s="750"/>
      <c r="D210" s="751"/>
      <c r="E210" s="752"/>
      <c r="F210" s="608"/>
      <c r="G210" s="535"/>
    </row>
    <row r="211" spans="1:7" x14ac:dyDescent="0.25">
      <c r="A211" s="1582"/>
      <c r="B211" s="746"/>
      <c r="C211" s="750"/>
      <c r="D211" s="751"/>
      <c r="E211" s="752"/>
      <c r="F211" s="608"/>
      <c r="G211" s="535"/>
    </row>
    <row r="212" spans="1:7" x14ac:dyDescent="0.25">
      <c r="A212" s="1582"/>
      <c r="B212" s="746"/>
      <c r="C212" s="750"/>
      <c r="D212" s="751"/>
      <c r="E212" s="752"/>
      <c r="F212" s="608"/>
      <c r="G212" s="535"/>
    </row>
    <row r="213" spans="1:7" x14ac:dyDescent="0.25">
      <c r="A213" s="1582"/>
      <c r="B213" s="746"/>
      <c r="C213" s="750"/>
      <c r="D213" s="751"/>
      <c r="E213" s="752"/>
      <c r="F213" s="608"/>
      <c r="G213" s="535"/>
    </row>
    <row r="214" spans="1:7" x14ac:dyDescent="0.25">
      <c r="A214" s="1582"/>
      <c r="B214" s="746"/>
      <c r="C214" s="750"/>
      <c r="D214" s="751"/>
      <c r="E214" s="752"/>
      <c r="F214" s="608"/>
      <c r="G214" s="535"/>
    </row>
    <row r="215" spans="1:7" x14ac:dyDescent="0.25">
      <c r="A215" s="1582"/>
      <c r="B215" s="746"/>
      <c r="C215" s="750"/>
      <c r="D215" s="751"/>
      <c r="E215" s="752"/>
      <c r="F215" s="608"/>
      <c r="G215" s="535"/>
    </row>
    <row r="216" spans="1:7" x14ac:dyDescent="0.25">
      <c r="A216" s="1582"/>
      <c r="B216" s="746"/>
      <c r="C216" s="750"/>
      <c r="D216" s="751"/>
      <c r="E216" s="752"/>
      <c r="F216" s="608"/>
      <c r="G216" s="535"/>
    </row>
    <row r="217" spans="1:7" x14ac:dyDescent="0.25">
      <c r="A217" s="1582"/>
      <c r="B217" s="746"/>
      <c r="C217" s="750"/>
      <c r="D217" s="751"/>
      <c r="E217" s="752"/>
      <c r="F217" s="608"/>
      <c r="G217" s="535"/>
    </row>
    <row r="218" spans="1:7" x14ac:dyDescent="0.25">
      <c r="A218" s="1582"/>
      <c r="B218" s="746"/>
      <c r="C218" s="750"/>
      <c r="D218" s="751"/>
      <c r="E218" s="752"/>
      <c r="F218" s="608"/>
      <c r="G218" s="535"/>
    </row>
    <row r="219" spans="1:7" x14ac:dyDescent="0.25">
      <c r="A219" s="1582"/>
      <c r="B219" s="746"/>
      <c r="C219" s="750"/>
      <c r="D219" s="751"/>
      <c r="E219" s="752"/>
      <c r="F219" s="608"/>
      <c r="G219" s="535"/>
    </row>
    <row r="220" spans="1:7" x14ac:dyDescent="0.25">
      <c r="A220" s="1582"/>
      <c r="B220" s="746"/>
      <c r="C220" s="750"/>
      <c r="D220" s="751"/>
      <c r="E220" s="752"/>
      <c r="F220" s="608"/>
      <c r="G220" s="535"/>
    </row>
    <row r="221" spans="1:7" x14ac:dyDescent="0.25">
      <c r="A221" s="1582"/>
      <c r="B221" s="746"/>
      <c r="C221" s="750"/>
      <c r="D221" s="751"/>
      <c r="E221" s="752"/>
      <c r="F221" s="608"/>
      <c r="G221" s="535"/>
    </row>
    <row r="222" spans="1:7" x14ac:dyDescent="0.25">
      <c r="A222" s="1582"/>
      <c r="B222" s="746"/>
      <c r="C222" s="750"/>
      <c r="D222" s="751"/>
      <c r="E222" s="752"/>
      <c r="F222" s="608"/>
      <c r="G222" s="535"/>
    </row>
    <row r="223" spans="1:7" x14ac:dyDescent="0.25">
      <c r="A223" s="1582"/>
      <c r="B223" s="746"/>
      <c r="C223" s="750"/>
      <c r="D223" s="751"/>
      <c r="E223" s="752"/>
      <c r="F223" s="608"/>
      <c r="G223" s="535"/>
    </row>
    <row r="224" spans="1:7" ht="11.25" customHeight="1" x14ac:dyDescent="0.25">
      <c r="A224" s="1582"/>
      <c r="B224" s="746"/>
      <c r="C224" s="750"/>
      <c r="D224" s="751"/>
      <c r="E224" s="752"/>
      <c r="F224" s="608"/>
      <c r="G224" s="535"/>
    </row>
    <row r="225" spans="1:6" ht="19.5" customHeight="1" x14ac:dyDescent="0.25">
      <c r="A225" s="2165" t="s">
        <v>103</v>
      </c>
      <c r="B225" s="2166"/>
      <c r="C225" s="2166"/>
      <c r="D225" s="2166"/>
      <c r="E225" s="2166"/>
      <c r="F225" s="837">
        <f>SUM(F181:F224)</f>
        <v>0</v>
      </c>
    </row>
    <row r="226" spans="1:6" x14ac:dyDescent="0.25">
      <c r="A226" s="448"/>
      <c r="B226" s="449"/>
      <c r="C226" s="453"/>
      <c r="D226" s="453"/>
      <c r="E226" s="546"/>
      <c r="F226" s="1694"/>
    </row>
    <row r="227" spans="1:6" x14ac:dyDescent="0.25">
      <c r="A227" s="448"/>
      <c r="C227" s="453"/>
      <c r="D227" s="453"/>
      <c r="E227" s="546"/>
      <c r="F227" s="1694"/>
    </row>
    <row r="228" spans="1:6" ht="13" x14ac:dyDescent="0.3">
      <c r="A228" s="476"/>
      <c r="B228" s="477"/>
      <c r="C228" s="477"/>
      <c r="D228" s="477"/>
      <c r="E228" s="546"/>
      <c r="F228" s="479"/>
    </row>
    <row r="229" spans="1:6" ht="13" x14ac:dyDescent="0.25">
      <c r="A229" s="576"/>
      <c r="B229" s="579" t="s">
        <v>28</v>
      </c>
      <c r="C229" s="580"/>
      <c r="D229" s="580"/>
      <c r="E229" s="577"/>
      <c r="F229" s="578"/>
    </row>
    <row r="230" spans="1:6" ht="13" x14ac:dyDescent="0.25">
      <c r="A230" s="581"/>
      <c r="B230" s="582"/>
      <c r="C230" s="580"/>
      <c r="D230" s="580"/>
      <c r="E230" s="577"/>
      <c r="F230" s="578"/>
    </row>
    <row r="231" spans="1:6" x14ac:dyDescent="0.25">
      <c r="A231" s="576"/>
      <c r="B231" s="567" t="s">
        <v>216</v>
      </c>
      <c r="C231" s="580"/>
      <c r="D231" s="580"/>
      <c r="E231" s="577"/>
      <c r="F231" s="583">
        <f>F52</f>
        <v>0</v>
      </c>
    </row>
    <row r="232" spans="1:6" ht="13" x14ac:dyDescent="0.25">
      <c r="A232" s="581"/>
      <c r="B232" s="502"/>
      <c r="C232" s="502"/>
      <c r="D232" s="502"/>
      <c r="E232" s="584"/>
      <c r="F232" s="585"/>
    </row>
    <row r="233" spans="1:6" x14ac:dyDescent="0.25">
      <c r="A233" s="576"/>
      <c r="B233" s="567" t="s">
        <v>217</v>
      </c>
      <c r="C233" s="580"/>
      <c r="D233" s="580"/>
      <c r="E233" s="577"/>
      <c r="F233" s="583">
        <f>F102</f>
        <v>0</v>
      </c>
    </row>
    <row r="234" spans="1:6" x14ac:dyDescent="0.25">
      <c r="A234" s="576"/>
      <c r="B234" s="567"/>
      <c r="C234" s="580"/>
      <c r="D234" s="580"/>
      <c r="E234" s="577"/>
      <c r="F234" s="578"/>
    </row>
    <row r="235" spans="1:6" x14ac:dyDescent="0.25">
      <c r="A235" s="576"/>
      <c r="B235" s="567" t="s">
        <v>218</v>
      </c>
      <c r="C235" s="580"/>
      <c r="D235" s="580"/>
      <c r="E235" s="577"/>
      <c r="F235" s="583">
        <f>F141</f>
        <v>0</v>
      </c>
    </row>
    <row r="236" spans="1:6" x14ac:dyDescent="0.25">
      <c r="A236" s="576"/>
      <c r="B236" s="567"/>
      <c r="C236" s="580"/>
      <c r="D236" s="580"/>
      <c r="E236" s="577"/>
      <c r="F236" s="578"/>
    </row>
    <row r="237" spans="1:6" x14ac:dyDescent="0.25">
      <c r="A237" s="576"/>
      <c r="B237" s="567" t="s">
        <v>219</v>
      </c>
      <c r="C237" s="580"/>
      <c r="D237" s="580"/>
      <c r="E237" s="577"/>
      <c r="F237" s="583">
        <f>F179</f>
        <v>0</v>
      </c>
    </row>
    <row r="238" spans="1:6" ht="13" x14ac:dyDescent="0.25">
      <c r="A238" s="576"/>
      <c r="B238" s="582"/>
      <c r="C238" s="580"/>
      <c r="D238" s="580"/>
      <c r="E238" s="577"/>
      <c r="F238" s="578"/>
    </row>
    <row r="239" spans="1:6" x14ac:dyDescent="0.25">
      <c r="A239" s="576"/>
      <c r="B239" s="567" t="s">
        <v>220</v>
      </c>
      <c r="C239" s="580"/>
      <c r="D239" s="580"/>
      <c r="E239" s="577"/>
      <c r="F239" s="583">
        <f>F225</f>
        <v>0</v>
      </c>
    </row>
    <row r="240" spans="1:6" x14ac:dyDescent="0.25">
      <c r="A240" s="576"/>
      <c r="B240" s="567"/>
      <c r="C240" s="580"/>
      <c r="D240" s="580"/>
      <c r="E240" s="577"/>
      <c r="F240" s="578"/>
    </row>
    <row r="241" spans="1:6" x14ac:dyDescent="0.25">
      <c r="A241" s="576"/>
      <c r="B241" s="567"/>
      <c r="C241" s="580"/>
      <c r="D241" s="580"/>
      <c r="E241" s="577"/>
      <c r="F241" s="583"/>
    </row>
    <row r="242" spans="1:6" x14ac:dyDescent="0.25">
      <c r="A242" s="576"/>
      <c r="B242" s="567"/>
      <c r="C242" s="580"/>
      <c r="D242" s="580"/>
      <c r="E242" s="577"/>
      <c r="F242" s="578"/>
    </row>
    <row r="243" spans="1:6" x14ac:dyDescent="0.25">
      <c r="A243" s="576"/>
      <c r="B243" s="567"/>
      <c r="C243" s="580"/>
      <c r="D243" s="580"/>
      <c r="E243" s="577"/>
      <c r="F243" s="583"/>
    </row>
    <row r="244" spans="1:6" x14ac:dyDescent="0.25">
      <c r="A244" s="576"/>
      <c r="B244" s="567"/>
      <c r="C244" s="580"/>
      <c r="D244" s="580"/>
      <c r="E244" s="577"/>
      <c r="F244" s="578"/>
    </row>
    <row r="245" spans="1:6" x14ac:dyDescent="0.25">
      <c r="A245" s="576"/>
      <c r="B245" s="567"/>
      <c r="C245" s="580"/>
      <c r="D245" s="580"/>
      <c r="E245" s="577"/>
      <c r="F245" s="583"/>
    </row>
    <row r="246" spans="1:6" x14ac:dyDescent="0.25">
      <c r="A246" s="576"/>
      <c r="B246" s="567"/>
      <c r="C246" s="580"/>
      <c r="D246" s="580"/>
      <c r="E246" s="577"/>
      <c r="F246" s="578"/>
    </row>
    <row r="247" spans="1:6" x14ac:dyDescent="0.25">
      <c r="A247" s="576"/>
      <c r="B247" s="567"/>
      <c r="C247" s="580"/>
      <c r="D247" s="580"/>
      <c r="E247" s="577"/>
      <c r="F247" s="583"/>
    </row>
    <row r="248" spans="1:6" x14ac:dyDescent="0.25">
      <c r="A248" s="576"/>
      <c r="B248" s="567"/>
      <c r="C248" s="580"/>
      <c r="D248" s="580"/>
      <c r="E248" s="577"/>
      <c r="F248" s="578"/>
    </row>
    <row r="249" spans="1:6" x14ac:dyDescent="0.25">
      <c r="A249" s="576"/>
      <c r="B249" s="567"/>
      <c r="C249" s="580"/>
      <c r="D249" s="580"/>
      <c r="E249" s="577"/>
      <c r="F249" s="578"/>
    </row>
    <row r="250" spans="1:6" x14ac:dyDescent="0.25">
      <c r="A250" s="576"/>
      <c r="B250" s="567"/>
      <c r="C250" s="580"/>
      <c r="D250" s="580"/>
      <c r="E250" s="577"/>
      <c r="F250" s="578"/>
    </row>
    <row r="251" spans="1:6" x14ac:dyDescent="0.25">
      <c r="A251" s="576"/>
      <c r="B251" s="567"/>
      <c r="C251" s="580"/>
      <c r="D251" s="580"/>
      <c r="E251" s="577"/>
      <c r="F251" s="578"/>
    </row>
    <row r="252" spans="1:6" x14ac:dyDescent="0.25">
      <c r="A252" s="576"/>
      <c r="B252" s="567"/>
      <c r="C252" s="580"/>
      <c r="D252" s="580"/>
      <c r="E252" s="577"/>
      <c r="F252" s="578"/>
    </row>
    <row r="253" spans="1:6" x14ac:dyDescent="0.25">
      <c r="A253" s="576"/>
      <c r="B253" s="567"/>
      <c r="C253" s="580"/>
      <c r="D253" s="580"/>
      <c r="E253" s="577"/>
      <c r="F253" s="578"/>
    </row>
    <row r="254" spans="1:6" x14ac:dyDescent="0.25">
      <c r="A254" s="576"/>
      <c r="B254" s="567"/>
      <c r="C254" s="580"/>
      <c r="D254" s="580"/>
      <c r="E254" s="577"/>
      <c r="F254" s="578"/>
    </row>
    <row r="255" spans="1:6" x14ac:dyDescent="0.25">
      <c r="A255" s="576"/>
      <c r="B255" s="567"/>
      <c r="C255" s="580"/>
      <c r="D255" s="580"/>
      <c r="E255" s="577"/>
      <c r="F255" s="578"/>
    </row>
    <row r="256" spans="1:6" x14ac:dyDescent="0.25">
      <c r="A256" s="576"/>
      <c r="B256" s="567"/>
      <c r="C256" s="580"/>
      <c r="D256" s="580"/>
      <c r="E256" s="577"/>
      <c r="F256" s="578"/>
    </row>
    <row r="257" spans="1:6" x14ac:dyDescent="0.25">
      <c r="A257" s="576"/>
      <c r="B257" s="567"/>
      <c r="C257" s="580"/>
      <c r="D257" s="580"/>
      <c r="E257" s="577"/>
      <c r="F257" s="578"/>
    </row>
    <row r="258" spans="1:6" x14ac:dyDescent="0.25">
      <c r="A258" s="576"/>
      <c r="B258" s="567"/>
      <c r="C258" s="580"/>
      <c r="D258" s="580"/>
      <c r="E258" s="577"/>
      <c r="F258" s="578"/>
    </row>
    <row r="259" spans="1:6" x14ac:dyDescent="0.25">
      <c r="A259" s="576"/>
      <c r="B259" s="567"/>
      <c r="C259" s="580"/>
      <c r="D259" s="580"/>
      <c r="E259" s="577"/>
      <c r="F259" s="578"/>
    </row>
    <row r="260" spans="1:6" x14ac:dyDescent="0.25">
      <c r="A260" s="576"/>
      <c r="B260" s="567"/>
      <c r="C260" s="580"/>
      <c r="D260" s="580"/>
      <c r="E260" s="577"/>
      <c r="F260" s="578"/>
    </row>
    <row r="261" spans="1:6" ht="13" x14ac:dyDescent="0.25">
      <c r="A261" s="576"/>
      <c r="B261" s="582"/>
      <c r="C261" s="580"/>
      <c r="D261" s="580"/>
      <c r="E261" s="577"/>
      <c r="F261" s="578"/>
    </row>
    <row r="262" spans="1:6" x14ac:dyDescent="0.25">
      <c r="A262" s="576"/>
      <c r="B262" s="898"/>
      <c r="C262" s="580"/>
      <c r="D262" s="580"/>
      <c r="E262" s="577"/>
      <c r="F262" s="578"/>
    </row>
    <row r="263" spans="1:6" x14ac:dyDescent="0.25">
      <c r="A263" s="576"/>
      <c r="B263" s="898"/>
      <c r="C263" s="580"/>
      <c r="D263" s="580"/>
      <c r="E263" s="577"/>
      <c r="F263" s="578"/>
    </row>
    <row r="264" spans="1:6" x14ac:dyDescent="0.25">
      <c r="A264" s="576"/>
      <c r="B264" s="567"/>
      <c r="C264" s="580"/>
      <c r="D264" s="580"/>
      <c r="E264" s="577"/>
      <c r="F264" s="578"/>
    </row>
    <row r="265" spans="1:6" x14ac:dyDescent="0.25">
      <c r="A265" s="576"/>
      <c r="B265" s="567"/>
      <c r="C265" s="580"/>
      <c r="D265" s="580"/>
      <c r="E265" s="577"/>
      <c r="F265" s="578"/>
    </row>
    <row r="266" spans="1:6" x14ac:dyDescent="0.25">
      <c r="A266" s="576"/>
      <c r="B266" s="567"/>
      <c r="C266" s="580"/>
      <c r="D266" s="580"/>
      <c r="E266" s="577"/>
      <c r="F266" s="578"/>
    </row>
    <row r="267" spans="1:6" x14ac:dyDescent="0.25">
      <c r="A267" s="576"/>
      <c r="B267" s="567"/>
      <c r="C267" s="580"/>
      <c r="D267" s="580"/>
      <c r="E267" s="577"/>
      <c r="F267" s="578"/>
    </row>
    <row r="268" spans="1:6" x14ac:dyDescent="0.25">
      <c r="A268" s="576"/>
      <c r="B268" s="567"/>
      <c r="C268" s="580"/>
      <c r="D268" s="580"/>
      <c r="E268" s="577"/>
      <c r="F268" s="578"/>
    </row>
    <row r="269" spans="1:6" ht="13" x14ac:dyDescent="0.25">
      <c r="A269" s="576"/>
      <c r="B269" s="582"/>
      <c r="C269" s="580"/>
      <c r="D269" s="580"/>
      <c r="E269" s="577"/>
      <c r="F269" s="578"/>
    </row>
    <row r="270" spans="1:6" ht="13" x14ac:dyDescent="0.25">
      <c r="A270" s="576"/>
      <c r="B270" s="582"/>
      <c r="C270" s="580"/>
      <c r="D270" s="580"/>
      <c r="E270" s="577"/>
      <c r="F270" s="578"/>
    </row>
    <row r="271" spans="1:6" x14ac:dyDescent="0.25">
      <c r="A271" s="576"/>
      <c r="B271" s="567"/>
      <c r="C271" s="580"/>
      <c r="D271" s="580"/>
      <c r="E271" s="577"/>
      <c r="F271" s="578"/>
    </row>
    <row r="272" spans="1:6" ht="13" thickBot="1" x14ac:dyDescent="0.3">
      <c r="A272" s="576"/>
      <c r="B272" s="567"/>
      <c r="C272" s="580"/>
      <c r="D272" s="580"/>
      <c r="E272" s="577"/>
      <c r="F272" s="578"/>
    </row>
    <row r="273" spans="1:6" ht="13" thickBot="1" x14ac:dyDescent="0.3">
      <c r="A273" s="899"/>
      <c r="B273" s="900"/>
      <c r="C273" s="901"/>
      <c r="D273" s="901" t="s">
        <v>487</v>
      </c>
      <c r="E273" s="902"/>
      <c r="F273" s="903">
        <f>SUM(F228:F272)</f>
        <v>0</v>
      </c>
    </row>
  </sheetData>
  <mergeCells count="8">
    <mergeCell ref="A225:E225"/>
    <mergeCell ref="A3:F3"/>
    <mergeCell ref="A1:F1"/>
    <mergeCell ref="A2:F2"/>
    <mergeCell ref="A52:E52"/>
    <mergeCell ref="A102:E102"/>
    <mergeCell ref="A141:E141"/>
    <mergeCell ref="A179:E179"/>
  </mergeCells>
  <pageMargins left="0.75" right="0.75" top="1" bottom="1" header="0.5" footer="0.5"/>
  <pageSetup paperSize="9" scale="84" orientation="portrait" r:id="rId1"/>
  <headerFooter alignWithMargins="0">
    <oddFooter>Page &amp;P of &amp;N</oddFooter>
  </headerFooter>
  <rowBreaks count="4" manualBreakCount="4">
    <brk id="52" max="16383" man="1"/>
    <brk id="102" max="16383" man="1"/>
    <brk id="141" max="16383" man="1"/>
    <brk id="22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93"/>
  <sheetViews>
    <sheetView defaultGridColor="0" view="pageBreakPreview" colorId="22" zoomScale="90" zoomScaleNormal="75" zoomScaleSheetLayoutView="90" workbookViewId="0">
      <pane ySplit="5" topLeftCell="A6" activePane="bottomLeft" state="frozen"/>
      <selection activeCell="A5" sqref="A5:F5"/>
      <selection pane="bottomLeft" activeCell="B8" sqref="B8"/>
    </sheetView>
  </sheetViews>
  <sheetFormatPr defaultColWidth="9.1796875" defaultRowHeight="12.5" x14ac:dyDescent="0.25"/>
  <cols>
    <col min="1" max="1" width="8.7265625" style="76" customWidth="1"/>
    <col min="2" max="2" width="66.81640625" style="76" customWidth="1"/>
    <col min="3" max="3" width="7.54296875" style="129" customWidth="1"/>
    <col min="4" max="4" width="9.453125" style="179" customWidth="1"/>
    <col min="5" max="5" width="12.1796875" style="180" customWidth="1"/>
    <col min="6" max="6" width="14.1796875" style="1172" customWidth="1"/>
    <col min="7" max="7" width="17.26953125" style="137" customWidth="1"/>
    <col min="8" max="8" width="14.453125" style="137" customWidth="1"/>
    <col min="9" max="16384" width="9.1796875" style="137"/>
  </cols>
  <sheetData>
    <row r="1" spans="1:14" s="76" customFormat="1" ht="13" x14ac:dyDescent="0.25">
      <c r="A1" s="2117" t="s">
        <v>0</v>
      </c>
      <c r="B1" s="2117"/>
      <c r="C1" s="2117"/>
      <c r="D1" s="2117"/>
      <c r="E1" s="2117"/>
      <c r="F1" s="2117"/>
      <c r="G1" s="130"/>
    </row>
    <row r="2" spans="1:14" s="76" customFormat="1" ht="13" x14ac:dyDescent="0.25">
      <c r="A2" s="2095" t="s">
        <v>2491</v>
      </c>
      <c r="B2" s="2095"/>
      <c r="C2" s="2095"/>
      <c r="D2" s="2095"/>
      <c r="E2" s="2095"/>
      <c r="F2" s="2095"/>
    </row>
    <row r="3" spans="1:14" s="76" customFormat="1" ht="13" x14ac:dyDescent="0.25">
      <c r="A3" s="2096" t="s">
        <v>1975</v>
      </c>
      <c r="B3" s="2096"/>
      <c r="C3" s="2096"/>
      <c r="D3" s="2096"/>
      <c r="E3" s="2096"/>
      <c r="F3" s="2096"/>
    </row>
    <row r="4" spans="1:14" s="76" customFormat="1" ht="15" customHeight="1" x14ac:dyDescent="0.25">
      <c r="A4" s="2167" t="s">
        <v>1977</v>
      </c>
      <c r="B4" s="2167"/>
      <c r="C4" s="2167"/>
      <c r="D4" s="2167"/>
      <c r="E4" s="130"/>
      <c r="F4" s="1160"/>
      <c r="G4" s="131"/>
    </row>
    <row r="5" spans="1:14" s="76" customFormat="1" ht="13" x14ac:dyDescent="0.25">
      <c r="A5" s="326" t="s">
        <v>722</v>
      </c>
      <c r="B5" s="326" t="s">
        <v>723</v>
      </c>
      <c r="C5" s="326" t="s">
        <v>724</v>
      </c>
      <c r="D5" s="326" t="s">
        <v>725</v>
      </c>
      <c r="E5" s="327" t="s">
        <v>726</v>
      </c>
      <c r="F5" s="1161" t="s">
        <v>727</v>
      </c>
      <c r="G5" s="131"/>
    </row>
    <row r="6" spans="1:14" ht="13" x14ac:dyDescent="0.25">
      <c r="A6" s="132"/>
      <c r="B6" s="133"/>
      <c r="C6" s="134"/>
      <c r="D6" s="135"/>
      <c r="E6" s="136"/>
      <c r="F6" s="1162"/>
    </row>
    <row r="7" spans="1:14" s="4" customFormat="1" ht="13" x14ac:dyDescent="0.25">
      <c r="A7" s="138"/>
      <c r="B7" s="139" t="s">
        <v>85</v>
      </c>
      <c r="C7" s="138"/>
      <c r="D7" s="140"/>
      <c r="E7" s="141"/>
      <c r="F7" s="1163"/>
      <c r="G7" s="131"/>
      <c r="H7" s="76"/>
      <c r="I7" s="76"/>
      <c r="J7" s="76"/>
      <c r="K7" s="76"/>
      <c r="L7" s="76"/>
      <c r="M7" s="76"/>
      <c r="N7" s="76"/>
    </row>
    <row r="8" spans="1:14" s="4" customFormat="1" ht="37.5" x14ac:dyDescent="0.25">
      <c r="A8" s="138"/>
      <c r="B8" s="2049" t="s">
        <v>728</v>
      </c>
      <c r="C8" s="138"/>
      <c r="D8" s="142"/>
      <c r="E8" s="141"/>
      <c r="F8" s="1163" t="s">
        <v>729</v>
      </c>
      <c r="G8" s="131"/>
      <c r="H8" s="76"/>
      <c r="I8" s="76"/>
      <c r="J8" s="76"/>
      <c r="K8" s="76"/>
      <c r="L8" s="76"/>
      <c r="M8" s="76"/>
      <c r="N8" s="76"/>
    </row>
    <row r="9" spans="1:14" ht="13" x14ac:dyDescent="0.25">
      <c r="A9" s="132"/>
      <c r="B9" s="133"/>
      <c r="C9" s="134"/>
      <c r="D9" s="135"/>
      <c r="E9" s="136"/>
      <c r="F9" s="1162"/>
    </row>
    <row r="10" spans="1:14" ht="13" x14ac:dyDescent="0.25">
      <c r="A10" s="132"/>
      <c r="B10" s="133" t="s">
        <v>221</v>
      </c>
      <c r="C10" s="134"/>
      <c r="D10" s="135"/>
      <c r="E10" s="136"/>
      <c r="F10" s="1162"/>
      <c r="G10" s="131"/>
      <c r="H10" s="76"/>
      <c r="I10" s="76"/>
      <c r="J10" s="76"/>
      <c r="K10" s="76"/>
      <c r="L10" s="76"/>
      <c r="M10" s="76"/>
      <c r="N10" s="76"/>
    </row>
    <row r="11" spans="1:14" x14ac:dyDescent="0.25">
      <c r="A11" s="132"/>
      <c r="B11" s="143"/>
      <c r="C11" s="134"/>
      <c r="D11" s="135"/>
      <c r="E11" s="136"/>
      <c r="F11" s="1162"/>
    </row>
    <row r="12" spans="1:14" ht="14.5" x14ac:dyDescent="0.25">
      <c r="A12" s="132" t="s">
        <v>159</v>
      </c>
      <c r="B12" s="143" t="s">
        <v>730</v>
      </c>
      <c r="C12" s="334" t="s">
        <v>528</v>
      </c>
      <c r="D12" s="135">
        <v>9900</v>
      </c>
      <c r="E12" s="136"/>
      <c r="F12" s="1162">
        <f>D12*E12</f>
        <v>0</v>
      </c>
      <c r="H12" s="76"/>
      <c r="I12" s="76"/>
      <c r="J12" s="76"/>
      <c r="K12" s="76"/>
      <c r="L12" s="76"/>
    </row>
    <row r="13" spans="1:14" x14ac:dyDescent="0.25">
      <c r="A13" s="132"/>
      <c r="B13" s="143"/>
      <c r="C13" s="134"/>
      <c r="D13" s="135"/>
      <c r="E13" s="136"/>
      <c r="F13" s="1162"/>
    </row>
    <row r="14" spans="1:14" ht="13" x14ac:dyDescent="0.25">
      <c r="A14" s="134"/>
      <c r="B14" s="144" t="s">
        <v>161</v>
      </c>
      <c r="C14" s="134"/>
      <c r="D14" s="1697"/>
      <c r="E14" s="136"/>
      <c r="F14" s="1162"/>
      <c r="H14" s="76"/>
      <c r="I14" s="76"/>
      <c r="J14" s="76"/>
      <c r="K14" s="76"/>
      <c r="L14" s="76"/>
    </row>
    <row r="15" spans="1:14" s="145" customFormat="1" x14ac:dyDescent="0.25">
      <c r="A15" s="132" t="s">
        <v>163</v>
      </c>
      <c r="B15" s="143" t="s">
        <v>164</v>
      </c>
      <c r="C15" s="134" t="s">
        <v>19</v>
      </c>
      <c r="D15" s="135">
        <v>30</v>
      </c>
      <c r="E15" s="136"/>
      <c r="F15" s="1162">
        <f>D15*E15</f>
        <v>0</v>
      </c>
      <c r="H15" s="137"/>
      <c r="I15" s="137"/>
      <c r="J15" s="137"/>
      <c r="K15" s="137"/>
      <c r="L15" s="137"/>
    </row>
    <row r="16" spans="1:14" s="145" customFormat="1" x14ac:dyDescent="0.25">
      <c r="A16" s="132" t="s">
        <v>224</v>
      </c>
      <c r="B16" s="143" t="s">
        <v>225</v>
      </c>
      <c r="C16" s="134" t="s">
        <v>19</v>
      </c>
      <c r="D16" s="135">
        <v>12</v>
      </c>
      <c r="E16" s="136"/>
      <c r="F16" s="1162">
        <f>D16*E16</f>
        <v>0</v>
      </c>
      <c r="H16" s="76"/>
      <c r="I16" s="76"/>
      <c r="J16" s="76"/>
      <c r="K16" s="76"/>
      <c r="L16" s="76"/>
    </row>
    <row r="17" spans="1:12" s="145" customFormat="1" x14ac:dyDescent="0.25">
      <c r="A17" s="132"/>
      <c r="B17" s="146"/>
      <c r="C17" s="134"/>
      <c r="D17" s="135"/>
      <c r="E17" s="136"/>
      <c r="F17" s="1162"/>
      <c r="H17" s="137"/>
      <c r="I17" s="137"/>
      <c r="J17" s="137"/>
      <c r="K17" s="137"/>
      <c r="L17" s="137"/>
    </row>
    <row r="18" spans="1:12" s="145" customFormat="1" ht="13" x14ac:dyDescent="0.25">
      <c r="A18" s="132"/>
      <c r="B18" s="147" t="s">
        <v>165</v>
      </c>
      <c r="C18" s="134"/>
      <c r="D18" s="135"/>
      <c r="E18" s="136"/>
      <c r="F18" s="1162"/>
      <c r="H18" s="76"/>
      <c r="I18" s="76"/>
      <c r="J18" s="76"/>
      <c r="K18" s="76"/>
      <c r="L18" s="76"/>
    </row>
    <row r="19" spans="1:12" s="145" customFormat="1" x14ac:dyDescent="0.25">
      <c r="A19" s="132" t="s">
        <v>167</v>
      </c>
      <c r="B19" s="143" t="s">
        <v>731</v>
      </c>
      <c r="C19" s="134" t="s">
        <v>19</v>
      </c>
      <c r="D19" s="135">
        <v>16</v>
      </c>
      <c r="E19" s="136"/>
      <c r="F19" s="1162">
        <f>D19*E19</f>
        <v>0</v>
      </c>
      <c r="H19" s="137"/>
      <c r="I19" s="137"/>
      <c r="J19" s="137"/>
      <c r="K19" s="137"/>
      <c r="L19" s="137"/>
    </row>
    <row r="20" spans="1:12" s="145" customFormat="1" x14ac:dyDescent="0.25">
      <c r="A20" s="132" t="s">
        <v>169</v>
      </c>
      <c r="B20" s="143" t="s">
        <v>732</v>
      </c>
      <c r="C20" s="134" t="s">
        <v>19</v>
      </c>
      <c r="D20" s="135">
        <v>7</v>
      </c>
      <c r="E20" s="136"/>
      <c r="F20" s="1162">
        <f>D20*E20</f>
        <v>0</v>
      </c>
      <c r="H20" s="76"/>
      <c r="I20" s="76"/>
      <c r="J20" s="76"/>
      <c r="K20" s="76"/>
      <c r="L20" s="76"/>
    </row>
    <row r="21" spans="1:12" ht="13" x14ac:dyDescent="0.25">
      <c r="A21" s="132"/>
      <c r="B21" s="133"/>
      <c r="C21" s="134"/>
      <c r="D21" s="135"/>
      <c r="E21" s="136"/>
      <c r="F21" s="1162"/>
    </row>
    <row r="22" spans="1:12" ht="13" x14ac:dyDescent="0.25">
      <c r="A22" s="132"/>
      <c r="B22" s="133" t="s">
        <v>86</v>
      </c>
      <c r="C22" s="134"/>
      <c r="D22" s="135"/>
      <c r="E22" s="136"/>
      <c r="F22" s="1162"/>
    </row>
    <row r="23" spans="1:12" ht="13" x14ac:dyDescent="0.25">
      <c r="A23" s="132"/>
      <c r="B23" s="133"/>
      <c r="C23" s="134"/>
      <c r="D23" s="135"/>
      <c r="E23" s="136"/>
      <c r="F23" s="1162"/>
    </row>
    <row r="24" spans="1:12" ht="13" x14ac:dyDescent="0.25">
      <c r="A24" s="132"/>
      <c r="B24" s="133" t="s">
        <v>733</v>
      </c>
      <c r="C24" s="134"/>
      <c r="D24" s="135"/>
      <c r="E24" s="136"/>
      <c r="F24" s="1162"/>
      <c r="H24" s="76"/>
      <c r="I24" s="76"/>
      <c r="J24" s="76"/>
      <c r="K24" s="76"/>
      <c r="L24" s="76"/>
    </row>
    <row r="25" spans="1:12" x14ac:dyDescent="0.25">
      <c r="A25" s="132" t="s">
        <v>734</v>
      </c>
      <c r="B25" s="148" t="s">
        <v>735</v>
      </c>
      <c r="C25" s="134" t="s">
        <v>42</v>
      </c>
      <c r="D25" s="135">
        <v>4950</v>
      </c>
      <c r="E25" s="136"/>
      <c r="F25" s="1162">
        <f>D25*E25</f>
        <v>0</v>
      </c>
      <c r="H25" s="76"/>
      <c r="I25" s="76"/>
      <c r="J25" s="76"/>
      <c r="K25" s="76"/>
      <c r="L25" s="76"/>
    </row>
    <row r="26" spans="1:12" x14ac:dyDescent="0.25">
      <c r="A26" s="132" t="s">
        <v>736</v>
      </c>
      <c r="B26" s="148" t="s">
        <v>737</v>
      </c>
      <c r="C26" s="134" t="s">
        <v>42</v>
      </c>
      <c r="D26" s="135">
        <v>495</v>
      </c>
      <c r="E26" s="136"/>
      <c r="F26" s="1162">
        <f>D26*E26</f>
        <v>0</v>
      </c>
      <c r="H26" s="76"/>
      <c r="I26" s="76"/>
      <c r="J26" s="76"/>
      <c r="K26" s="76"/>
      <c r="L26" s="76"/>
    </row>
    <row r="27" spans="1:12" x14ac:dyDescent="0.25">
      <c r="A27" s="132"/>
      <c r="B27" s="143"/>
      <c r="C27" s="134"/>
      <c r="D27" s="135"/>
      <c r="E27" s="136"/>
      <c r="F27" s="1162"/>
      <c r="H27" s="76"/>
      <c r="I27" s="76"/>
      <c r="J27" s="76"/>
      <c r="K27" s="76"/>
      <c r="L27" s="76"/>
    </row>
    <row r="28" spans="1:12" ht="13" x14ac:dyDescent="0.25">
      <c r="A28" s="132"/>
      <c r="B28" s="133" t="s">
        <v>738</v>
      </c>
      <c r="C28" s="134"/>
      <c r="D28" s="149"/>
      <c r="E28" s="136"/>
      <c r="F28" s="1162"/>
    </row>
    <row r="29" spans="1:12" ht="13" x14ac:dyDescent="0.25">
      <c r="A29" s="132"/>
      <c r="B29" s="144" t="s">
        <v>739</v>
      </c>
      <c r="C29" s="134"/>
      <c r="D29" s="149"/>
      <c r="E29" s="136"/>
      <c r="F29" s="1162"/>
    </row>
    <row r="30" spans="1:12" ht="21.75" customHeight="1" x14ac:dyDescent="0.25">
      <c r="A30" s="132" t="s">
        <v>740</v>
      </c>
      <c r="B30" s="150" t="s">
        <v>741</v>
      </c>
      <c r="C30" s="134" t="s">
        <v>48</v>
      </c>
      <c r="D30" s="1697">
        <v>6600</v>
      </c>
      <c r="E30" s="136"/>
      <c r="F30" s="1162">
        <f>D30*E30</f>
        <v>0</v>
      </c>
      <c r="H30" s="76"/>
      <c r="I30" s="76"/>
      <c r="J30" s="76"/>
      <c r="K30" s="76"/>
      <c r="L30" s="76"/>
    </row>
    <row r="31" spans="1:12" ht="25" x14ac:dyDescent="0.25">
      <c r="A31" s="132" t="s">
        <v>742</v>
      </c>
      <c r="B31" s="335" t="s">
        <v>1355</v>
      </c>
      <c r="C31" s="134" t="s">
        <v>48</v>
      </c>
      <c r="D31" s="1697">
        <v>6600</v>
      </c>
      <c r="E31" s="136"/>
      <c r="F31" s="1162">
        <f>D31*E31</f>
        <v>0</v>
      </c>
    </row>
    <row r="32" spans="1:12" x14ac:dyDescent="0.25">
      <c r="A32" s="132"/>
      <c r="B32" s="146"/>
      <c r="C32" s="134"/>
      <c r="D32" s="1697"/>
      <c r="E32" s="136"/>
      <c r="F32" s="1162"/>
      <c r="H32" s="76"/>
      <c r="I32" s="76"/>
      <c r="J32" s="76"/>
      <c r="K32" s="76"/>
      <c r="L32" s="76"/>
    </row>
    <row r="33" spans="1:12" x14ac:dyDescent="0.25">
      <c r="A33" s="132" t="s">
        <v>519</v>
      </c>
      <c r="B33" s="151" t="s">
        <v>743</v>
      </c>
      <c r="C33" s="134" t="s">
        <v>42</v>
      </c>
      <c r="D33" s="1697">
        <v>4950</v>
      </c>
      <c r="E33" s="136"/>
      <c r="F33" s="1162">
        <f>D33*E33</f>
        <v>0</v>
      </c>
    </row>
    <row r="34" spans="1:12" x14ac:dyDescent="0.25">
      <c r="A34" s="132"/>
      <c r="B34" s="151"/>
      <c r="C34" s="134"/>
      <c r="D34" s="1697"/>
      <c r="E34" s="136"/>
      <c r="F34" s="1162"/>
      <c r="H34" s="76"/>
      <c r="I34" s="76"/>
      <c r="J34" s="76"/>
      <c r="K34" s="76"/>
      <c r="L34" s="76"/>
    </row>
    <row r="35" spans="1:12" ht="25" x14ac:dyDescent="0.25">
      <c r="A35" s="132" t="s">
        <v>744</v>
      </c>
      <c r="B35" s="151" t="s">
        <v>745</v>
      </c>
      <c r="C35" s="134" t="s">
        <v>42</v>
      </c>
      <c r="D35" s="152">
        <v>990</v>
      </c>
      <c r="E35" s="136"/>
      <c r="F35" s="1162">
        <f>D35*E35</f>
        <v>0</v>
      </c>
    </row>
    <row r="36" spans="1:12" x14ac:dyDescent="0.25">
      <c r="A36" s="132"/>
      <c r="B36" s="153"/>
      <c r="C36" s="132"/>
      <c r="D36" s="152"/>
      <c r="E36" s="136"/>
      <c r="F36" s="1162"/>
    </row>
    <row r="37" spans="1:12" x14ac:dyDescent="0.25">
      <c r="A37" s="129"/>
      <c r="B37" s="151"/>
      <c r="D37" s="152"/>
      <c r="E37" s="136"/>
      <c r="F37" s="1162"/>
    </row>
    <row r="38" spans="1:12" ht="13" x14ac:dyDescent="0.25">
      <c r="A38" s="134"/>
      <c r="B38" s="154" t="s">
        <v>746</v>
      </c>
      <c r="C38" s="134"/>
      <c r="D38" s="152"/>
      <c r="E38" s="136"/>
      <c r="F38" s="1162"/>
      <c r="H38" s="76"/>
      <c r="I38" s="76"/>
      <c r="J38" s="76"/>
      <c r="K38" s="76"/>
      <c r="L38" s="76"/>
    </row>
    <row r="39" spans="1:12" ht="13" x14ac:dyDescent="0.25">
      <c r="A39" s="134"/>
      <c r="B39" s="154" t="s">
        <v>747</v>
      </c>
      <c r="C39" s="134"/>
      <c r="D39" s="152"/>
      <c r="E39" s="136"/>
      <c r="F39" s="1162"/>
      <c r="H39" s="76"/>
      <c r="I39" s="76"/>
      <c r="J39" s="76"/>
      <c r="K39" s="76"/>
      <c r="L39" s="76"/>
    </row>
    <row r="40" spans="1:12" ht="13" x14ac:dyDescent="0.25">
      <c r="A40" s="134"/>
      <c r="B40" s="144" t="s">
        <v>173</v>
      </c>
      <c r="C40" s="134"/>
      <c r="D40" s="152"/>
      <c r="E40" s="136"/>
      <c r="F40" s="1162"/>
    </row>
    <row r="41" spans="1:12" x14ac:dyDescent="0.25">
      <c r="A41" s="134" t="s">
        <v>748</v>
      </c>
      <c r="B41" s="151" t="s">
        <v>749</v>
      </c>
      <c r="C41" s="134" t="s">
        <v>126</v>
      </c>
      <c r="D41" s="152">
        <v>14</v>
      </c>
      <c r="E41" s="136"/>
      <c r="F41" s="1162">
        <f>D41*E41</f>
        <v>0</v>
      </c>
      <c r="H41" s="76"/>
      <c r="I41" s="76"/>
      <c r="J41" s="76"/>
      <c r="K41" s="76"/>
      <c r="L41" s="76"/>
    </row>
    <row r="42" spans="1:12" x14ac:dyDescent="0.25">
      <c r="A42" s="134" t="s">
        <v>750</v>
      </c>
      <c r="B42" s="151" t="s">
        <v>751</v>
      </c>
      <c r="C42" s="134" t="s">
        <v>126</v>
      </c>
      <c r="D42" s="152">
        <v>14</v>
      </c>
      <c r="E42" s="136"/>
      <c r="F42" s="1162">
        <f>D42*E42</f>
        <v>0</v>
      </c>
    </row>
    <row r="43" spans="1:12" ht="13" x14ac:dyDescent="0.25">
      <c r="A43" s="134"/>
      <c r="B43" s="153"/>
      <c r="C43" s="134"/>
      <c r="D43" s="1698"/>
      <c r="E43" s="136"/>
      <c r="F43" s="1162"/>
      <c r="H43" s="76"/>
      <c r="I43" s="76"/>
      <c r="J43" s="76"/>
      <c r="K43" s="76"/>
      <c r="L43" s="76"/>
    </row>
    <row r="44" spans="1:12" ht="13" x14ac:dyDescent="0.25">
      <c r="A44" s="134"/>
      <c r="B44" s="151"/>
      <c r="C44" s="134"/>
      <c r="D44" s="1698"/>
      <c r="E44" s="136"/>
      <c r="F44" s="1162"/>
      <c r="H44" s="76"/>
      <c r="I44" s="76"/>
      <c r="J44" s="76"/>
      <c r="K44" s="76"/>
      <c r="L44" s="76"/>
    </row>
    <row r="45" spans="1:12" ht="15.75" customHeight="1" x14ac:dyDescent="0.25">
      <c r="A45" s="134"/>
      <c r="B45" s="154" t="s">
        <v>752</v>
      </c>
      <c r="C45" s="134"/>
      <c r="D45" s="152"/>
      <c r="E45" s="136"/>
      <c r="F45" s="1162"/>
      <c r="H45" s="76"/>
      <c r="I45" s="76"/>
      <c r="J45" s="76"/>
      <c r="K45" s="76"/>
      <c r="L45" s="76"/>
    </row>
    <row r="46" spans="1:12" ht="13" x14ac:dyDescent="0.25">
      <c r="A46" s="134"/>
      <c r="B46" s="154" t="s">
        <v>753</v>
      </c>
      <c r="C46" s="134"/>
      <c r="D46" s="152"/>
      <c r="E46" s="136"/>
      <c r="F46" s="1162"/>
      <c r="H46" s="76"/>
      <c r="I46" s="76"/>
      <c r="J46" s="76"/>
      <c r="K46" s="76"/>
      <c r="L46" s="76"/>
    </row>
    <row r="47" spans="1:12" ht="13" x14ac:dyDescent="0.25">
      <c r="A47" s="134"/>
      <c r="B47" s="154"/>
      <c r="C47" s="134"/>
      <c r="D47" s="152"/>
      <c r="E47" s="136"/>
      <c r="F47" s="1162"/>
    </row>
    <row r="48" spans="1:12" s="155" customFormat="1" x14ac:dyDescent="0.25">
      <c r="A48" s="134" t="s">
        <v>276</v>
      </c>
      <c r="B48" s="151" t="s">
        <v>199</v>
      </c>
      <c r="C48" s="134" t="s">
        <v>19</v>
      </c>
      <c r="D48" s="152">
        <v>4</v>
      </c>
      <c r="E48" s="136"/>
      <c r="F48" s="1162">
        <f>D48*E48</f>
        <v>0</v>
      </c>
      <c r="H48" s="76"/>
      <c r="I48" s="76"/>
      <c r="J48" s="76"/>
      <c r="K48" s="76"/>
      <c r="L48" s="76"/>
    </row>
    <row r="49" spans="1:7" x14ac:dyDescent="0.25">
      <c r="A49" s="134" t="s">
        <v>754</v>
      </c>
      <c r="B49" s="151" t="s">
        <v>755</v>
      </c>
      <c r="C49" s="134" t="s">
        <v>19</v>
      </c>
      <c r="D49" s="152">
        <v>0</v>
      </c>
      <c r="E49" s="136"/>
      <c r="F49" s="1162">
        <f>D49*E49</f>
        <v>0</v>
      </c>
    </row>
    <row r="50" spans="1:7" x14ac:dyDescent="0.25">
      <c r="A50" s="134"/>
      <c r="B50" s="151"/>
      <c r="C50" s="134"/>
      <c r="D50" s="152"/>
      <c r="E50" s="136"/>
      <c r="F50" s="1162"/>
    </row>
    <row r="51" spans="1:7" x14ac:dyDescent="0.25">
      <c r="A51" s="134"/>
      <c r="B51" s="156"/>
      <c r="C51" s="134"/>
      <c r="D51" s="152"/>
      <c r="E51" s="136"/>
      <c r="F51" s="1162"/>
    </row>
    <row r="52" spans="1:7" s="76" customFormat="1" ht="19.899999999999999" customHeight="1" x14ac:dyDescent="0.25">
      <c r="A52" s="134"/>
      <c r="B52" s="154" t="s">
        <v>752</v>
      </c>
      <c r="C52" s="134"/>
      <c r="D52" s="152"/>
      <c r="E52" s="136"/>
      <c r="F52" s="1162"/>
    </row>
    <row r="53" spans="1:7" s="76" customFormat="1" ht="13.15" customHeight="1" x14ac:dyDescent="0.25">
      <c r="A53" s="134"/>
      <c r="B53" s="154"/>
      <c r="C53" s="134"/>
      <c r="D53" s="152"/>
      <c r="E53" s="136"/>
      <c r="F53" s="1162"/>
    </row>
    <row r="54" spans="1:7" s="76" customFormat="1" ht="13" x14ac:dyDescent="0.25">
      <c r="A54" s="134"/>
      <c r="B54" s="154" t="s">
        <v>756</v>
      </c>
      <c r="C54" s="134"/>
      <c r="D54" s="152"/>
      <c r="E54" s="136"/>
      <c r="F54" s="1162"/>
    </row>
    <row r="55" spans="1:7" s="76" customFormat="1" ht="13" x14ac:dyDescent="0.25">
      <c r="A55" s="134"/>
      <c r="B55" s="144" t="s">
        <v>759</v>
      </c>
      <c r="C55" s="134"/>
      <c r="D55" s="1697"/>
      <c r="E55" s="136"/>
      <c r="F55" s="1162"/>
    </row>
    <row r="56" spans="1:7" s="76" customFormat="1" ht="18" customHeight="1" x14ac:dyDescent="0.25">
      <c r="A56" s="334" t="s">
        <v>1406</v>
      </c>
      <c r="B56" s="151" t="s">
        <v>757</v>
      </c>
      <c r="C56" s="134" t="s">
        <v>126</v>
      </c>
      <c r="D56" s="1697">
        <v>120</v>
      </c>
      <c r="E56" s="136"/>
      <c r="F56" s="1162">
        <f>D56*E56</f>
        <v>0</v>
      </c>
    </row>
    <row r="57" spans="1:7" s="76" customFormat="1" ht="18" customHeight="1" x14ac:dyDescent="0.25">
      <c r="A57" s="334" t="s">
        <v>1407</v>
      </c>
      <c r="B57" s="151" t="s">
        <v>758</v>
      </c>
      <c r="C57" s="134" t="s">
        <v>126</v>
      </c>
      <c r="D57" s="1697">
        <v>150</v>
      </c>
      <c r="E57" s="136"/>
      <c r="F57" s="1162">
        <f>D57*E57</f>
        <v>0</v>
      </c>
    </row>
    <row r="58" spans="1:7" s="76" customFormat="1" ht="18" customHeight="1" x14ac:dyDescent="0.25">
      <c r="A58" s="334" t="s">
        <v>1408</v>
      </c>
      <c r="B58" s="151" t="s">
        <v>762</v>
      </c>
      <c r="C58" s="134" t="s">
        <v>126</v>
      </c>
      <c r="D58" s="1697">
        <v>200</v>
      </c>
      <c r="E58" s="136"/>
      <c r="F58" s="1162">
        <f>D58*E58</f>
        <v>0</v>
      </c>
    </row>
    <row r="59" spans="1:7" x14ac:dyDescent="0.25">
      <c r="A59" s="134"/>
      <c r="B59" s="151"/>
      <c r="C59" s="134"/>
      <c r="D59" s="152"/>
      <c r="E59" s="136"/>
      <c r="F59" s="1162"/>
    </row>
    <row r="60" spans="1:7" ht="13" x14ac:dyDescent="0.25">
      <c r="A60" s="134"/>
      <c r="B60" s="154" t="s">
        <v>763</v>
      </c>
      <c r="C60" s="134"/>
      <c r="D60" s="152"/>
      <c r="E60" s="136"/>
      <c r="F60" s="1162"/>
    </row>
    <row r="61" spans="1:7" x14ac:dyDescent="0.25">
      <c r="A61" s="134"/>
      <c r="B61" s="151"/>
      <c r="C61" s="134"/>
      <c r="D61" s="152"/>
      <c r="E61" s="136"/>
      <c r="F61" s="1162"/>
    </row>
    <row r="62" spans="1:7" ht="19" x14ac:dyDescent="0.25">
      <c r="A62" s="157" t="s">
        <v>764</v>
      </c>
      <c r="B62" s="158" t="s">
        <v>765</v>
      </c>
      <c r="C62" s="157" t="s">
        <v>19</v>
      </c>
      <c r="D62" s="152">
        <v>120</v>
      </c>
      <c r="E62" s="136"/>
      <c r="F62" s="1162">
        <f>D62*E62</f>
        <v>0</v>
      </c>
      <c r="G62" s="159"/>
    </row>
    <row r="63" spans="1:7" ht="19.149999999999999" customHeight="1" x14ac:dyDescent="0.25">
      <c r="A63" s="2168" t="s">
        <v>103</v>
      </c>
      <c r="B63" s="2169"/>
      <c r="C63" s="2169"/>
      <c r="D63" s="2169"/>
      <c r="E63" s="2170"/>
      <c r="F63" s="1164">
        <f>SUM(F6:F62)</f>
        <v>0</v>
      </c>
    </row>
    <row r="64" spans="1:7" ht="13" x14ac:dyDescent="0.25">
      <c r="A64" s="134"/>
      <c r="B64" s="154" t="s">
        <v>766</v>
      </c>
      <c r="C64" s="134"/>
      <c r="D64" s="152"/>
      <c r="E64" s="136"/>
      <c r="F64" s="1162"/>
    </row>
    <row r="65" spans="1:6" s="145" customFormat="1" x14ac:dyDescent="0.25">
      <c r="A65" s="134"/>
      <c r="B65" s="151"/>
      <c r="C65" s="134"/>
      <c r="D65" s="152"/>
      <c r="E65" s="136"/>
      <c r="F65" s="1162"/>
    </row>
    <row r="66" spans="1:6" s="145" customFormat="1" ht="13" x14ac:dyDescent="0.25">
      <c r="A66" s="134"/>
      <c r="B66" s="154" t="s">
        <v>767</v>
      </c>
      <c r="C66" s="134"/>
      <c r="D66" s="152"/>
      <c r="E66" s="136"/>
      <c r="F66" s="1162"/>
    </row>
    <row r="67" spans="1:6" s="145" customFormat="1" ht="25" x14ac:dyDescent="0.25">
      <c r="A67" s="134" t="s">
        <v>768</v>
      </c>
      <c r="B67" s="1699" t="s">
        <v>1873</v>
      </c>
      <c r="C67" s="134" t="s">
        <v>42</v>
      </c>
      <c r="D67" s="1697">
        <f>5*160</f>
        <v>800</v>
      </c>
      <c r="E67" s="136"/>
      <c r="F67" s="1162">
        <f>D67*E67</f>
        <v>0</v>
      </c>
    </row>
    <row r="68" spans="1:6" s="145" customFormat="1" x14ac:dyDescent="0.25">
      <c r="A68" s="134"/>
      <c r="B68" s="151"/>
      <c r="C68" s="134"/>
      <c r="D68" s="152"/>
      <c r="E68" s="136"/>
      <c r="F68" s="1162"/>
    </row>
    <row r="69" spans="1:6" s="145" customFormat="1" ht="13" x14ac:dyDescent="0.25">
      <c r="A69" s="134"/>
      <c r="B69" s="154" t="s">
        <v>769</v>
      </c>
      <c r="C69" s="134"/>
      <c r="D69" s="152"/>
      <c r="E69" s="136"/>
      <c r="F69" s="1162"/>
    </row>
    <row r="70" spans="1:6" s="145" customFormat="1" ht="25" x14ac:dyDescent="0.25">
      <c r="A70" s="134" t="s">
        <v>770</v>
      </c>
      <c r="B70" s="151" t="s">
        <v>771</v>
      </c>
      <c r="C70" s="134" t="s">
        <v>42</v>
      </c>
      <c r="D70" s="1697">
        <v>85</v>
      </c>
      <c r="E70" s="136"/>
      <c r="F70" s="1162">
        <f>D70*E70</f>
        <v>0</v>
      </c>
    </row>
    <row r="71" spans="1:6" s="145" customFormat="1" x14ac:dyDescent="0.25">
      <c r="A71" s="134"/>
      <c r="B71" s="153"/>
      <c r="C71" s="134"/>
      <c r="D71" s="152"/>
      <c r="E71" s="136"/>
      <c r="F71" s="1162"/>
    </row>
    <row r="72" spans="1:6" s="145" customFormat="1" x14ac:dyDescent="0.25">
      <c r="A72" s="134"/>
      <c r="B72" s="158"/>
      <c r="C72" s="134"/>
      <c r="D72" s="152"/>
      <c r="E72" s="136"/>
      <c r="F72" s="1162"/>
    </row>
    <row r="73" spans="1:6" s="145" customFormat="1" ht="13" x14ac:dyDescent="0.25">
      <c r="A73" s="157"/>
      <c r="B73" s="139"/>
      <c r="C73" s="157"/>
      <c r="D73" s="160"/>
      <c r="E73" s="161"/>
      <c r="F73" s="1165"/>
    </row>
    <row r="74" spans="1:6" s="145" customFormat="1" x14ac:dyDescent="0.25">
      <c r="A74" s="157"/>
      <c r="B74" s="158"/>
      <c r="C74" s="157"/>
      <c r="D74" s="160"/>
      <c r="E74" s="161"/>
      <c r="F74" s="1165"/>
    </row>
    <row r="75" spans="1:6" s="145" customFormat="1" x14ac:dyDescent="0.25">
      <c r="A75" s="157"/>
      <c r="B75" s="150"/>
      <c r="C75" s="157"/>
      <c r="D75" s="152"/>
      <c r="E75" s="136"/>
      <c r="F75" s="1162"/>
    </row>
    <row r="76" spans="1:6" s="145" customFormat="1" x14ac:dyDescent="0.25">
      <c r="A76" s="162"/>
      <c r="B76" s="150"/>
      <c r="C76" s="157"/>
      <c r="D76" s="160"/>
      <c r="E76" s="161"/>
      <c r="F76" s="1166"/>
    </row>
    <row r="77" spans="1:6" s="145" customFormat="1" x14ac:dyDescent="0.25">
      <c r="A77" s="157"/>
      <c r="B77" s="150"/>
      <c r="C77" s="157"/>
      <c r="D77" s="160"/>
      <c r="E77" s="161"/>
      <c r="F77" s="1166"/>
    </row>
    <row r="78" spans="1:6" s="163" customFormat="1" x14ac:dyDescent="0.25">
      <c r="A78" s="157"/>
      <c r="B78" s="150"/>
      <c r="C78" s="157"/>
      <c r="D78" s="160"/>
      <c r="E78" s="161"/>
      <c r="F78" s="1166"/>
    </row>
    <row r="79" spans="1:6" s="163" customFormat="1" x14ac:dyDescent="0.25">
      <c r="A79" s="157"/>
      <c r="B79" s="150"/>
      <c r="C79" s="157"/>
      <c r="D79" s="160"/>
      <c r="E79" s="161"/>
      <c r="F79" s="1166"/>
    </row>
    <row r="80" spans="1:6" s="163" customFormat="1" x14ac:dyDescent="0.25">
      <c r="A80" s="157"/>
      <c r="B80" s="150"/>
      <c r="C80" s="157"/>
      <c r="D80" s="160"/>
      <c r="E80" s="161"/>
      <c r="F80" s="1166"/>
    </row>
    <row r="81" spans="1:6" s="163" customFormat="1" x14ac:dyDescent="0.25">
      <c r="A81" s="157"/>
      <c r="B81" s="150"/>
      <c r="C81" s="157"/>
      <c r="D81" s="160"/>
      <c r="E81" s="161"/>
      <c r="F81" s="1166"/>
    </row>
    <row r="82" spans="1:6" s="163" customFormat="1" x14ac:dyDescent="0.25">
      <c r="A82" s="157"/>
      <c r="B82" s="150"/>
      <c r="C82" s="157"/>
      <c r="D82" s="160"/>
      <c r="E82" s="161"/>
      <c r="F82" s="1166"/>
    </row>
    <row r="83" spans="1:6" s="163" customFormat="1" x14ac:dyDescent="0.25">
      <c r="A83" s="157"/>
      <c r="B83" s="150"/>
      <c r="C83" s="157"/>
      <c r="D83" s="160"/>
      <c r="E83" s="161"/>
      <c r="F83" s="1166"/>
    </row>
    <row r="84" spans="1:6" s="163" customFormat="1" x14ac:dyDescent="0.25">
      <c r="A84" s="157"/>
      <c r="B84" s="150"/>
      <c r="C84" s="157"/>
      <c r="D84" s="160"/>
      <c r="E84" s="161"/>
      <c r="F84" s="1166"/>
    </row>
    <row r="85" spans="1:6" s="163" customFormat="1" x14ac:dyDescent="0.25">
      <c r="A85" s="157"/>
      <c r="B85" s="150"/>
      <c r="C85" s="157"/>
      <c r="D85" s="160"/>
      <c r="E85" s="161"/>
      <c r="F85" s="1166"/>
    </row>
    <row r="86" spans="1:6" s="163" customFormat="1" x14ac:dyDescent="0.25">
      <c r="A86" s="157"/>
      <c r="B86" s="150"/>
      <c r="C86" s="157"/>
      <c r="D86" s="160"/>
      <c r="E86" s="161"/>
      <c r="F86" s="1166"/>
    </row>
    <row r="87" spans="1:6" s="163" customFormat="1" x14ac:dyDescent="0.25">
      <c r="A87" s="157"/>
      <c r="B87" s="150"/>
      <c r="C87" s="157"/>
      <c r="D87" s="160"/>
      <c r="E87" s="161"/>
      <c r="F87" s="1166"/>
    </row>
    <row r="88" spans="1:6" s="163" customFormat="1" x14ac:dyDescent="0.25">
      <c r="A88" s="157"/>
      <c r="B88" s="150"/>
      <c r="C88" s="157"/>
      <c r="D88" s="160"/>
      <c r="E88" s="161"/>
      <c r="F88" s="1166"/>
    </row>
    <row r="89" spans="1:6" s="163" customFormat="1" x14ac:dyDescent="0.25">
      <c r="A89" s="157"/>
      <c r="B89" s="150"/>
      <c r="C89" s="157"/>
      <c r="D89" s="160"/>
      <c r="E89" s="161"/>
      <c r="F89" s="1166"/>
    </row>
    <row r="90" spans="1:6" s="163" customFormat="1" x14ac:dyDescent="0.25">
      <c r="A90" s="157"/>
      <c r="B90" s="150"/>
      <c r="C90" s="157"/>
      <c r="D90" s="160"/>
      <c r="E90" s="161"/>
      <c r="F90" s="1166"/>
    </row>
    <row r="91" spans="1:6" s="163" customFormat="1" x14ac:dyDescent="0.25">
      <c r="A91" s="157"/>
      <c r="B91" s="150"/>
      <c r="C91" s="157"/>
      <c r="D91" s="160"/>
      <c r="E91" s="161"/>
      <c r="F91" s="1166"/>
    </row>
    <row r="92" spans="1:6" s="163" customFormat="1" x14ac:dyDescent="0.25">
      <c r="A92" s="157"/>
      <c r="B92" s="150"/>
      <c r="C92" s="157"/>
      <c r="D92" s="160"/>
      <c r="E92" s="161"/>
      <c r="F92" s="1166"/>
    </row>
    <row r="93" spans="1:6" s="163" customFormat="1" x14ac:dyDescent="0.25">
      <c r="A93" s="157"/>
      <c r="B93" s="150"/>
      <c r="C93" s="157"/>
      <c r="D93" s="160"/>
      <c r="E93" s="161"/>
      <c r="F93" s="1166"/>
    </row>
    <row r="94" spans="1:6" s="163" customFormat="1" x14ac:dyDescent="0.25">
      <c r="A94" s="157"/>
      <c r="B94" s="150"/>
      <c r="C94" s="157"/>
      <c r="D94" s="160"/>
      <c r="E94" s="161"/>
      <c r="F94" s="1166"/>
    </row>
    <row r="95" spans="1:6" s="163" customFormat="1" x14ac:dyDescent="0.25">
      <c r="A95" s="157"/>
      <c r="B95" s="150"/>
      <c r="C95" s="157"/>
      <c r="D95" s="160"/>
      <c r="E95" s="161"/>
      <c r="F95" s="1166"/>
    </row>
    <row r="96" spans="1:6" s="163" customFormat="1" x14ac:dyDescent="0.25">
      <c r="A96" s="157"/>
      <c r="B96" s="150"/>
      <c r="C96" s="157"/>
      <c r="D96" s="160"/>
      <c r="E96" s="161"/>
      <c r="F96" s="1166"/>
    </row>
    <row r="97" spans="1:6" s="163" customFormat="1" x14ac:dyDescent="0.25">
      <c r="A97" s="157"/>
      <c r="B97" s="150"/>
      <c r="C97" s="157"/>
      <c r="D97" s="160"/>
      <c r="E97" s="161"/>
      <c r="F97" s="1166"/>
    </row>
    <row r="98" spans="1:6" s="163" customFormat="1" x14ac:dyDescent="0.25">
      <c r="A98" s="157"/>
      <c r="B98" s="150"/>
      <c r="C98" s="157"/>
      <c r="D98" s="160"/>
      <c r="E98" s="161"/>
      <c r="F98" s="1166"/>
    </row>
    <row r="99" spans="1:6" s="163" customFormat="1" x14ac:dyDescent="0.25">
      <c r="A99" s="157"/>
      <c r="B99" s="150"/>
      <c r="C99" s="157"/>
      <c r="D99" s="160"/>
      <c r="E99" s="161"/>
      <c r="F99" s="1166"/>
    </row>
    <row r="100" spans="1:6" s="163" customFormat="1" x14ac:dyDescent="0.25">
      <c r="A100" s="157"/>
      <c r="B100" s="150"/>
      <c r="C100" s="157"/>
      <c r="D100" s="160"/>
      <c r="E100" s="161"/>
      <c r="F100" s="1166"/>
    </row>
    <row r="101" spans="1:6" s="163" customFormat="1" x14ac:dyDescent="0.25">
      <c r="A101" s="157"/>
      <c r="B101" s="150"/>
      <c r="C101" s="157"/>
      <c r="D101" s="160"/>
      <c r="E101" s="161"/>
      <c r="F101" s="1166"/>
    </row>
    <row r="102" spans="1:6" s="163" customFormat="1" x14ac:dyDescent="0.25">
      <c r="A102" s="157"/>
      <c r="B102" s="150"/>
      <c r="C102" s="157"/>
      <c r="D102" s="160"/>
      <c r="E102" s="161"/>
      <c r="F102" s="1166"/>
    </row>
    <row r="103" spans="1:6" s="163" customFormat="1" x14ac:dyDescent="0.25">
      <c r="A103" s="157"/>
      <c r="B103" s="150"/>
      <c r="C103" s="157"/>
      <c r="D103" s="160"/>
      <c r="E103" s="161"/>
      <c r="F103" s="1166"/>
    </row>
    <row r="104" spans="1:6" s="163" customFormat="1" x14ac:dyDescent="0.25">
      <c r="A104" s="157"/>
      <c r="B104" s="150"/>
      <c r="C104" s="157"/>
      <c r="D104" s="160"/>
      <c r="E104" s="161"/>
      <c r="F104" s="1166"/>
    </row>
    <row r="105" spans="1:6" s="163" customFormat="1" x14ac:dyDescent="0.25">
      <c r="A105" s="157"/>
      <c r="B105" s="150"/>
      <c r="C105" s="157"/>
      <c r="D105" s="160"/>
      <c r="E105" s="161"/>
      <c r="F105" s="1166"/>
    </row>
    <row r="106" spans="1:6" s="163" customFormat="1" x14ac:dyDescent="0.25">
      <c r="A106" s="157"/>
      <c r="B106" s="150"/>
      <c r="C106" s="157"/>
      <c r="D106" s="160"/>
      <c r="E106" s="161"/>
      <c r="F106" s="1166"/>
    </row>
    <row r="107" spans="1:6" s="163" customFormat="1" x14ac:dyDescent="0.25">
      <c r="A107" s="157"/>
      <c r="B107" s="150"/>
      <c r="C107" s="157"/>
      <c r="D107" s="160"/>
      <c r="E107" s="161"/>
      <c r="F107" s="1166"/>
    </row>
    <row r="108" spans="1:6" s="163" customFormat="1" x14ac:dyDescent="0.25">
      <c r="A108" s="157"/>
      <c r="B108" s="150"/>
      <c r="C108" s="157"/>
      <c r="D108" s="160"/>
      <c r="E108" s="161"/>
      <c r="F108" s="1166"/>
    </row>
    <row r="109" spans="1:6" s="163" customFormat="1" x14ac:dyDescent="0.25">
      <c r="A109" s="157"/>
      <c r="B109" s="150"/>
      <c r="C109" s="157"/>
      <c r="D109" s="160"/>
      <c r="E109" s="161"/>
      <c r="F109" s="1166"/>
    </row>
    <row r="110" spans="1:6" s="163" customFormat="1" x14ac:dyDescent="0.25">
      <c r="A110" s="157"/>
      <c r="B110" s="150"/>
      <c r="C110" s="157"/>
      <c r="D110" s="160"/>
      <c r="E110" s="161"/>
      <c r="F110" s="1166"/>
    </row>
    <row r="111" spans="1:6" s="163" customFormat="1" x14ac:dyDescent="0.25">
      <c r="A111" s="157"/>
      <c r="B111" s="150"/>
      <c r="C111" s="157"/>
      <c r="D111" s="160"/>
      <c r="E111" s="161"/>
      <c r="F111" s="1166"/>
    </row>
    <row r="112" spans="1:6" s="163" customFormat="1" x14ac:dyDescent="0.25">
      <c r="A112" s="157"/>
      <c r="B112" s="150"/>
      <c r="C112" s="157"/>
      <c r="D112" s="160"/>
      <c r="E112" s="161"/>
      <c r="F112" s="1166"/>
    </row>
    <row r="113" spans="1:6" s="163" customFormat="1" x14ac:dyDescent="0.25">
      <c r="A113" s="157"/>
      <c r="B113" s="150"/>
      <c r="C113" s="157"/>
      <c r="D113" s="160"/>
      <c r="E113" s="161"/>
      <c r="F113" s="1166"/>
    </row>
    <row r="114" spans="1:6" s="163" customFormat="1" x14ac:dyDescent="0.25">
      <c r="A114" s="157"/>
      <c r="B114" s="150"/>
      <c r="C114" s="157"/>
      <c r="D114" s="160"/>
      <c r="E114" s="161"/>
      <c r="F114" s="1166"/>
    </row>
    <row r="115" spans="1:6" s="163" customFormat="1" x14ac:dyDescent="0.25">
      <c r="A115" s="157"/>
      <c r="B115" s="150"/>
      <c r="C115" s="157"/>
      <c r="D115" s="160"/>
      <c r="E115" s="161"/>
      <c r="F115" s="1166"/>
    </row>
    <row r="116" spans="1:6" s="163" customFormat="1" x14ac:dyDescent="0.25">
      <c r="A116" s="157"/>
      <c r="B116" s="150"/>
      <c r="C116" s="157"/>
      <c r="D116" s="160"/>
      <c r="E116" s="161"/>
      <c r="F116" s="1166"/>
    </row>
    <row r="117" spans="1:6" s="163" customFormat="1" x14ac:dyDescent="0.25">
      <c r="A117" s="157"/>
      <c r="B117" s="150"/>
      <c r="C117" s="157"/>
      <c r="D117" s="160"/>
      <c r="E117" s="161"/>
      <c r="F117" s="1166"/>
    </row>
    <row r="118" spans="1:6" s="163" customFormat="1" x14ac:dyDescent="0.25">
      <c r="A118" s="157"/>
      <c r="B118" s="150"/>
      <c r="C118" s="157"/>
      <c r="D118" s="160"/>
      <c r="E118" s="161"/>
      <c r="F118" s="1166"/>
    </row>
    <row r="119" spans="1:6" s="163" customFormat="1" x14ac:dyDescent="0.25">
      <c r="A119" s="157"/>
      <c r="B119" s="150"/>
      <c r="C119" s="157"/>
      <c r="D119" s="160"/>
      <c r="E119" s="161"/>
      <c r="F119" s="1166"/>
    </row>
    <row r="120" spans="1:6" s="163" customFormat="1" x14ac:dyDescent="0.25">
      <c r="A120" s="157"/>
      <c r="B120" s="150"/>
      <c r="C120" s="157"/>
      <c r="D120" s="160"/>
      <c r="E120" s="161"/>
      <c r="F120" s="1166"/>
    </row>
    <row r="121" spans="1:6" s="163" customFormat="1" x14ac:dyDescent="0.25">
      <c r="A121" s="157"/>
      <c r="B121" s="150"/>
      <c r="C121" s="157"/>
      <c r="D121" s="160"/>
      <c r="E121" s="161"/>
      <c r="F121" s="1166"/>
    </row>
    <row r="122" spans="1:6" s="163" customFormat="1" x14ac:dyDescent="0.25">
      <c r="A122" s="157"/>
      <c r="B122" s="150"/>
      <c r="C122" s="157"/>
      <c r="D122" s="160"/>
      <c r="E122" s="161"/>
      <c r="F122" s="1166"/>
    </row>
    <row r="123" spans="1:6" s="163" customFormat="1" x14ac:dyDescent="0.25">
      <c r="A123" s="157"/>
      <c r="B123" s="150"/>
      <c r="C123" s="157"/>
      <c r="D123" s="160"/>
      <c r="E123" s="161"/>
      <c r="F123" s="1166"/>
    </row>
    <row r="124" spans="1:6" s="163" customFormat="1" x14ac:dyDescent="0.25">
      <c r="A124" s="157"/>
      <c r="B124" s="150"/>
      <c r="C124" s="157"/>
      <c r="D124" s="160"/>
      <c r="E124" s="161"/>
      <c r="F124" s="1166"/>
    </row>
    <row r="125" spans="1:6" s="163" customFormat="1" x14ac:dyDescent="0.25">
      <c r="A125" s="157"/>
      <c r="B125" s="150"/>
      <c r="C125" s="157"/>
      <c r="D125" s="160"/>
      <c r="E125" s="161"/>
      <c r="F125" s="1166"/>
    </row>
    <row r="126" spans="1:6" s="163" customFormat="1" x14ac:dyDescent="0.25">
      <c r="A126" s="157"/>
      <c r="B126" s="150"/>
      <c r="C126" s="157"/>
      <c r="D126" s="160"/>
      <c r="E126" s="161"/>
      <c r="F126" s="1166"/>
    </row>
    <row r="127" spans="1:6" s="163" customFormat="1" x14ac:dyDescent="0.25">
      <c r="A127" s="157"/>
      <c r="B127" s="150"/>
      <c r="C127" s="157"/>
      <c r="D127" s="160"/>
      <c r="E127" s="161"/>
      <c r="F127" s="1166"/>
    </row>
    <row r="128" spans="1:6" s="163" customFormat="1" ht="19.149999999999999" customHeight="1" x14ac:dyDescent="0.25">
      <c r="A128" s="2168" t="s">
        <v>103</v>
      </c>
      <c r="B128" s="2169"/>
      <c r="C128" s="2169"/>
      <c r="D128" s="2169"/>
      <c r="E128" s="2170"/>
      <c r="F128" s="1164">
        <f>SUM(F64:F127)</f>
        <v>0</v>
      </c>
    </row>
    <row r="129" spans="1:6" s="163" customFormat="1" ht="13" x14ac:dyDescent="0.25">
      <c r="A129" s="134"/>
      <c r="B129" s="164"/>
      <c r="C129" s="134"/>
      <c r="D129" s="165"/>
      <c r="E129" s="166"/>
      <c r="F129" s="1167"/>
    </row>
    <row r="130" spans="1:6" s="163" customFormat="1" x14ac:dyDescent="0.25">
      <c r="A130" s="134"/>
      <c r="B130" s="146"/>
      <c r="C130" s="134"/>
      <c r="D130" s="165"/>
      <c r="E130" s="166"/>
      <c r="F130" s="1167"/>
    </row>
    <row r="131" spans="1:6" s="163" customFormat="1" ht="13" x14ac:dyDescent="0.25">
      <c r="A131" s="167"/>
      <c r="B131" s="168" t="s">
        <v>772</v>
      </c>
      <c r="C131" s="167"/>
      <c r="D131" s="169"/>
      <c r="E131" s="170"/>
      <c r="F131" s="1168"/>
    </row>
    <row r="132" spans="1:6" s="163" customFormat="1" ht="13" x14ac:dyDescent="0.25">
      <c r="A132" s="167"/>
      <c r="B132" s="168"/>
      <c r="C132" s="167"/>
      <c r="D132" s="169"/>
      <c r="E132" s="170"/>
      <c r="F132" s="1168"/>
    </row>
    <row r="133" spans="1:6" s="163" customFormat="1" ht="13" x14ac:dyDescent="0.25">
      <c r="A133" s="167"/>
      <c r="B133" s="171" t="s">
        <v>773</v>
      </c>
      <c r="C133" s="167"/>
      <c r="D133" s="169"/>
      <c r="E133" s="170"/>
      <c r="F133" s="1168"/>
    </row>
    <row r="134" spans="1:6" s="155" customFormat="1" x14ac:dyDescent="0.25">
      <c r="A134" s="167"/>
      <c r="B134" s="172"/>
      <c r="C134" s="167"/>
      <c r="D134" s="169"/>
      <c r="E134" s="170"/>
      <c r="F134" s="1168"/>
    </row>
    <row r="135" spans="1:6" x14ac:dyDescent="0.25">
      <c r="A135" s="167"/>
      <c r="B135" s="173" t="s">
        <v>774</v>
      </c>
      <c r="C135" s="167"/>
      <c r="D135" s="169"/>
      <c r="E135" s="170"/>
      <c r="F135" s="1168">
        <f>F63</f>
        <v>0</v>
      </c>
    </row>
    <row r="136" spans="1:6" x14ac:dyDescent="0.25">
      <c r="A136" s="167"/>
      <c r="B136" s="173"/>
      <c r="C136" s="167"/>
      <c r="D136" s="169"/>
      <c r="E136" s="170"/>
      <c r="F136" s="1168"/>
    </row>
    <row r="137" spans="1:6" s="163" customFormat="1" x14ac:dyDescent="0.25">
      <c r="A137" s="167"/>
      <c r="B137" s="173" t="s">
        <v>775</v>
      </c>
      <c r="C137" s="167"/>
      <c r="D137" s="169"/>
      <c r="E137" s="170"/>
      <c r="F137" s="1168">
        <f>F128</f>
        <v>0</v>
      </c>
    </row>
    <row r="138" spans="1:6" s="163" customFormat="1" x14ac:dyDescent="0.25">
      <c r="A138" s="167"/>
      <c r="B138" s="174"/>
      <c r="C138" s="167"/>
      <c r="D138" s="169"/>
      <c r="E138" s="170"/>
      <c r="F138" s="1168"/>
    </row>
    <row r="139" spans="1:6" s="163" customFormat="1" x14ac:dyDescent="0.25">
      <c r="A139" s="167"/>
      <c r="B139" s="173"/>
      <c r="C139" s="167"/>
      <c r="D139" s="169"/>
      <c r="E139" s="170"/>
      <c r="F139" s="1168"/>
    </row>
    <row r="140" spans="1:6" s="163" customFormat="1" x14ac:dyDescent="0.25">
      <c r="A140" s="167"/>
      <c r="B140" s="173"/>
      <c r="C140" s="167"/>
      <c r="D140" s="175"/>
      <c r="E140" s="176"/>
      <c r="F140" s="1169"/>
    </row>
    <row r="141" spans="1:6" s="163" customFormat="1" x14ac:dyDescent="0.25">
      <c r="A141" s="167"/>
      <c r="B141" s="173"/>
      <c r="C141" s="167"/>
      <c r="D141" s="175"/>
      <c r="E141" s="176"/>
      <c r="F141" s="1169"/>
    </row>
    <row r="142" spans="1:6" s="163" customFormat="1" x14ac:dyDescent="0.25">
      <c r="A142" s="167"/>
      <c r="B142" s="173"/>
      <c r="C142" s="167"/>
      <c r="D142" s="175"/>
      <c r="E142" s="176"/>
      <c r="F142" s="1169"/>
    </row>
    <row r="143" spans="1:6" s="163" customFormat="1" x14ac:dyDescent="0.25">
      <c r="A143" s="167"/>
      <c r="B143" s="173"/>
      <c r="C143" s="167"/>
      <c r="D143" s="175"/>
      <c r="E143" s="176"/>
      <c r="F143" s="1169"/>
    </row>
    <row r="144" spans="1:6" s="163" customFormat="1" x14ac:dyDescent="0.25">
      <c r="A144" s="167"/>
      <c r="B144" s="174"/>
      <c r="C144" s="167"/>
      <c r="D144" s="175"/>
      <c r="E144" s="176"/>
      <c r="F144" s="1169"/>
    </row>
    <row r="145" spans="1:6" s="163" customFormat="1" x14ac:dyDescent="0.25">
      <c r="A145" s="167"/>
      <c r="B145" s="173"/>
      <c r="C145" s="167"/>
      <c r="D145" s="175"/>
      <c r="E145" s="176"/>
      <c r="F145" s="1169"/>
    </row>
    <row r="146" spans="1:6" s="155" customFormat="1" x14ac:dyDescent="0.25">
      <c r="A146" s="167"/>
      <c r="B146" s="174"/>
      <c r="C146" s="167"/>
      <c r="D146" s="175"/>
      <c r="E146" s="176"/>
      <c r="F146" s="1169"/>
    </row>
    <row r="147" spans="1:6" s="155" customFormat="1" x14ac:dyDescent="0.25">
      <c r="A147" s="167"/>
      <c r="B147" s="174"/>
      <c r="C147" s="167"/>
      <c r="D147" s="175"/>
      <c r="E147" s="176"/>
      <c r="F147" s="1169"/>
    </row>
    <row r="148" spans="1:6" s="155" customFormat="1" x14ac:dyDescent="0.25">
      <c r="A148" s="167"/>
      <c r="B148" s="174"/>
      <c r="C148" s="167"/>
      <c r="D148" s="175"/>
      <c r="E148" s="176"/>
      <c r="F148" s="1169"/>
    </row>
    <row r="149" spans="1:6" s="155" customFormat="1" x14ac:dyDescent="0.25">
      <c r="A149" s="167"/>
      <c r="B149" s="174"/>
      <c r="C149" s="167"/>
      <c r="D149" s="175"/>
      <c r="E149" s="176"/>
      <c r="F149" s="1169"/>
    </row>
    <row r="150" spans="1:6" s="155" customFormat="1" x14ac:dyDescent="0.25">
      <c r="A150" s="167"/>
      <c r="B150" s="174"/>
      <c r="C150" s="167"/>
      <c r="D150" s="175"/>
      <c r="E150" s="176"/>
      <c r="F150" s="1169"/>
    </row>
    <row r="151" spans="1:6" s="155" customFormat="1" x14ac:dyDescent="0.25">
      <c r="A151" s="167"/>
      <c r="B151" s="174"/>
      <c r="C151" s="167"/>
      <c r="D151" s="175"/>
      <c r="E151" s="176"/>
      <c r="F151" s="1169"/>
    </row>
    <row r="152" spans="1:6" s="155" customFormat="1" x14ac:dyDescent="0.25">
      <c r="A152" s="167"/>
      <c r="B152" s="174"/>
      <c r="C152" s="167"/>
      <c r="D152" s="175"/>
      <c r="E152" s="176"/>
      <c r="F152" s="1169"/>
    </row>
    <row r="153" spans="1:6" s="155" customFormat="1" x14ac:dyDescent="0.25">
      <c r="A153" s="167"/>
      <c r="B153" s="174"/>
      <c r="C153" s="167"/>
      <c r="D153" s="175"/>
      <c r="E153" s="176"/>
      <c r="F153" s="1169"/>
    </row>
    <row r="154" spans="1:6" s="155" customFormat="1" x14ac:dyDescent="0.25">
      <c r="A154" s="167"/>
      <c r="B154" s="174"/>
      <c r="C154" s="167"/>
      <c r="D154" s="175"/>
      <c r="E154" s="176"/>
      <c r="F154" s="1169"/>
    </row>
    <row r="155" spans="1:6" s="155" customFormat="1" x14ac:dyDescent="0.25">
      <c r="A155" s="167"/>
      <c r="B155" s="174"/>
      <c r="C155" s="167"/>
      <c r="D155" s="175"/>
      <c r="E155" s="176"/>
      <c r="F155" s="1169"/>
    </row>
    <row r="156" spans="1:6" s="155" customFormat="1" x14ac:dyDescent="0.25">
      <c r="A156" s="167"/>
      <c r="B156" s="174"/>
      <c r="C156" s="167"/>
      <c r="D156" s="175"/>
      <c r="E156" s="176"/>
      <c r="F156" s="1169"/>
    </row>
    <row r="157" spans="1:6" s="155" customFormat="1" x14ac:dyDescent="0.25">
      <c r="A157" s="167"/>
      <c r="B157" s="174"/>
      <c r="C157" s="167"/>
      <c r="D157" s="175"/>
      <c r="E157" s="176"/>
      <c r="F157" s="1169"/>
    </row>
    <row r="158" spans="1:6" s="155" customFormat="1" x14ac:dyDescent="0.25">
      <c r="A158" s="167"/>
      <c r="B158" s="177"/>
      <c r="C158" s="167"/>
      <c r="D158" s="167"/>
      <c r="E158" s="178"/>
      <c r="F158" s="1170"/>
    </row>
    <row r="159" spans="1:6" s="155" customFormat="1" x14ac:dyDescent="0.25">
      <c r="A159" s="167"/>
      <c r="B159" s="177"/>
      <c r="C159" s="167"/>
      <c r="D159" s="167"/>
      <c r="E159" s="178"/>
      <c r="F159" s="1170"/>
    </row>
    <row r="160" spans="1:6" s="155" customFormat="1" x14ac:dyDescent="0.25">
      <c r="A160" s="167"/>
      <c r="B160" s="177"/>
      <c r="C160" s="167"/>
      <c r="D160" s="167"/>
      <c r="E160" s="178"/>
      <c r="F160" s="1170"/>
    </row>
    <row r="161" spans="1:6" s="155" customFormat="1" x14ac:dyDescent="0.25">
      <c r="A161" s="167"/>
      <c r="B161" s="177"/>
      <c r="C161" s="167"/>
      <c r="D161" s="167"/>
      <c r="E161" s="178"/>
      <c r="F161" s="1170"/>
    </row>
    <row r="162" spans="1:6" s="155" customFormat="1" x14ac:dyDescent="0.25">
      <c r="A162" s="167"/>
      <c r="B162" s="177"/>
      <c r="C162" s="167"/>
      <c r="D162" s="167"/>
      <c r="E162" s="178"/>
      <c r="F162" s="1170"/>
    </row>
    <row r="163" spans="1:6" s="155" customFormat="1" x14ac:dyDescent="0.25">
      <c r="A163" s="167"/>
      <c r="B163" s="177"/>
      <c r="C163" s="167"/>
      <c r="D163" s="167"/>
      <c r="E163" s="178"/>
      <c r="F163" s="1170"/>
    </row>
    <row r="164" spans="1:6" s="155" customFormat="1" x14ac:dyDescent="0.25">
      <c r="A164" s="167"/>
      <c r="B164" s="177"/>
      <c r="C164" s="167"/>
      <c r="D164" s="167"/>
      <c r="E164" s="178"/>
      <c r="F164" s="1170"/>
    </row>
    <row r="165" spans="1:6" s="155" customFormat="1" x14ac:dyDescent="0.25">
      <c r="A165" s="167"/>
      <c r="B165" s="177"/>
      <c r="C165" s="167"/>
      <c r="D165" s="167"/>
      <c r="E165" s="178"/>
      <c r="F165" s="1170"/>
    </row>
    <row r="166" spans="1:6" s="155" customFormat="1" x14ac:dyDescent="0.25">
      <c r="A166" s="167"/>
      <c r="B166" s="177"/>
      <c r="C166" s="167"/>
      <c r="D166" s="167"/>
      <c r="E166" s="178"/>
      <c r="F166" s="1170"/>
    </row>
    <row r="167" spans="1:6" s="155" customFormat="1" x14ac:dyDescent="0.25">
      <c r="A167" s="167"/>
      <c r="B167" s="177"/>
      <c r="C167" s="167"/>
      <c r="D167" s="167"/>
      <c r="E167" s="178"/>
      <c r="F167" s="1170"/>
    </row>
    <row r="168" spans="1:6" s="155" customFormat="1" x14ac:dyDescent="0.25">
      <c r="A168" s="167"/>
      <c r="B168" s="177"/>
      <c r="C168" s="167"/>
      <c r="D168" s="167"/>
      <c r="E168" s="178"/>
      <c r="F168" s="1170"/>
    </row>
    <row r="169" spans="1:6" s="155" customFormat="1" x14ac:dyDescent="0.25">
      <c r="A169" s="167"/>
      <c r="B169" s="177"/>
      <c r="C169" s="167"/>
      <c r="D169" s="167"/>
      <c r="E169" s="178"/>
      <c r="F169" s="1170"/>
    </row>
    <row r="170" spans="1:6" s="155" customFormat="1" x14ac:dyDescent="0.25">
      <c r="A170" s="167"/>
      <c r="B170" s="177"/>
      <c r="C170" s="167"/>
      <c r="D170" s="167"/>
      <c r="E170" s="178"/>
      <c r="F170" s="1170"/>
    </row>
    <row r="171" spans="1:6" s="155" customFormat="1" x14ac:dyDescent="0.25">
      <c r="A171" s="167"/>
      <c r="B171" s="177"/>
      <c r="C171" s="167"/>
      <c r="D171" s="167"/>
      <c r="E171" s="178"/>
      <c r="F171" s="1170"/>
    </row>
    <row r="172" spans="1:6" s="155" customFormat="1" x14ac:dyDescent="0.25">
      <c r="A172" s="167"/>
      <c r="B172" s="177"/>
      <c r="C172" s="167"/>
      <c r="D172" s="167"/>
      <c r="E172" s="178"/>
      <c r="F172" s="1170"/>
    </row>
    <row r="173" spans="1:6" s="155" customFormat="1" x14ac:dyDescent="0.25">
      <c r="A173" s="167"/>
      <c r="B173" s="177"/>
      <c r="C173" s="167"/>
      <c r="D173" s="167"/>
      <c r="E173" s="178"/>
      <c r="F173" s="1170"/>
    </row>
    <row r="174" spans="1:6" s="155" customFormat="1" x14ac:dyDescent="0.25">
      <c r="A174" s="167"/>
      <c r="B174" s="177"/>
      <c r="C174" s="167"/>
      <c r="D174" s="167"/>
      <c r="E174" s="178"/>
      <c r="F174" s="1170"/>
    </row>
    <row r="175" spans="1:6" s="155" customFormat="1" x14ac:dyDescent="0.25">
      <c r="A175" s="167"/>
      <c r="B175" s="177"/>
      <c r="C175" s="167"/>
      <c r="D175" s="167"/>
      <c r="E175" s="178"/>
      <c r="F175" s="1170"/>
    </row>
    <row r="176" spans="1:6" s="155" customFormat="1" x14ac:dyDescent="0.25">
      <c r="A176" s="167"/>
      <c r="B176" s="177"/>
      <c r="C176" s="167"/>
      <c r="D176" s="167"/>
      <c r="E176" s="178"/>
      <c r="F176" s="1170"/>
    </row>
    <row r="177" spans="1:6" s="155" customFormat="1" x14ac:dyDescent="0.25">
      <c r="A177" s="167"/>
      <c r="B177" s="177"/>
      <c r="C177" s="167"/>
      <c r="D177" s="167"/>
      <c r="E177" s="178"/>
      <c r="F177" s="1170"/>
    </row>
    <row r="178" spans="1:6" s="155" customFormat="1" x14ac:dyDescent="0.25">
      <c r="A178" s="167"/>
      <c r="B178" s="177"/>
      <c r="C178" s="167"/>
      <c r="D178" s="167"/>
      <c r="E178" s="178"/>
      <c r="F178" s="1170"/>
    </row>
    <row r="179" spans="1:6" s="155" customFormat="1" x14ac:dyDescent="0.25">
      <c r="A179" s="167"/>
      <c r="B179" s="177"/>
      <c r="C179" s="167"/>
      <c r="D179" s="167"/>
      <c r="E179" s="178"/>
      <c r="F179" s="1170"/>
    </row>
    <row r="180" spans="1:6" s="155" customFormat="1" x14ac:dyDescent="0.25">
      <c r="A180" s="167"/>
      <c r="B180" s="177"/>
      <c r="C180" s="167"/>
      <c r="D180" s="167"/>
      <c r="E180" s="178"/>
      <c r="F180" s="1170"/>
    </row>
    <row r="181" spans="1:6" s="155" customFormat="1" x14ac:dyDescent="0.25">
      <c r="A181" s="167"/>
      <c r="B181" s="177"/>
      <c r="C181" s="167"/>
      <c r="D181" s="167"/>
      <c r="E181" s="178"/>
      <c r="F181" s="1170"/>
    </row>
    <row r="182" spans="1:6" s="155" customFormat="1" x14ac:dyDescent="0.25">
      <c r="A182" s="167"/>
      <c r="B182" s="177"/>
      <c r="C182" s="167"/>
      <c r="D182" s="167"/>
      <c r="E182" s="178"/>
      <c r="F182" s="1170"/>
    </row>
    <row r="183" spans="1:6" s="155" customFormat="1" x14ac:dyDescent="0.25">
      <c r="A183" s="167"/>
      <c r="B183" s="177"/>
      <c r="C183" s="167"/>
      <c r="D183" s="167"/>
      <c r="E183" s="178"/>
      <c r="F183" s="1170"/>
    </row>
    <row r="184" spans="1:6" s="155" customFormat="1" x14ac:dyDescent="0.25">
      <c r="A184" s="167"/>
      <c r="B184" s="177"/>
      <c r="C184" s="167"/>
      <c r="D184" s="167"/>
      <c r="E184" s="178"/>
      <c r="F184" s="1170"/>
    </row>
    <row r="185" spans="1:6" s="155" customFormat="1" x14ac:dyDescent="0.25">
      <c r="A185" s="167"/>
      <c r="B185" s="177"/>
      <c r="C185" s="167"/>
      <c r="D185" s="167"/>
      <c r="E185" s="178"/>
      <c r="F185" s="1170"/>
    </row>
    <row r="186" spans="1:6" s="155" customFormat="1" x14ac:dyDescent="0.25">
      <c r="A186" s="167"/>
      <c r="B186" s="177"/>
      <c r="C186" s="167"/>
      <c r="D186" s="167"/>
      <c r="E186" s="178"/>
      <c r="F186" s="1170"/>
    </row>
    <row r="187" spans="1:6" s="155" customFormat="1" ht="19.899999999999999" customHeight="1" x14ac:dyDescent="0.25">
      <c r="A187" s="2171" t="s">
        <v>487</v>
      </c>
      <c r="B187" s="2172"/>
      <c r="C187" s="2172"/>
      <c r="D187" s="2172"/>
      <c r="E187" s="2173"/>
      <c r="F187" s="1171">
        <f>SUM(F133:F186)</f>
        <v>0</v>
      </c>
    </row>
    <row r="188" spans="1:6" s="155" customFormat="1" x14ac:dyDescent="0.25">
      <c r="A188" s="76"/>
      <c r="B188" s="76"/>
      <c r="C188" s="129"/>
      <c r="D188" s="179"/>
      <c r="E188" s="180"/>
      <c r="F188" s="1172"/>
    </row>
    <row r="189" spans="1:6" s="155" customFormat="1" x14ac:dyDescent="0.25">
      <c r="A189" s="76"/>
      <c r="B189" s="76"/>
      <c r="C189" s="129"/>
      <c r="D189" s="179"/>
      <c r="E189" s="180"/>
      <c r="F189" s="1172"/>
    </row>
    <row r="190" spans="1:6" s="155" customFormat="1" x14ac:dyDescent="0.25">
      <c r="A190" s="76"/>
      <c r="B190" s="76"/>
      <c r="C190" s="129"/>
      <c r="D190" s="179"/>
      <c r="E190" s="180"/>
      <c r="F190" s="1172"/>
    </row>
    <row r="191" spans="1:6" s="155" customFormat="1" x14ac:dyDescent="0.25">
      <c r="A191" s="76"/>
      <c r="B191" s="76"/>
      <c r="C191" s="129"/>
      <c r="D191" s="179"/>
      <c r="E191" s="180"/>
      <c r="F191" s="1172"/>
    </row>
    <row r="192" spans="1:6" s="155" customFormat="1" x14ac:dyDescent="0.25">
      <c r="A192" s="76"/>
      <c r="B192" s="76"/>
      <c r="C192" s="129"/>
      <c r="D192" s="179"/>
      <c r="E192" s="180"/>
      <c r="F192" s="1172"/>
    </row>
    <row r="193" spans="1:6" s="155" customFormat="1" ht="30" customHeight="1" x14ac:dyDescent="0.25">
      <c r="A193" s="76"/>
      <c r="B193" s="76"/>
      <c r="C193" s="129"/>
      <c r="D193" s="179"/>
      <c r="E193" s="180"/>
      <c r="F193" s="1172"/>
    </row>
  </sheetData>
  <mergeCells count="7">
    <mergeCell ref="A4:D4"/>
    <mergeCell ref="A63:E63"/>
    <mergeCell ref="A128:E128"/>
    <mergeCell ref="A187:E187"/>
    <mergeCell ref="A1:F1"/>
    <mergeCell ref="A2:F2"/>
    <mergeCell ref="A3:F3"/>
  </mergeCells>
  <pageMargins left="0.74803149606299213" right="0.35433070866141736" top="0.98425196850393704" bottom="0.98425196850393704" header="0.51181102362204722" footer="0.51181102362204722"/>
  <pageSetup paperSize="9" scale="78" fitToHeight="3" orientation="portrait" r:id="rId1"/>
  <headerFooter alignWithMargins="0">
    <oddFooter>&amp;A&amp;RPage &amp;P</oddFooter>
  </headerFooter>
  <rowBreaks count="1" manualBreakCount="1">
    <brk id="63"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9"/>
  <sheetViews>
    <sheetView defaultGridColor="0" view="pageBreakPreview" colorId="22" zoomScale="90" zoomScaleNormal="75" zoomScaleSheetLayoutView="90" workbookViewId="0">
      <pane ySplit="5" topLeftCell="A6" activePane="bottomLeft" state="frozen"/>
      <selection activeCell="A5" sqref="A5:F5"/>
      <selection pane="bottomLeft" activeCell="B11" sqref="B11"/>
    </sheetView>
  </sheetViews>
  <sheetFormatPr defaultColWidth="9.1796875" defaultRowHeight="12.5" x14ac:dyDescent="0.25"/>
  <cols>
    <col min="1" max="1" width="8.7265625" style="390" customWidth="1"/>
    <col min="2" max="2" width="66.81640625" style="871" customWidth="1"/>
    <col min="3" max="3" width="7.54296875" style="390" customWidth="1"/>
    <col min="4" max="4" width="9.453125" style="953" customWidth="1"/>
    <col min="5" max="5" width="12.1796875" style="1329" customWidth="1"/>
    <col min="6" max="6" width="14.1796875" style="1329" customWidth="1"/>
    <col min="7" max="7" width="17" style="955" customWidth="1"/>
    <col min="8" max="8" width="15.54296875" style="912" customWidth="1"/>
    <col min="9" max="9" width="14.453125" style="911" customWidth="1"/>
    <col min="10" max="16384" width="9.1796875" style="351"/>
  </cols>
  <sheetData>
    <row r="1" spans="1:8" ht="13" x14ac:dyDescent="0.25">
      <c r="A1" s="2095" t="s">
        <v>0</v>
      </c>
      <c r="B1" s="2095"/>
      <c r="C1" s="2095"/>
      <c r="D1" s="2095"/>
      <c r="E1" s="2095"/>
      <c r="F1" s="2095"/>
      <c r="G1" s="588"/>
      <c r="H1" s="911"/>
    </row>
    <row r="2" spans="1:8" ht="13" x14ac:dyDescent="0.25">
      <c r="A2" s="2095" t="s">
        <v>2492</v>
      </c>
      <c r="B2" s="2095"/>
      <c r="C2" s="2095"/>
      <c r="D2" s="2095"/>
      <c r="E2" s="2095"/>
      <c r="F2" s="2095"/>
      <c r="G2" s="588"/>
    </row>
    <row r="3" spans="1:8" ht="13" x14ac:dyDescent="0.25">
      <c r="A3" s="2096" t="s">
        <v>1975</v>
      </c>
      <c r="B3" s="2096"/>
      <c r="C3" s="2096"/>
      <c r="D3" s="2096"/>
      <c r="E3" s="2096"/>
      <c r="F3" s="2096"/>
      <c r="G3" s="588"/>
    </row>
    <row r="4" spans="1:8" ht="13.9" customHeight="1" x14ac:dyDescent="0.25">
      <c r="A4" s="2175" t="s">
        <v>2478</v>
      </c>
      <c r="B4" s="2175"/>
      <c r="C4" s="351"/>
      <c r="D4" s="913"/>
      <c r="E4" s="1315"/>
      <c r="F4" s="1068"/>
      <c r="G4" s="915"/>
      <c r="H4" s="916"/>
    </row>
    <row r="5" spans="1:8" ht="13" x14ac:dyDescent="0.25">
      <c r="A5" s="593" t="s">
        <v>722</v>
      </c>
      <c r="B5" s="593" t="s">
        <v>723</v>
      </c>
      <c r="C5" s="593" t="s">
        <v>724</v>
      </c>
      <c r="D5" s="593" t="s">
        <v>725</v>
      </c>
      <c r="E5" s="1069" t="s">
        <v>726</v>
      </c>
      <c r="F5" s="1069" t="s">
        <v>727</v>
      </c>
      <c r="G5" s="915"/>
      <c r="H5" s="916"/>
    </row>
    <row r="6" spans="1:8" ht="13" x14ac:dyDescent="0.25">
      <c r="A6" s="429"/>
      <c r="B6" s="428"/>
      <c r="C6" s="429"/>
      <c r="D6" s="429"/>
      <c r="E6" s="1316"/>
      <c r="F6" s="1317"/>
      <c r="G6" s="997"/>
      <c r="H6" s="916"/>
    </row>
    <row r="7" spans="1:8" ht="13.15" customHeight="1" x14ac:dyDescent="0.25">
      <c r="A7" s="360"/>
      <c r="B7" s="917" t="s">
        <v>221</v>
      </c>
      <c r="C7" s="360"/>
      <c r="D7" s="918"/>
      <c r="E7" s="923"/>
      <c r="F7" s="923"/>
      <c r="G7" s="388"/>
    </row>
    <row r="8" spans="1:8" ht="13.15" customHeight="1" x14ac:dyDescent="0.25">
      <c r="A8" s="360"/>
      <c r="B8" s="423"/>
      <c r="C8" s="360"/>
      <c r="D8" s="918"/>
      <c r="E8" s="923"/>
      <c r="F8" s="923"/>
      <c r="G8" s="388"/>
    </row>
    <row r="9" spans="1:8" ht="13.15" customHeight="1" x14ac:dyDescent="0.25">
      <c r="A9" s="360"/>
      <c r="B9" s="917" t="s">
        <v>158</v>
      </c>
      <c r="C9" s="360"/>
      <c r="D9" s="918"/>
      <c r="E9" s="923"/>
      <c r="F9" s="923"/>
      <c r="G9" s="388"/>
    </row>
    <row r="10" spans="1:8" ht="13.15" customHeight="1" x14ac:dyDescent="0.25">
      <c r="A10" s="360" t="s">
        <v>159</v>
      </c>
      <c r="B10" s="423" t="s">
        <v>776</v>
      </c>
      <c r="C10" s="360" t="s">
        <v>777</v>
      </c>
      <c r="D10" s="919">
        <v>1</v>
      </c>
      <c r="E10" s="924"/>
      <c r="F10" s="1077">
        <f>D10*E10</f>
        <v>0</v>
      </c>
      <c r="G10" s="886"/>
    </row>
    <row r="11" spans="1:8" ht="13.15" customHeight="1" x14ac:dyDescent="0.25">
      <c r="A11" s="360"/>
      <c r="B11" s="423"/>
      <c r="C11" s="360"/>
      <c r="D11" s="918"/>
      <c r="E11" s="924"/>
      <c r="F11" s="924"/>
      <c r="G11" s="389"/>
    </row>
    <row r="12" spans="1:8" ht="13.15" customHeight="1" x14ac:dyDescent="0.25">
      <c r="A12" s="360"/>
      <c r="B12" s="917" t="s">
        <v>161</v>
      </c>
      <c r="C12" s="360"/>
      <c r="D12" s="918"/>
      <c r="E12" s="924"/>
      <c r="F12" s="924"/>
      <c r="G12" s="389"/>
    </row>
    <row r="13" spans="1:8" ht="13.15" customHeight="1" x14ac:dyDescent="0.25">
      <c r="A13" s="360" t="s">
        <v>163</v>
      </c>
      <c r="B13" s="353" t="s">
        <v>164</v>
      </c>
      <c r="C13" s="360" t="s">
        <v>19</v>
      </c>
      <c r="D13" s="419">
        <v>7</v>
      </c>
      <c r="E13" s="924"/>
      <c r="F13" s="1077">
        <f>D13*E13</f>
        <v>0</v>
      </c>
      <c r="G13" s="886"/>
    </row>
    <row r="14" spans="1:8" ht="13.15" customHeight="1" x14ac:dyDescent="0.25">
      <c r="A14" s="360"/>
      <c r="B14" s="353"/>
      <c r="C14" s="360"/>
      <c r="D14" s="419"/>
      <c r="E14" s="924"/>
      <c r="F14" s="924"/>
      <c r="G14" s="389"/>
    </row>
    <row r="15" spans="1:8" ht="13.15" customHeight="1" x14ac:dyDescent="0.25">
      <c r="A15" s="360"/>
      <c r="B15" s="917" t="s">
        <v>165</v>
      </c>
      <c r="C15" s="360"/>
      <c r="D15" s="419"/>
      <c r="E15" s="924"/>
      <c r="F15" s="924"/>
      <c r="G15" s="389"/>
    </row>
    <row r="16" spans="1:8" ht="13.15" customHeight="1" x14ac:dyDescent="0.25">
      <c r="A16" s="360" t="s">
        <v>167</v>
      </c>
      <c r="B16" s="353" t="s">
        <v>168</v>
      </c>
      <c r="C16" s="360" t="s">
        <v>19</v>
      </c>
      <c r="D16" s="419">
        <v>3</v>
      </c>
      <c r="E16" s="924"/>
      <c r="F16" s="1077">
        <f>D16*E16</f>
        <v>0</v>
      </c>
      <c r="G16" s="886"/>
    </row>
    <row r="17" spans="1:9" ht="13.15" customHeight="1" x14ac:dyDescent="0.25">
      <c r="A17" s="360"/>
      <c r="B17" s="920"/>
      <c r="C17" s="360"/>
      <c r="D17" s="419"/>
      <c r="E17" s="924"/>
      <c r="F17" s="924"/>
      <c r="G17" s="389"/>
    </row>
    <row r="18" spans="1:9" ht="13.15" customHeight="1" x14ac:dyDescent="0.25">
      <c r="A18" s="360"/>
      <c r="B18" s="353"/>
      <c r="C18" s="360"/>
      <c r="D18" s="419"/>
      <c r="E18" s="924"/>
      <c r="F18" s="924"/>
      <c r="G18" s="389"/>
    </row>
    <row r="19" spans="1:9" ht="13.15" customHeight="1" x14ac:dyDescent="0.25">
      <c r="A19" s="360"/>
      <c r="B19" s="425" t="s">
        <v>234</v>
      </c>
      <c r="C19" s="360"/>
      <c r="D19" s="419"/>
      <c r="E19" s="924"/>
      <c r="F19" s="924"/>
      <c r="G19" s="389"/>
    </row>
    <row r="20" spans="1:9" x14ac:dyDescent="0.25">
      <c r="A20" s="360"/>
      <c r="B20" s="353"/>
      <c r="C20" s="360"/>
      <c r="D20" s="419"/>
      <c r="E20" s="924"/>
      <c r="F20" s="924"/>
      <c r="G20" s="389"/>
    </row>
    <row r="21" spans="1:9" ht="13" x14ac:dyDescent="0.25">
      <c r="A21" s="360"/>
      <c r="B21" s="921" t="s">
        <v>1920</v>
      </c>
      <c r="C21" s="360"/>
      <c r="D21" s="419"/>
      <c r="E21" s="1318"/>
      <c r="F21" s="924"/>
      <c r="G21" s="389"/>
    </row>
    <row r="22" spans="1:9" ht="13" x14ac:dyDescent="0.25">
      <c r="A22" s="360"/>
      <c r="B22" s="922" t="s">
        <v>778</v>
      </c>
      <c r="C22" s="360"/>
      <c r="D22" s="419"/>
      <c r="E22" s="1318"/>
      <c r="F22" s="924"/>
      <c r="G22" s="389"/>
    </row>
    <row r="23" spans="1:9" x14ac:dyDescent="0.25">
      <c r="A23" s="360" t="s">
        <v>779</v>
      </c>
      <c r="B23" s="345" t="s">
        <v>780</v>
      </c>
      <c r="C23" s="360" t="s">
        <v>126</v>
      </c>
      <c r="D23" s="419" t="s">
        <v>538</v>
      </c>
      <c r="E23" s="1318"/>
      <c r="F23" s="924"/>
      <c r="G23" s="389"/>
      <c r="H23" s="1182"/>
      <c r="I23" s="1182"/>
    </row>
    <row r="24" spans="1:9" x14ac:dyDescent="0.25">
      <c r="A24" s="360" t="s">
        <v>781</v>
      </c>
      <c r="B24" s="345" t="s">
        <v>1577</v>
      </c>
      <c r="C24" s="360" t="s">
        <v>126</v>
      </c>
      <c r="D24" s="419" t="s">
        <v>538</v>
      </c>
      <c r="E24" s="1318"/>
      <c r="F24" s="924"/>
      <c r="G24" s="389"/>
      <c r="H24" s="1182"/>
      <c r="I24" s="1182"/>
    </row>
    <row r="25" spans="1:9" x14ac:dyDescent="0.25">
      <c r="A25" s="360"/>
      <c r="B25" s="345"/>
      <c r="C25" s="360"/>
      <c r="D25" s="419"/>
      <c r="E25" s="1318"/>
      <c r="F25" s="924"/>
      <c r="G25" s="389"/>
      <c r="H25" s="1182"/>
      <c r="I25" s="1182"/>
    </row>
    <row r="26" spans="1:9" ht="13" x14ac:dyDescent="0.25">
      <c r="A26" s="360"/>
      <c r="B26" s="922" t="s">
        <v>782</v>
      </c>
      <c r="C26" s="360"/>
      <c r="D26" s="419"/>
      <c r="E26" s="1318"/>
      <c r="F26" s="924"/>
      <c r="G26" s="389"/>
      <c r="H26" s="1182"/>
      <c r="I26" s="1182"/>
    </row>
    <row r="27" spans="1:9" x14ac:dyDescent="0.25">
      <c r="A27" s="360" t="s">
        <v>1649</v>
      </c>
      <c r="B27" s="353" t="s">
        <v>783</v>
      </c>
      <c r="C27" s="360" t="s">
        <v>126</v>
      </c>
      <c r="D27" s="419" t="s">
        <v>538</v>
      </c>
      <c r="E27" s="1077"/>
      <c r="F27" s="1077"/>
      <c r="G27" s="886"/>
      <c r="H27" s="1182"/>
      <c r="I27" s="1182"/>
    </row>
    <row r="28" spans="1:9" ht="13.15" customHeight="1" x14ac:dyDescent="0.25">
      <c r="A28" s="360" t="s">
        <v>1922</v>
      </c>
      <c r="B28" s="353" t="s">
        <v>784</v>
      </c>
      <c r="C28" s="360" t="s">
        <v>126</v>
      </c>
      <c r="D28" s="419" t="s">
        <v>538</v>
      </c>
      <c r="E28" s="1077"/>
      <c r="F28" s="1077"/>
      <c r="G28" s="886"/>
      <c r="H28" s="1182"/>
      <c r="I28" s="1182"/>
    </row>
    <row r="29" spans="1:9" ht="13.15" customHeight="1" x14ac:dyDescent="0.25">
      <c r="A29" s="360" t="s">
        <v>1651</v>
      </c>
      <c r="B29" s="353" t="s">
        <v>1921</v>
      </c>
      <c r="C29" s="360" t="s">
        <v>126</v>
      </c>
      <c r="D29" s="419" t="s">
        <v>538</v>
      </c>
      <c r="E29" s="1077"/>
      <c r="F29" s="1077"/>
      <c r="G29" s="886"/>
      <c r="H29" s="1182"/>
      <c r="I29" s="1182"/>
    </row>
    <row r="30" spans="1:9" ht="13.15" customHeight="1" x14ac:dyDescent="0.25">
      <c r="A30" s="360" t="s">
        <v>1923</v>
      </c>
      <c r="B30" s="353" t="s">
        <v>1662</v>
      </c>
      <c r="C30" s="360" t="s">
        <v>126</v>
      </c>
      <c r="D30" s="419" t="s">
        <v>538</v>
      </c>
      <c r="E30" s="1077"/>
      <c r="F30" s="1077"/>
      <c r="G30" s="886"/>
      <c r="H30" s="1182"/>
      <c r="I30" s="1182"/>
    </row>
    <row r="31" spans="1:9" ht="13.15" customHeight="1" x14ac:dyDescent="0.25">
      <c r="A31" s="360" t="s">
        <v>1923</v>
      </c>
      <c r="B31" s="353" t="s">
        <v>1663</v>
      </c>
      <c r="C31" s="360" t="s">
        <v>126</v>
      </c>
      <c r="D31" s="419" t="s">
        <v>538</v>
      </c>
      <c r="E31" s="1077"/>
      <c r="F31" s="1077"/>
      <c r="G31" s="886"/>
      <c r="H31" s="1182"/>
      <c r="I31" s="1182"/>
    </row>
    <row r="32" spans="1:9" ht="13.15" customHeight="1" x14ac:dyDescent="0.25">
      <c r="A32" s="360" t="s">
        <v>1924</v>
      </c>
      <c r="B32" s="353" t="s">
        <v>1664</v>
      </c>
      <c r="C32" s="360" t="s">
        <v>126</v>
      </c>
      <c r="D32" s="419" t="s">
        <v>538</v>
      </c>
      <c r="E32" s="1077"/>
      <c r="F32" s="1077"/>
      <c r="G32" s="886"/>
      <c r="H32" s="1182"/>
      <c r="I32" s="1182"/>
    </row>
    <row r="33" spans="1:9" ht="13.15" customHeight="1" x14ac:dyDescent="0.25">
      <c r="A33" s="360" t="s">
        <v>1925</v>
      </c>
      <c r="B33" s="353" t="s">
        <v>1926</v>
      </c>
      <c r="C33" s="360" t="s">
        <v>126</v>
      </c>
      <c r="D33" s="419" t="s">
        <v>538</v>
      </c>
      <c r="E33" s="1077"/>
      <c r="F33" s="1077"/>
      <c r="G33" s="886"/>
      <c r="H33" s="1182"/>
      <c r="I33" s="1182"/>
    </row>
    <row r="34" spans="1:9" ht="13.15" customHeight="1" x14ac:dyDescent="0.25">
      <c r="A34" s="360"/>
      <c r="B34" s="353"/>
      <c r="C34" s="360"/>
      <c r="D34" s="923"/>
      <c r="E34" s="1077"/>
      <c r="F34" s="1077"/>
      <c r="G34" s="886"/>
      <c r="H34" s="1182"/>
      <c r="I34" s="1182"/>
    </row>
    <row r="35" spans="1:9" ht="13.15" customHeight="1" x14ac:dyDescent="0.25">
      <c r="A35" s="360"/>
      <c r="B35" s="345"/>
      <c r="C35" s="360"/>
      <c r="D35" s="923"/>
      <c r="E35" s="1080"/>
      <c r="F35" s="1077"/>
      <c r="G35" s="886"/>
      <c r="H35" s="996"/>
      <c r="I35" s="996"/>
    </row>
    <row r="36" spans="1:9" ht="26" x14ac:dyDescent="0.25">
      <c r="A36" s="360"/>
      <c r="B36" s="405" t="s">
        <v>785</v>
      </c>
      <c r="C36" s="360"/>
      <c r="D36" s="923"/>
      <c r="E36" s="1080"/>
      <c r="F36" s="1077"/>
      <c r="G36" s="886"/>
      <c r="H36" s="996"/>
      <c r="I36" s="1183"/>
    </row>
    <row r="37" spans="1:9" x14ac:dyDescent="0.25">
      <c r="A37" s="360" t="s">
        <v>787</v>
      </c>
      <c r="B37" s="353" t="s">
        <v>1931</v>
      </c>
      <c r="C37" s="360" t="s">
        <v>126</v>
      </c>
      <c r="D37" s="923">
        <v>3192</v>
      </c>
      <c r="E37" s="1080"/>
      <c r="F37" s="1077">
        <f>D37*E37</f>
        <v>0</v>
      </c>
      <c r="G37" s="886"/>
      <c r="H37" s="996"/>
      <c r="I37" s="1183"/>
    </row>
    <row r="38" spans="1:9" ht="13.15" customHeight="1" x14ac:dyDescent="0.25">
      <c r="A38" s="360" t="s">
        <v>788</v>
      </c>
      <c r="B38" s="353" t="s">
        <v>1928</v>
      </c>
      <c r="C38" s="360" t="s">
        <v>126</v>
      </c>
      <c r="D38" s="923">
        <v>6647</v>
      </c>
      <c r="E38" s="1077"/>
      <c r="F38" s="1077">
        <f>D38*E38</f>
        <v>0</v>
      </c>
      <c r="G38" s="886"/>
      <c r="H38" s="996"/>
      <c r="I38" s="1183"/>
    </row>
    <row r="39" spans="1:9" ht="13.15" customHeight="1" x14ac:dyDescent="0.25">
      <c r="A39" s="360" t="s">
        <v>1927</v>
      </c>
      <c r="B39" s="353" t="s">
        <v>1929</v>
      </c>
      <c r="C39" s="360" t="s">
        <v>126</v>
      </c>
      <c r="D39" s="419" t="s">
        <v>538</v>
      </c>
      <c r="E39" s="1077"/>
      <c r="F39" s="1077">
        <f>D39*E39</f>
        <v>0</v>
      </c>
      <c r="G39" s="886"/>
      <c r="H39" s="996"/>
      <c r="I39" s="996"/>
    </row>
    <row r="40" spans="1:9" ht="13.15" customHeight="1" x14ac:dyDescent="0.25">
      <c r="A40" s="360" t="s">
        <v>1932</v>
      </c>
      <c r="B40" s="353" t="s">
        <v>1930</v>
      </c>
      <c r="C40" s="360"/>
      <c r="D40" s="923"/>
      <c r="E40" s="1077"/>
      <c r="F40" s="1077"/>
      <c r="G40" s="886"/>
      <c r="H40" s="996"/>
      <c r="I40" s="996"/>
    </row>
    <row r="41" spans="1:9" ht="13.15" customHeight="1" x14ac:dyDescent="0.25">
      <c r="A41" s="360"/>
      <c r="B41" s="353"/>
      <c r="C41" s="360"/>
      <c r="D41" s="923"/>
      <c r="E41" s="1077"/>
      <c r="F41" s="1077"/>
      <c r="G41" s="886"/>
      <c r="H41" s="996"/>
      <c r="I41" s="996"/>
    </row>
    <row r="42" spans="1:9" ht="39" x14ac:dyDescent="0.25">
      <c r="A42" s="360"/>
      <c r="B42" s="420" t="s">
        <v>1550</v>
      </c>
      <c r="C42" s="360"/>
      <c r="D42" s="923"/>
      <c r="E42" s="1077"/>
      <c r="F42" s="1077"/>
      <c r="G42" s="886"/>
      <c r="H42" s="996"/>
      <c r="I42" s="996"/>
    </row>
    <row r="43" spans="1:9" x14ac:dyDescent="0.25">
      <c r="A43" s="421" t="s">
        <v>1399</v>
      </c>
      <c r="B43" s="353" t="s">
        <v>1742</v>
      </c>
      <c r="C43" s="360" t="s">
        <v>126</v>
      </c>
      <c r="D43" s="419" t="s">
        <v>538</v>
      </c>
      <c r="E43" s="1077"/>
      <c r="F43" s="1077"/>
      <c r="G43" s="886"/>
      <c r="H43" s="996"/>
      <c r="I43" s="996"/>
    </row>
    <row r="44" spans="1:9" ht="13.15" customHeight="1" x14ac:dyDescent="0.25">
      <c r="A44" s="421" t="s">
        <v>1400</v>
      </c>
      <c r="B44" s="353" t="s">
        <v>1665</v>
      </c>
      <c r="C44" s="360" t="s">
        <v>126</v>
      </c>
      <c r="D44" s="419" t="s">
        <v>538</v>
      </c>
      <c r="E44" s="1077"/>
      <c r="F44" s="1077"/>
      <c r="G44" s="886"/>
    </row>
    <row r="45" spans="1:9" ht="13.15" customHeight="1" x14ac:dyDescent="0.25">
      <c r="A45" s="421" t="s">
        <v>1401</v>
      </c>
      <c r="B45" s="353" t="s">
        <v>1666</v>
      </c>
      <c r="C45" s="360" t="s">
        <v>126</v>
      </c>
      <c r="D45" s="419" t="s">
        <v>538</v>
      </c>
      <c r="E45" s="1077"/>
      <c r="F45" s="1077"/>
      <c r="G45" s="886"/>
    </row>
    <row r="46" spans="1:9" ht="13.15" customHeight="1" x14ac:dyDescent="0.25">
      <c r="A46" s="360"/>
      <c r="B46" s="920"/>
      <c r="C46" s="360"/>
      <c r="D46" s="923"/>
      <c r="E46" s="1077"/>
      <c r="F46" s="1077"/>
      <c r="G46" s="886"/>
    </row>
    <row r="47" spans="1:9" ht="13.15" customHeight="1" x14ac:dyDescent="0.25">
      <c r="A47" s="360"/>
      <c r="B47" s="353"/>
      <c r="C47" s="360"/>
      <c r="D47" s="924"/>
      <c r="E47" s="1077"/>
      <c r="F47" s="1077"/>
      <c r="G47" s="886"/>
    </row>
    <row r="48" spans="1:9" ht="13.15" customHeight="1" x14ac:dyDescent="0.25">
      <c r="A48" s="360"/>
      <c r="B48" s="917" t="s">
        <v>140</v>
      </c>
      <c r="C48" s="360"/>
      <c r="D48" s="419"/>
      <c r="E48" s="1077"/>
      <c r="F48" s="924"/>
      <c r="G48" s="389"/>
    </row>
    <row r="49" spans="1:10" s="563" customFormat="1" x14ac:dyDescent="0.25">
      <c r="A49" s="360"/>
      <c r="B49" s="871"/>
      <c r="C49" s="360"/>
      <c r="D49" s="419"/>
      <c r="E49" s="1080"/>
      <c r="F49" s="924"/>
      <c r="G49" s="389"/>
      <c r="H49" s="912"/>
      <c r="I49" s="970"/>
      <c r="J49" s="925"/>
    </row>
    <row r="50" spans="1:10" s="563" customFormat="1" ht="13" x14ac:dyDescent="0.25">
      <c r="A50" s="360"/>
      <c r="B50" s="904" t="s">
        <v>1578</v>
      </c>
      <c r="C50" s="360"/>
      <c r="D50" s="419"/>
      <c r="E50" s="924"/>
      <c r="F50" s="924"/>
      <c r="G50" s="389"/>
      <c r="H50" s="912"/>
      <c r="I50" s="970"/>
      <c r="J50" s="925"/>
    </row>
    <row r="51" spans="1:10" s="563" customFormat="1" ht="13" x14ac:dyDescent="0.25">
      <c r="A51" s="360"/>
      <c r="B51" s="926"/>
      <c r="C51" s="360"/>
      <c r="D51" s="419"/>
      <c r="E51" s="924"/>
      <c r="F51" s="924"/>
      <c r="G51" s="389"/>
      <c r="H51" s="912"/>
      <c r="I51" s="970"/>
      <c r="J51" s="925"/>
    </row>
    <row r="52" spans="1:10" s="563" customFormat="1" ht="13" x14ac:dyDescent="0.25">
      <c r="A52" s="905"/>
      <c r="B52" s="927" t="s">
        <v>176</v>
      </c>
      <c r="C52" s="905"/>
      <c r="D52" s="928"/>
      <c r="E52" s="1077"/>
      <c r="F52" s="1077"/>
      <c r="G52" s="886"/>
      <c r="H52" s="929"/>
      <c r="I52" s="970"/>
    </row>
    <row r="53" spans="1:10" ht="14.5" x14ac:dyDescent="0.25">
      <c r="A53" s="905" t="s">
        <v>250</v>
      </c>
      <c r="B53" s="930" t="s">
        <v>1579</v>
      </c>
      <c r="C53" s="905" t="s">
        <v>19</v>
      </c>
      <c r="D53" s="906">
        <v>1</v>
      </c>
      <c r="E53" s="1077"/>
      <c r="F53" s="1077">
        <f>D53*E53</f>
        <v>0</v>
      </c>
      <c r="G53" s="998"/>
      <c r="H53" s="966"/>
      <c r="I53" s="970"/>
      <c r="J53" s="931"/>
    </row>
    <row r="54" spans="1:10" ht="13" x14ac:dyDescent="0.3">
      <c r="A54" s="905"/>
      <c r="B54" s="932" t="s">
        <v>789</v>
      </c>
      <c r="C54" s="905"/>
      <c r="D54" s="906"/>
      <c r="E54" s="1077"/>
      <c r="F54" s="1077"/>
      <c r="G54" s="998"/>
      <c r="H54" s="966"/>
      <c r="I54" s="970"/>
      <c r="J54" s="931"/>
    </row>
    <row r="55" spans="1:10" ht="14.5" x14ac:dyDescent="0.25">
      <c r="A55" s="905" t="s">
        <v>253</v>
      </c>
      <c r="B55" s="930" t="s">
        <v>790</v>
      </c>
      <c r="C55" s="905" t="s">
        <v>19</v>
      </c>
      <c r="D55" s="419" t="s">
        <v>538</v>
      </c>
      <c r="E55" s="1077"/>
      <c r="F55" s="1077"/>
      <c r="G55" s="998"/>
      <c r="H55" s="966"/>
      <c r="I55" s="970"/>
      <c r="J55" s="931"/>
    </row>
    <row r="56" spans="1:10" s="563" customFormat="1" ht="14.5" x14ac:dyDescent="0.25">
      <c r="A56" s="905" t="s">
        <v>256</v>
      </c>
      <c r="B56" s="930" t="s">
        <v>791</v>
      </c>
      <c r="C56" s="905" t="s">
        <v>19</v>
      </c>
      <c r="D56" s="419" t="s">
        <v>538</v>
      </c>
      <c r="E56" s="1077"/>
      <c r="F56" s="1077"/>
      <c r="G56" s="998"/>
      <c r="H56" s="966"/>
      <c r="I56" s="970"/>
      <c r="J56" s="925"/>
    </row>
    <row r="57" spans="1:10" s="563" customFormat="1" ht="14.5" x14ac:dyDescent="0.25">
      <c r="A57" s="905" t="s">
        <v>177</v>
      </c>
      <c r="B57" s="930" t="s">
        <v>792</v>
      </c>
      <c r="C57" s="905" t="s">
        <v>793</v>
      </c>
      <c r="D57" s="419" t="s">
        <v>538</v>
      </c>
      <c r="E57" s="1077"/>
      <c r="F57" s="1077"/>
      <c r="G57" s="998"/>
      <c r="H57" s="966"/>
      <c r="I57" s="970"/>
      <c r="J57" s="925"/>
    </row>
    <row r="58" spans="1:10" s="563" customFormat="1" ht="14.5" x14ac:dyDescent="0.25">
      <c r="A58" s="905" t="s">
        <v>1667</v>
      </c>
      <c r="B58" s="930" t="s">
        <v>1580</v>
      </c>
      <c r="C58" s="905" t="s">
        <v>793</v>
      </c>
      <c r="D58" s="419" t="s">
        <v>538</v>
      </c>
      <c r="E58" s="1077"/>
      <c r="F58" s="1077"/>
      <c r="G58" s="998"/>
      <c r="H58" s="966"/>
      <c r="I58" s="970"/>
      <c r="J58" s="925"/>
    </row>
    <row r="59" spans="1:10" s="563" customFormat="1" ht="14.5" x14ac:dyDescent="0.25">
      <c r="A59" s="421" t="s">
        <v>300</v>
      </c>
      <c r="B59" s="933" t="s">
        <v>1933</v>
      </c>
      <c r="C59" s="349" t="s">
        <v>19</v>
      </c>
      <c r="D59" s="419" t="s">
        <v>538</v>
      </c>
      <c r="E59" s="924"/>
      <c r="F59" s="1077"/>
      <c r="G59" s="998"/>
      <c r="H59" s="966"/>
      <c r="I59" s="970"/>
      <c r="J59" s="925"/>
    </row>
    <row r="60" spans="1:10" s="563" customFormat="1" ht="14.5" x14ac:dyDescent="0.25">
      <c r="A60" s="421" t="s">
        <v>302</v>
      </c>
      <c r="B60" s="933" t="s">
        <v>1937</v>
      </c>
      <c r="C60" s="349" t="s">
        <v>19</v>
      </c>
      <c r="D60" s="390">
        <v>2</v>
      </c>
      <c r="E60" s="924"/>
      <c r="F60" s="1077">
        <f>D60*E60</f>
        <v>0</v>
      </c>
      <c r="G60" s="998"/>
      <c r="H60" s="966"/>
      <c r="I60" s="970"/>
      <c r="J60" s="925"/>
    </row>
    <row r="61" spans="1:10" s="563" customFormat="1" ht="14.5" x14ac:dyDescent="0.25">
      <c r="A61" s="421" t="s">
        <v>337</v>
      </c>
      <c r="B61" s="933" t="s">
        <v>1938</v>
      </c>
      <c r="C61" s="349" t="s">
        <v>19</v>
      </c>
      <c r="D61" s="390">
        <v>2</v>
      </c>
      <c r="E61" s="924"/>
      <c r="F61" s="1077">
        <f>D61*E61</f>
        <v>0</v>
      </c>
      <c r="G61" s="998"/>
      <c r="H61" s="966"/>
      <c r="I61" s="970"/>
      <c r="J61" s="925"/>
    </row>
    <row r="62" spans="1:10" x14ac:dyDescent="0.25">
      <c r="A62" s="421"/>
      <c r="B62" s="933"/>
      <c r="C62" s="349"/>
      <c r="D62" s="390"/>
      <c r="E62" s="924"/>
      <c r="F62" s="1077"/>
    </row>
    <row r="63" spans="1:10" s="563" customFormat="1" ht="14.5" x14ac:dyDescent="0.25">
      <c r="A63" s="421" t="s">
        <v>489</v>
      </c>
      <c r="B63" s="933" t="s">
        <v>1939</v>
      </c>
      <c r="C63" s="349" t="s">
        <v>19</v>
      </c>
      <c r="D63" s="390">
        <v>1</v>
      </c>
      <c r="E63" s="924"/>
      <c r="F63" s="1077">
        <f t="shared" ref="F63" si="0">D63*E63</f>
        <v>0</v>
      </c>
      <c r="G63" s="998"/>
      <c r="H63" s="966"/>
      <c r="I63" s="970"/>
      <c r="J63" s="925"/>
    </row>
    <row r="64" spans="1:10" s="563" customFormat="1" ht="14.5" x14ac:dyDescent="0.25">
      <c r="A64" s="421" t="s">
        <v>1671</v>
      </c>
      <c r="B64" s="933" t="s">
        <v>1668</v>
      </c>
      <c r="C64" s="349" t="s">
        <v>19</v>
      </c>
      <c r="D64" s="419" t="s">
        <v>538</v>
      </c>
      <c r="E64" s="924"/>
      <c r="F64" s="1077"/>
      <c r="G64" s="998"/>
      <c r="H64" s="966"/>
      <c r="I64" s="970"/>
      <c r="J64" s="925"/>
    </row>
    <row r="65" spans="1:10" s="563" customFormat="1" ht="14.5" x14ac:dyDescent="0.25">
      <c r="A65" s="421" t="s">
        <v>1672</v>
      </c>
      <c r="B65" s="933" t="s">
        <v>1669</v>
      </c>
      <c r="C65" s="349" t="s">
        <v>19</v>
      </c>
      <c r="D65" s="419" t="s">
        <v>538</v>
      </c>
      <c r="E65" s="924"/>
      <c r="F65" s="1077"/>
      <c r="G65" s="998"/>
      <c r="H65" s="966"/>
      <c r="I65" s="970"/>
      <c r="J65" s="925"/>
    </row>
    <row r="66" spans="1:10" s="563" customFormat="1" ht="15" thickBot="1" x14ac:dyDescent="0.3">
      <c r="A66" s="421" t="s">
        <v>1673</v>
      </c>
      <c r="B66" s="933" t="s">
        <v>1670</v>
      </c>
      <c r="C66" s="349" t="s">
        <v>19</v>
      </c>
      <c r="D66" s="419" t="s">
        <v>538</v>
      </c>
      <c r="E66" s="924"/>
      <c r="F66" s="1077"/>
      <c r="G66" s="998"/>
      <c r="H66" s="966"/>
      <c r="I66" s="970"/>
      <c r="J66" s="925"/>
    </row>
    <row r="67" spans="1:10" s="563" customFormat="1" ht="13.5" thickTop="1" x14ac:dyDescent="0.25">
      <c r="A67" s="2176" t="s">
        <v>103</v>
      </c>
      <c r="B67" s="2176"/>
      <c r="C67" s="2176"/>
      <c r="D67" s="2176"/>
      <c r="E67" s="2176"/>
      <c r="F67" s="1330">
        <f>SUM(F6:F66)</f>
        <v>0</v>
      </c>
      <c r="G67" s="998"/>
      <c r="H67" s="966"/>
      <c r="I67" s="970"/>
      <c r="J67" s="925"/>
    </row>
    <row r="68" spans="1:10" s="563" customFormat="1" ht="13" x14ac:dyDescent="0.25">
      <c r="A68" s="905"/>
      <c r="B68" s="934" t="s">
        <v>794</v>
      </c>
      <c r="C68" s="905"/>
      <c r="D68" s="906"/>
      <c r="E68" s="1077"/>
      <c r="F68" s="1077"/>
      <c r="G68" s="998"/>
      <c r="H68" s="966"/>
      <c r="I68" s="970"/>
      <c r="J68" s="925"/>
    </row>
    <row r="69" spans="1:10" s="563" customFormat="1" ht="17.25" customHeight="1" x14ac:dyDescent="0.25">
      <c r="A69" s="905" t="s">
        <v>259</v>
      </c>
      <c r="B69" s="721" t="s">
        <v>1674</v>
      </c>
      <c r="C69" s="905" t="s">
        <v>793</v>
      </c>
      <c r="D69" s="419" t="s">
        <v>538</v>
      </c>
      <c r="E69" s="1077"/>
      <c r="F69" s="1077">
        <f>D69*E69</f>
        <v>0</v>
      </c>
      <c r="G69" s="998"/>
      <c r="H69" s="966"/>
      <c r="I69" s="970"/>
      <c r="J69" s="925"/>
    </row>
    <row r="70" spans="1:10" s="563" customFormat="1" ht="17.25" customHeight="1" x14ac:dyDescent="0.25">
      <c r="A70" s="905" t="s">
        <v>260</v>
      </c>
      <c r="B70" s="721" t="s">
        <v>1675</v>
      </c>
      <c r="C70" s="905" t="s">
        <v>793</v>
      </c>
      <c r="D70" s="419" t="s">
        <v>538</v>
      </c>
      <c r="E70" s="1077"/>
      <c r="F70" s="1077">
        <f>D70*E70</f>
        <v>0</v>
      </c>
      <c r="G70" s="998"/>
      <c r="H70" s="966"/>
      <c r="I70" s="970"/>
      <c r="J70" s="925"/>
    </row>
    <row r="71" spans="1:10" s="563" customFormat="1" ht="17.25" customHeight="1" x14ac:dyDescent="0.25">
      <c r="A71" s="905" t="s">
        <v>261</v>
      </c>
      <c r="B71" s="721" t="s">
        <v>1676</v>
      </c>
      <c r="C71" s="905" t="s">
        <v>793</v>
      </c>
      <c r="D71" s="419" t="s">
        <v>538</v>
      </c>
      <c r="E71" s="1077"/>
      <c r="F71" s="1077">
        <f>D71*E71</f>
        <v>0</v>
      </c>
      <c r="G71" s="998"/>
      <c r="H71" s="966"/>
      <c r="I71" s="970"/>
      <c r="J71" s="925"/>
    </row>
    <row r="72" spans="1:10" s="563" customFormat="1" ht="17.25" customHeight="1" x14ac:dyDescent="0.25">
      <c r="A72" s="905" t="s">
        <v>1677</v>
      </c>
      <c r="B72" s="721" t="s">
        <v>1940</v>
      </c>
      <c r="C72" s="905" t="s">
        <v>793</v>
      </c>
      <c r="D72" s="906">
        <v>1</v>
      </c>
      <c r="E72" s="1077"/>
      <c r="F72" s="1077">
        <f>D72*E72</f>
        <v>0</v>
      </c>
      <c r="G72" s="998"/>
      <c r="H72" s="966"/>
      <c r="I72" s="970"/>
      <c r="J72" s="925"/>
    </row>
    <row r="73" spans="1:10" s="563" customFormat="1" x14ac:dyDescent="0.25">
      <c r="A73" s="905"/>
      <c r="B73" s="721"/>
      <c r="C73" s="905"/>
      <c r="D73" s="906"/>
      <c r="E73" s="1077"/>
      <c r="F73" s="1077"/>
      <c r="G73" s="998"/>
      <c r="H73" s="966"/>
      <c r="I73" s="970"/>
      <c r="J73" s="925"/>
    </row>
    <row r="74" spans="1:10" s="563" customFormat="1" ht="13" x14ac:dyDescent="0.25">
      <c r="A74" s="905"/>
      <c r="B74" s="934" t="s">
        <v>796</v>
      </c>
      <c r="C74" s="905"/>
      <c r="D74" s="906"/>
      <c r="E74" s="1077"/>
      <c r="F74" s="1077"/>
      <c r="G74" s="998"/>
      <c r="H74" s="966"/>
      <c r="I74" s="970"/>
    </row>
    <row r="75" spans="1:10" ht="18" customHeight="1" x14ac:dyDescent="0.25">
      <c r="A75" s="905" t="s">
        <v>1678</v>
      </c>
      <c r="B75" s="721" t="s">
        <v>1679</v>
      </c>
      <c r="C75" s="905" t="s">
        <v>19</v>
      </c>
      <c r="D75" s="419" t="s">
        <v>538</v>
      </c>
      <c r="E75" s="1077"/>
      <c r="F75" s="1077">
        <f>D75*E75</f>
        <v>0</v>
      </c>
      <c r="G75" s="998"/>
      <c r="H75" s="966"/>
      <c r="I75" s="912"/>
    </row>
    <row r="76" spans="1:10" ht="18" customHeight="1" x14ac:dyDescent="0.25">
      <c r="A76" s="905" t="s">
        <v>1680</v>
      </c>
      <c r="B76" s="721" t="s">
        <v>1681</v>
      </c>
      <c r="C76" s="905" t="s">
        <v>19</v>
      </c>
      <c r="D76" s="419" t="s">
        <v>538</v>
      </c>
      <c r="E76" s="1077"/>
      <c r="F76" s="1077">
        <f>D76*E76</f>
        <v>0</v>
      </c>
      <c r="G76" s="998"/>
      <c r="H76" s="966"/>
      <c r="I76" s="912"/>
    </row>
    <row r="77" spans="1:10" ht="18" customHeight="1" x14ac:dyDescent="0.25">
      <c r="A77" s="905" t="s">
        <v>1682</v>
      </c>
      <c r="B77" s="721" t="s">
        <v>1683</v>
      </c>
      <c r="C77" s="905" t="s">
        <v>19</v>
      </c>
      <c r="D77" s="419" t="s">
        <v>538</v>
      </c>
      <c r="E77" s="1077"/>
      <c r="F77" s="1077">
        <f>D77*E77</f>
        <v>0</v>
      </c>
      <c r="G77" s="998"/>
      <c r="H77" s="966"/>
      <c r="I77" s="912"/>
    </row>
    <row r="78" spans="1:10" ht="18" customHeight="1" x14ac:dyDescent="0.25">
      <c r="A78" s="905" t="s">
        <v>1682</v>
      </c>
      <c r="B78" s="721" t="s">
        <v>1684</v>
      </c>
      <c r="C78" s="905" t="s">
        <v>19</v>
      </c>
      <c r="D78" s="419" t="s">
        <v>538</v>
      </c>
      <c r="E78" s="1077"/>
      <c r="F78" s="1077">
        <f>D78*E78</f>
        <v>0</v>
      </c>
      <c r="G78" s="998"/>
      <c r="H78" s="966"/>
      <c r="I78" s="912"/>
    </row>
    <row r="79" spans="1:10" x14ac:dyDescent="0.25">
      <c r="A79" s="907"/>
      <c r="B79" s="910"/>
      <c r="C79" s="905"/>
      <c r="D79" s="906"/>
      <c r="E79" s="1077"/>
      <c r="F79" s="1077"/>
      <c r="G79" s="998"/>
      <c r="H79" s="966"/>
      <c r="I79" s="929"/>
      <c r="J79" s="931"/>
    </row>
    <row r="80" spans="1:10" ht="13.15" customHeight="1" x14ac:dyDescent="0.25">
      <c r="A80" s="360"/>
      <c r="B80" s="917" t="s">
        <v>140</v>
      </c>
      <c r="C80" s="360"/>
      <c r="D80" s="419"/>
      <c r="E80" s="1077"/>
      <c r="F80" s="924"/>
      <c r="G80" s="389"/>
    </row>
    <row r="81" spans="1:13" s="390" customFormat="1" x14ac:dyDescent="0.25">
      <c r="A81" s="360"/>
      <c r="B81" s="423"/>
      <c r="C81" s="360"/>
      <c r="D81" s="419"/>
      <c r="E81" s="1077"/>
      <c r="F81" s="924"/>
      <c r="G81" s="389"/>
      <c r="H81" s="912"/>
      <c r="I81" s="940"/>
    </row>
    <row r="82" spans="1:13" ht="13.15" customHeight="1" x14ac:dyDescent="0.25">
      <c r="A82" s="360"/>
      <c r="B82" s="917" t="s">
        <v>148</v>
      </c>
      <c r="C82" s="360"/>
      <c r="D82" s="419"/>
      <c r="E82" s="924"/>
      <c r="F82" s="924"/>
      <c r="G82" s="389"/>
      <c r="I82" s="940"/>
      <c r="J82" s="390"/>
      <c r="K82" s="390"/>
      <c r="L82" s="390"/>
    </row>
    <row r="83" spans="1:13" ht="26" x14ac:dyDescent="0.25">
      <c r="A83" s="360"/>
      <c r="B83" s="935" t="s">
        <v>801</v>
      </c>
      <c r="C83" s="360"/>
      <c r="D83" s="419"/>
      <c r="E83" s="924"/>
      <c r="F83" s="924"/>
      <c r="G83" s="389"/>
      <c r="I83" s="940"/>
      <c r="J83" s="390"/>
      <c r="K83" s="390"/>
      <c r="L83" s="390"/>
    </row>
    <row r="84" spans="1:13" ht="13.15" customHeight="1" x14ac:dyDescent="0.25">
      <c r="A84" s="907" t="s">
        <v>186</v>
      </c>
      <c r="B84" s="908" t="s">
        <v>802</v>
      </c>
      <c r="C84" s="907" t="s">
        <v>19</v>
      </c>
      <c r="D84" s="928">
        <v>1</v>
      </c>
      <c r="E84" s="1077"/>
      <c r="F84" s="1077">
        <f>D84*E84</f>
        <v>0</v>
      </c>
      <c r="G84" s="886"/>
      <c r="I84" s="940"/>
      <c r="J84" s="390"/>
      <c r="K84" s="390"/>
      <c r="L84" s="390"/>
    </row>
    <row r="85" spans="1:13" s="390" customFormat="1" x14ac:dyDescent="0.25">
      <c r="A85" s="907"/>
      <c r="B85" s="910"/>
      <c r="C85" s="907"/>
      <c r="D85" s="928"/>
      <c r="E85" s="1077"/>
      <c r="F85" s="1077"/>
      <c r="G85" s="886"/>
      <c r="H85" s="912"/>
      <c r="I85" s="940"/>
    </row>
    <row r="86" spans="1:13" s="390" customFormat="1" ht="26" x14ac:dyDescent="0.25">
      <c r="A86" s="907"/>
      <c r="B86" s="936" t="s">
        <v>803</v>
      </c>
      <c r="C86" s="907"/>
      <c r="D86" s="928"/>
      <c r="E86" s="1077"/>
      <c r="F86" s="1077"/>
      <c r="G86" s="886"/>
      <c r="H86" s="912"/>
      <c r="I86" s="940"/>
    </row>
    <row r="87" spans="1:13" s="390" customFormat="1" ht="17.25" customHeight="1" x14ac:dyDescent="0.25">
      <c r="A87" s="907" t="s">
        <v>1581</v>
      </c>
      <c r="B87" s="910" t="s">
        <v>800</v>
      </c>
      <c r="C87" s="907" t="s">
        <v>19</v>
      </c>
      <c r="D87" s="928">
        <v>0</v>
      </c>
      <c r="E87" s="1077"/>
      <c r="F87" s="1077">
        <f>D87*E87</f>
        <v>0</v>
      </c>
      <c r="G87" s="886"/>
      <c r="H87" s="912"/>
      <c r="I87" s="940"/>
    </row>
    <row r="88" spans="1:13" s="390" customFormat="1" ht="17.25" customHeight="1" x14ac:dyDescent="0.25">
      <c r="A88" s="907" t="s">
        <v>1685</v>
      </c>
      <c r="B88" s="910" t="s">
        <v>1941</v>
      </c>
      <c r="C88" s="907" t="s">
        <v>19</v>
      </c>
      <c r="D88" s="928">
        <v>2</v>
      </c>
      <c r="E88" s="1077"/>
      <c r="F88" s="1077">
        <f>D88*E88</f>
        <v>0</v>
      </c>
      <c r="G88" s="886"/>
      <c r="H88" s="912"/>
      <c r="I88" s="940"/>
    </row>
    <row r="89" spans="1:13" s="390" customFormat="1" x14ac:dyDescent="0.25">
      <c r="A89" s="907"/>
      <c r="B89" s="910"/>
      <c r="C89" s="907"/>
      <c r="D89" s="928"/>
      <c r="E89" s="1077"/>
      <c r="F89" s="1077"/>
      <c r="G89" s="886"/>
      <c r="H89" s="912"/>
      <c r="I89" s="940"/>
    </row>
    <row r="90" spans="1:13" s="390" customFormat="1" ht="25.5" x14ac:dyDescent="0.25">
      <c r="A90" s="937" t="s">
        <v>804</v>
      </c>
      <c r="B90" s="908" t="s">
        <v>805</v>
      </c>
      <c r="C90" s="938" t="s">
        <v>19</v>
      </c>
      <c r="D90" s="939">
        <v>1</v>
      </c>
      <c r="E90" s="1320"/>
      <c r="F90" s="1320">
        <f>D90*E90</f>
        <v>0</v>
      </c>
      <c r="G90" s="1000"/>
      <c r="H90" s="940"/>
      <c r="I90" s="971"/>
      <c r="J90" s="362"/>
      <c r="K90" s="362"/>
      <c r="L90" s="362"/>
      <c r="M90" s="362"/>
    </row>
    <row r="91" spans="1:13" s="390" customFormat="1" x14ac:dyDescent="0.25">
      <c r="A91" s="937"/>
      <c r="B91" s="908"/>
      <c r="C91" s="938"/>
      <c r="D91" s="939"/>
      <c r="E91" s="1320"/>
      <c r="F91" s="1320"/>
      <c r="G91" s="1000"/>
      <c r="H91" s="940"/>
      <c r="I91" s="971"/>
      <c r="J91" s="362"/>
      <c r="K91" s="362"/>
      <c r="L91" s="362"/>
      <c r="M91" s="362"/>
    </row>
    <row r="92" spans="1:13" s="390" customFormat="1" x14ac:dyDescent="0.25">
      <c r="A92" s="1175" t="s">
        <v>1848</v>
      </c>
      <c r="B92" s="1176" t="s">
        <v>1874</v>
      </c>
      <c r="C92" s="1175" t="s">
        <v>19</v>
      </c>
      <c r="D92" s="1177">
        <v>0</v>
      </c>
      <c r="E92" s="1321"/>
      <c r="F92" s="1321">
        <f>D92*E92</f>
        <v>0</v>
      </c>
      <c r="G92" s="886"/>
      <c r="H92" s="912"/>
      <c r="I92" s="940"/>
    </row>
    <row r="93" spans="1:13" s="390" customFormat="1" x14ac:dyDescent="0.25">
      <c r="A93" s="1175"/>
      <c r="B93" s="1176"/>
      <c r="C93" s="1175"/>
      <c r="D93" s="1177"/>
      <c r="E93" s="1321"/>
      <c r="F93" s="1321"/>
      <c r="G93" s="886"/>
      <c r="H93" s="912"/>
      <c r="I93" s="940"/>
    </row>
    <row r="94" spans="1:13" s="390" customFormat="1" x14ac:dyDescent="0.25">
      <c r="A94" s="907" t="s">
        <v>806</v>
      </c>
      <c r="B94" s="908" t="s">
        <v>807</v>
      </c>
      <c r="C94" s="907" t="s">
        <v>19</v>
      </c>
      <c r="D94" s="928">
        <v>1</v>
      </c>
      <c r="E94" s="1077"/>
      <c r="F94" s="1077">
        <f>D94*E94</f>
        <v>0</v>
      </c>
      <c r="G94" s="886"/>
      <c r="H94" s="940"/>
      <c r="I94" s="971"/>
      <c r="J94" s="362"/>
      <c r="K94" s="362"/>
      <c r="L94" s="362"/>
      <c r="M94" s="362"/>
    </row>
    <row r="95" spans="1:13" x14ac:dyDescent="0.25">
      <c r="A95" s="907"/>
      <c r="B95" s="941"/>
      <c r="C95" s="907"/>
      <c r="D95" s="928"/>
      <c r="E95" s="1077"/>
      <c r="F95" s="1077"/>
      <c r="G95" s="886"/>
      <c r="H95" s="940"/>
    </row>
    <row r="96" spans="1:13" s="390" customFormat="1" ht="13" x14ac:dyDescent="0.25">
      <c r="A96" s="360"/>
      <c r="B96" s="942" t="s">
        <v>270</v>
      </c>
      <c r="C96" s="360"/>
      <c r="D96" s="419"/>
      <c r="E96" s="924"/>
      <c r="F96" s="924"/>
      <c r="G96" s="389"/>
      <c r="H96" s="940"/>
      <c r="I96" s="946"/>
      <c r="J96" s="913"/>
      <c r="K96" s="913"/>
      <c r="L96" s="913"/>
      <c r="M96" s="913"/>
    </row>
    <row r="97" spans="1:256" s="913" customFormat="1" ht="13" x14ac:dyDescent="0.25">
      <c r="A97" s="907"/>
      <c r="B97" s="926" t="s">
        <v>808</v>
      </c>
      <c r="C97" s="907"/>
      <c r="D97" s="928"/>
      <c r="E97" s="1077"/>
      <c r="F97" s="1077"/>
      <c r="G97" s="886"/>
      <c r="H97" s="1174"/>
      <c r="I97" s="940"/>
      <c r="J97" s="390"/>
      <c r="K97" s="390"/>
      <c r="L97" s="390"/>
      <c r="M97" s="390"/>
    </row>
    <row r="98" spans="1:256" s="913" customFormat="1" ht="18.75" customHeight="1" x14ac:dyDescent="0.25">
      <c r="A98" s="905" t="s">
        <v>198</v>
      </c>
      <c r="B98" s="721" t="s">
        <v>809</v>
      </c>
      <c r="C98" s="938" t="s">
        <v>19</v>
      </c>
      <c r="D98" s="939">
        <v>1</v>
      </c>
      <c r="E98" s="1320"/>
      <c r="F98" s="1320">
        <f>D98*E98</f>
        <v>0</v>
      </c>
      <c r="G98" s="1000"/>
      <c r="H98" s="1174"/>
      <c r="I98" s="940"/>
      <c r="J98" s="390"/>
      <c r="K98" s="390"/>
      <c r="L98" s="390"/>
      <c r="M98" s="390"/>
    </row>
    <row r="99" spans="1:256" s="913" customFormat="1" ht="18.75" customHeight="1" x14ac:dyDescent="0.25">
      <c r="A99" s="905" t="s">
        <v>810</v>
      </c>
      <c r="B99" s="793" t="s">
        <v>811</v>
      </c>
      <c r="C99" s="905" t="s">
        <v>19</v>
      </c>
      <c r="D99" s="906">
        <v>1</v>
      </c>
      <c r="E99" s="1077"/>
      <c r="F99" s="1077">
        <f>D99*E99</f>
        <v>0</v>
      </c>
      <c r="G99" s="886"/>
      <c r="H99" s="912"/>
      <c r="I99" s="940"/>
      <c r="J99" s="390"/>
      <c r="K99" s="390"/>
      <c r="L99" s="390"/>
      <c r="M99" s="390"/>
    </row>
    <row r="100" spans="1:256" s="913" customFormat="1" ht="13" x14ac:dyDescent="0.25">
      <c r="A100" s="907"/>
      <c r="B100" s="910"/>
      <c r="C100" s="907"/>
      <c r="D100" s="928"/>
      <c r="E100" s="1077"/>
      <c r="F100" s="1077"/>
      <c r="G100" s="886"/>
      <c r="H100" s="940"/>
      <c r="I100" s="940"/>
      <c r="J100" s="390"/>
      <c r="K100" s="390"/>
      <c r="L100" s="390"/>
      <c r="M100" s="390"/>
    </row>
    <row r="101" spans="1:256" s="390" customFormat="1" ht="13" x14ac:dyDescent="0.25">
      <c r="A101" s="937"/>
      <c r="B101" s="926" t="s">
        <v>812</v>
      </c>
      <c r="C101" s="907"/>
      <c r="D101" s="928"/>
      <c r="E101" s="1077"/>
      <c r="F101" s="1077"/>
      <c r="G101" s="886"/>
      <c r="H101" s="943"/>
      <c r="I101" s="940"/>
    </row>
    <row r="102" spans="1:256" s="390" customFormat="1" ht="18.75" customHeight="1" x14ac:dyDescent="0.25">
      <c r="A102" s="907" t="s">
        <v>760</v>
      </c>
      <c r="B102" s="908" t="s">
        <v>813</v>
      </c>
      <c r="C102" s="907" t="s">
        <v>126</v>
      </c>
      <c r="D102" s="928">
        <v>6</v>
      </c>
      <c r="E102" s="1077"/>
      <c r="F102" s="1077">
        <f>D102*E102</f>
        <v>0</v>
      </c>
      <c r="G102" s="886"/>
      <c r="H102" s="940"/>
      <c r="I102" s="940"/>
    </row>
    <row r="103" spans="1:256" s="390" customFormat="1" ht="18.75" customHeight="1" x14ac:dyDescent="0.25">
      <c r="A103" s="907" t="s">
        <v>761</v>
      </c>
      <c r="B103" s="908" t="s">
        <v>814</v>
      </c>
      <c r="C103" s="907" t="s">
        <v>126</v>
      </c>
      <c r="D103" s="928">
        <v>3</v>
      </c>
      <c r="E103" s="1077"/>
      <c r="F103" s="1077">
        <f>D103*E103</f>
        <v>0</v>
      </c>
      <c r="G103" s="886"/>
      <c r="H103" s="940"/>
      <c r="I103" s="1173"/>
    </row>
    <row r="104" spans="1:256" s="390" customFormat="1" x14ac:dyDescent="0.25">
      <c r="A104" s="907"/>
      <c r="B104" s="908"/>
      <c r="C104" s="907"/>
      <c r="D104" s="928"/>
      <c r="E104" s="1077"/>
      <c r="F104" s="1077"/>
      <c r="G104" s="886"/>
      <c r="H104" s="943"/>
      <c r="I104" s="91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1"/>
      <c r="CN104" s="351"/>
      <c r="CO104" s="351"/>
      <c r="CP104" s="351"/>
      <c r="CQ104" s="351"/>
      <c r="CR104" s="351"/>
      <c r="CS104" s="351"/>
      <c r="CT104" s="351"/>
      <c r="CU104" s="351"/>
      <c r="CV104" s="351"/>
      <c r="CW104" s="351"/>
      <c r="CX104" s="351"/>
      <c r="CY104" s="351"/>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1"/>
      <c r="EA104" s="351"/>
      <c r="EB104" s="351"/>
      <c r="EC104" s="351"/>
      <c r="ED104" s="351"/>
      <c r="EE104" s="351"/>
      <c r="EF104" s="351"/>
      <c r="EG104" s="351"/>
      <c r="EH104" s="351"/>
      <c r="EI104" s="351"/>
      <c r="EJ104" s="351"/>
      <c r="EK104" s="351"/>
      <c r="EL104" s="351"/>
      <c r="EM104" s="351"/>
      <c r="EN104" s="351"/>
      <c r="EO104" s="351"/>
      <c r="EP104" s="351"/>
      <c r="EQ104" s="351"/>
      <c r="ER104" s="351"/>
      <c r="ES104" s="351"/>
      <c r="ET104" s="351"/>
      <c r="EU104" s="351"/>
      <c r="EV104" s="351"/>
      <c r="EW104" s="351"/>
      <c r="EX104" s="351"/>
      <c r="EY104" s="351"/>
      <c r="EZ104" s="351"/>
      <c r="FA104" s="351"/>
      <c r="FB104" s="351"/>
      <c r="FC104" s="351"/>
      <c r="FD104" s="351"/>
      <c r="FE104" s="351"/>
      <c r="FF104" s="351"/>
      <c r="FG104" s="351"/>
      <c r="FH104" s="351"/>
      <c r="FI104" s="351"/>
      <c r="FJ104" s="351"/>
      <c r="FK104" s="351"/>
      <c r="FL104" s="351"/>
      <c r="FM104" s="351"/>
      <c r="FN104" s="351"/>
      <c r="FO104" s="351"/>
      <c r="FP104" s="351"/>
      <c r="FQ104" s="351"/>
      <c r="FR104" s="351"/>
      <c r="FS104" s="351"/>
      <c r="FT104" s="351"/>
      <c r="FU104" s="351"/>
      <c r="FV104" s="351"/>
      <c r="FW104" s="351"/>
      <c r="FX104" s="351"/>
      <c r="FY104" s="351"/>
      <c r="FZ104" s="351"/>
      <c r="GA104" s="351"/>
      <c r="GB104" s="351"/>
      <c r="GC104" s="351"/>
      <c r="GD104" s="351"/>
      <c r="GE104" s="351"/>
      <c r="GF104" s="351"/>
      <c r="GG104" s="351"/>
      <c r="GH104" s="351"/>
      <c r="GI104" s="351"/>
      <c r="GJ104" s="351"/>
      <c r="GK104" s="351"/>
      <c r="GL104" s="351"/>
      <c r="GM104" s="351"/>
      <c r="GN104" s="351"/>
      <c r="GO104" s="351"/>
      <c r="GP104" s="351"/>
      <c r="GQ104" s="351"/>
      <c r="GR104" s="351"/>
      <c r="GS104" s="351"/>
      <c r="GT104" s="351"/>
      <c r="GU104" s="351"/>
      <c r="GV104" s="351"/>
      <c r="GW104" s="351"/>
      <c r="GX104" s="351"/>
      <c r="GY104" s="351"/>
      <c r="GZ104" s="351"/>
      <c r="HA104" s="351"/>
      <c r="HB104" s="351"/>
      <c r="HC104" s="351"/>
      <c r="HD104" s="351"/>
      <c r="HE104" s="351"/>
      <c r="HF104" s="351"/>
      <c r="HG104" s="351"/>
      <c r="HH104" s="351"/>
      <c r="HI104" s="351"/>
      <c r="HJ104" s="351"/>
      <c r="HK104" s="351"/>
      <c r="HL104" s="351"/>
      <c r="HM104" s="351"/>
      <c r="HN104" s="351"/>
      <c r="HO104" s="351"/>
      <c r="HP104" s="351"/>
      <c r="HQ104" s="351"/>
      <c r="HR104" s="351"/>
      <c r="HS104" s="351"/>
      <c r="HT104" s="351"/>
      <c r="HU104" s="351"/>
      <c r="HV104" s="351"/>
      <c r="HW104" s="351"/>
      <c r="HX104" s="351"/>
      <c r="HY104" s="351"/>
      <c r="HZ104" s="351"/>
      <c r="IA104" s="351"/>
      <c r="IB104" s="351"/>
      <c r="IC104" s="351"/>
      <c r="ID104" s="351"/>
      <c r="IE104" s="351"/>
      <c r="IF104" s="351"/>
      <c r="IG104" s="351"/>
      <c r="IH104" s="351"/>
      <c r="II104" s="351"/>
      <c r="IJ104" s="351"/>
      <c r="IK104" s="351"/>
      <c r="IL104" s="351"/>
      <c r="IM104" s="351"/>
      <c r="IN104" s="351"/>
      <c r="IO104" s="351"/>
      <c r="IP104" s="351"/>
      <c r="IQ104" s="351"/>
      <c r="IR104" s="351"/>
      <c r="IS104" s="351"/>
      <c r="IT104" s="351"/>
      <c r="IU104" s="351"/>
      <c r="IV104" s="351"/>
    </row>
    <row r="105" spans="1:256" s="390" customFormat="1" ht="13" x14ac:dyDescent="0.25">
      <c r="A105" s="944"/>
      <c r="B105" s="945" t="s">
        <v>1944</v>
      </c>
      <c r="C105" s="907"/>
      <c r="D105" s="907"/>
      <c r="E105" s="1322"/>
      <c r="F105" s="1076"/>
      <c r="G105" s="1001"/>
      <c r="H105" s="946"/>
      <c r="I105" s="91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1"/>
      <c r="CN105" s="351"/>
      <c r="CO105" s="351"/>
      <c r="CP105" s="351"/>
      <c r="CQ105" s="351"/>
      <c r="CR105" s="351"/>
      <c r="CS105" s="351"/>
      <c r="CT105" s="351"/>
      <c r="CU105" s="351"/>
      <c r="CV105" s="351"/>
      <c r="CW105" s="351"/>
      <c r="CX105" s="351"/>
      <c r="CY105" s="351"/>
      <c r="CZ105" s="351"/>
      <c r="DA105" s="351"/>
      <c r="DB105" s="351"/>
      <c r="DC105" s="351"/>
      <c r="DD105" s="351"/>
      <c r="DE105" s="351"/>
      <c r="DF105" s="351"/>
      <c r="DG105" s="351"/>
      <c r="DH105" s="351"/>
      <c r="DI105" s="351"/>
      <c r="DJ105" s="351"/>
      <c r="DK105" s="351"/>
      <c r="DL105" s="351"/>
      <c r="DM105" s="351"/>
      <c r="DN105" s="351"/>
      <c r="DO105" s="351"/>
      <c r="DP105" s="351"/>
      <c r="DQ105" s="351"/>
      <c r="DR105" s="351"/>
      <c r="DS105" s="351"/>
      <c r="DT105" s="351"/>
      <c r="DU105" s="351"/>
      <c r="DV105" s="351"/>
      <c r="DW105" s="351"/>
      <c r="DX105" s="351"/>
      <c r="DY105" s="351"/>
      <c r="DZ105" s="351"/>
      <c r="EA105" s="351"/>
      <c r="EB105" s="351"/>
      <c r="EC105" s="351"/>
      <c r="ED105" s="351"/>
      <c r="EE105" s="351"/>
      <c r="EF105" s="351"/>
      <c r="EG105" s="351"/>
      <c r="EH105" s="351"/>
      <c r="EI105" s="351"/>
      <c r="EJ105" s="351"/>
      <c r="EK105" s="351"/>
      <c r="EL105" s="351"/>
      <c r="EM105" s="351"/>
      <c r="EN105" s="351"/>
      <c r="EO105" s="351"/>
      <c r="EP105" s="351"/>
      <c r="EQ105" s="351"/>
      <c r="ER105" s="351"/>
      <c r="ES105" s="351"/>
      <c r="ET105" s="351"/>
      <c r="EU105" s="351"/>
      <c r="EV105" s="351"/>
      <c r="EW105" s="351"/>
      <c r="EX105" s="351"/>
      <c r="EY105" s="351"/>
      <c r="EZ105" s="351"/>
      <c r="FA105" s="351"/>
      <c r="FB105" s="351"/>
      <c r="FC105" s="351"/>
      <c r="FD105" s="351"/>
      <c r="FE105" s="351"/>
      <c r="FF105" s="351"/>
      <c r="FG105" s="351"/>
      <c r="FH105" s="351"/>
      <c r="FI105" s="351"/>
      <c r="FJ105" s="351"/>
      <c r="FK105" s="35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51"/>
      <c r="GK105" s="351"/>
      <c r="GL105" s="351"/>
      <c r="GM105" s="351"/>
      <c r="GN105" s="351"/>
      <c r="GO105" s="351"/>
      <c r="GP105" s="351"/>
      <c r="GQ105" s="351"/>
      <c r="GR105" s="351"/>
      <c r="GS105" s="351"/>
      <c r="GT105" s="351"/>
      <c r="GU105" s="351"/>
      <c r="GV105" s="351"/>
      <c r="GW105" s="351"/>
      <c r="GX105" s="351"/>
      <c r="GY105" s="351"/>
      <c r="GZ105" s="351"/>
      <c r="HA105" s="351"/>
      <c r="HB105" s="351"/>
      <c r="HC105" s="351"/>
      <c r="HD105" s="351"/>
      <c r="HE105" s="351"/>
      <c r="HF105" s="351"/>
      <c r="HG105" s="351"/>
      <c r="HH105" s="351"/>
      <c r="HI105" s="351"/>
      <c r="HJ105" s="351"/>
      <c r="HK105" s="351"/>
      <c r="HL105" s="351"/>
      <c r="HM105" s="351"/>
      <c r="HN105" s="351"/>
      <c r="HO105" s="351"/>
      <c r="HP105" s="351"/>
      <c r="HQ105" s="351"/>
      <c r="HR105" s="351"/>
      <c r="HS105" s="351"/>
      <c r="HT105" s="351"/>
      <c r="HU105" s="351"/>
      <c r="HV105" s="351"/>
      <c r="HW105" s="351"/>
      <c r="HX105" s="351"/>
      <c r="HY105" s="351"/>
      <c r="HZ105" s="351"/>
      <c r="IA105" s="351"/>
      <c r="IB105" s="351"/>
      <c r="IC105" s="351"/>
      <c r="ID105" s="351"/>
      <c r="IE105" s="351"/>
      <c r="IF105" s="351"/>
      <c r="IG105" s="351"/>
      <c r="IH105" s="351"/>
      <c r="II105" s="351"/>
      <c r="IJ105" s="351"/>
      <c r="IK105" s="351"/>
      <c r="IL105" s="351"/>
      <c r="IM105" s="351"/>
      <c r="IN105" s="351"/>
      <c r="IO105" s="351"/>
      <c r="IP105" s="351"/>
      <c r="IQ105" s="351"/>
      <c r="IR105" s="351"/>
      <c r="IS105" s="351"/>
      <c r="IT105" s="351"/>
      <c r="IU105" s="351"/>
      <c r="IV105" s="351"/>
    </row>
    <row r="106" spans="1:256" s="390" customFormat="1" ht="19.5" customHeight="1" x14ac:dyDescent="0.25">
      <c r="A106" s="907" t="s">
        <v>815</v>
      </c>
      <c r="B106" s="908" t="s">
        <v>816</v>
      </c>
      <c r="C106" s="907" t="s">
        <v>19</v>
      </c>
      <c r="D106" s="907">
        <v>1</v>
      </c>
      <c r="E106" s="1077"/>
      <c r="F106" s="1077">
        <f>E106*D106</f>
        <v>0</v>
      </c>
      <c r="G106" s="886"/>
      <c r="H106" s="946"/>
      <c r="I106" s="91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1"/>
      <c r="CN106" s="351"/>
      <c r="CO106" s="351"/>
      <c r="CP106" s="351"/>
      <c r="CQ106" s="351"/>
      <c r="CR106" s="351"/>
      <c r="CS106" s="351"/>
      <c r="CT106" s="351"/>
      <c r="CU106" s="351"/>
      <c r="CV106" s="351"/>
      <c r="CW106" s="351"/>
      <c r="CX106" s="351"/>
      <c r="CY106" s="351"/>
      <c r="CZ106" s="351"/>
      <c r="DA106" s="351"/>
      <c r="DB106" s="351"/>
      <c r="DC106" s="351"/>
      <c r="DD106" s="351"/>
      <c r="DE106" s="351"/>
      <c r="DF106" s="351"/>
      <c r="DG106" s="351"/>
      <c r="DH106" s="351"/>
      <c r="DI106" s="351"/>
      <c r="DJ106" s="351"/>
      <c r="DK106" s="351"/>
      <c r="DL106" s="351"/>
      <c r="DM106" s="351"/>
      <c r="DN106" s="351"/>
      <c r="DO106" s="351"/>
      <c r="DP106" s="351"/>
      <c r="DQ106" s="351"/>
      <c r="DR106" s="351"/>
      <c r="DS106" s="351"/>
      <c r="DT106" s="351"/>
      <c r="DU106" s="351"/>
      <c r="DV106" s="351"/>
      <c r="DW106" s="351"/>
      <c r="DX106" s="351"/>
      <c r="DY106" s="351"/>
      <c r="DZ106" s="351"/>
      <c r="EA106" s="351"/>
      <c r="EB106" s="351"/>
      <c r="EC106" s="351"/>
      <c r="ED106" s="351"/>
      <c r="EE106" s="351"/>
      <c r="EF106" s="351"/>
      <c r="EG106" s="351"/>
      <c r="EH106" s="351"/>
      <c r="EI106" s="351"/>
      <c r="EJ106" s="351"/>
      <c r="EK106" s="351"/>
      <c r="EL106" s="351"/>
      <c r="EM106" s="351"/>
      <c r="EN106" s="351"/>
      <c r="EO106" s="351"/>
      <c r="EP106" s="351"/>
      <c r="EQ106" s="351"/>
      <c r="ER106" s="351"/>
      <c r="ES106" s="351"/>
      <c r="ET106" s="351"/>
      <c r="EU106" s="351"/>
      <c r="EV106" s="351"/>
      <c r="EW106" s="351"/>
      <c r="EX106" s="351"/>
      <c r="EY106" s="351"/>
      <c r="EZ106" s="351"/>
      <c r="FA106" s="351"/>
      <c r="FB106" s="351"/>
      <c r="FC106" s="351"/>
      <c r="FD106" s="351"/>
      <c r="FE106" s="351"/>
      <c r="FF106" s="351"/>
      <c r="FG106" s="351"/>
      <c r="FH106" s="351"/>
      <c r="FI106" s="351"/>
      <c r="FJ106" s="351"/>
      <c r="FK106" s="351"/>
      <c r="FL106" s="351"/>
      <c r="FM106" s="351"/>
      <c r="FN106" s="351"/>
      <c r="FO106" s="351"/>
      <c r="FP106" s="351"/>
      <c r="FQ106" s="351"/>
      <c r="FR106" s="351"/>
      <c r="FS106" s="351"/>
      <c r="FT106" s="351"/>
      <c r="FU106" s="351"/>
      <c r="FV106" s="351"/>
      <c r="FW106" s="351"/>
      <c r="FX106" s="351"/>
      <c r="FY106" s="351"/>
      <c r="FZ106" s="351"/>
      <c r="GA106" s="351"/>
      <c r="GB106" s="351"/>
      <c r="GC106" s="351"/>
      <c r="GD106" s="351"/>
      <c r="GE106" s="351"/>
      <c r="GF106" s="351"/>
      <c r="GG106" s="351"/>
      <c r="GH106" s="351"/>
      <c r="GI106" s="351"/>
      <c r="GJ106" s="351"/>
      <c r="GK106" s="351"/>
      <c r="GL106" s="351"/>
      <c r="GM106" s="351"/>
      <c r="GN106" s="351"/>
      <c r="GO106" s="351"/>
      <c r="GP106" s="351"/>
      <c r="GQ106" s="351"/>
      <c r="GR106" s="351"/>
      <c r="GS106" s="351"/>
      <c r="GT106" s="351"/>
      <c r="GU106" s="351"/>
      <c r="GV106" s="351"/>
      <c r="GW106" s="351"/>
      <c r="GX106" s="351"/>
      <c r="GY106" s="351"/>
      <c r="GZ106" s="351"/>
      <c r="HA106" s="351"/>
      <c r="HB106" s="351"/>
      <c r="HC106" s="351"/>
      <c r="HD106" s="351"/>
      <c r="HE106" s="351"/>
      <c r="HF106" s="351"/>
      <c r="HG106" s="351"/>
      <c r="HH106" s="351"/>
      <c r="HI106" s="351"/>
      <c r="HJ106" s="351"/>
      <c r="HK106" s="351"/>
      <c r="HL106" s="351"/>
      <c r="HM106" s="351"/>
      <c r="HN106" s="351"/>
      <c r="HO106" s="351"/>
      <c r="HP106" s="351"/>
      <c r="HQ106" s="351"/>
      <c r="HR106" s="351"/>
      <c r="HS106" s="351"/>
      <c r="HT106" s="351"/>
      <c r="HU106" s="351"/>
      <c r="HV106" s="351"/>
      <c r="HW106" s="351"/>
      <c r="HX106" s="351"/>
      <c r="HY106" s="351"/>
      <c r="HZ106" s="351"/>
      <c r="IA106" s="351"/>
      <c r="IB106" s="351"/>
      <c r="IC106" s="351"/>
      <c r="ID106" s="351"/>
      <c r="IE106" s="351"/>
      <c r="IF106" s="351"/>
      <c r="IG106" s="351"/>
      <c r="IH106" s="351"/>
      <c r="II106" s="351"/>
      <c r="IJ106" s="351"/>
      <c r="IK106" s="351"/>
      <c r="IL106" s="351"/>
      <c r="IM106" s="351"/>
      <c r="IN106" s="351"/>
      <c r="IO106" s="351"/>
      <c r="IP106" s="351"/>
      <c r="IQ106" s="351"/>
      <c r="IR106" s="351"/>
      <c r="IS106" s="351"/>
      <c r="IT106" s="351"/>
      <c r="IU106" s="351"/>
      <c r="IV106" s="351"/>
    </row>
    <row r="107" spans="1:256" s="390" customFormat="1" ht="19.5" customHeight="1" x14ac:dyDescent="0.25">
      <c r="A107" s="907" t="s">
        <v>817</v>
      </c>
      <c r="B107" s="908" t="s">
        <v>818</v>
      </c>
      <c r="C107" s="907" t="s">
        <v>19</v>
      </c>
      <c r="D107" s="907">
        <v>1</v>
      </c>
      <c r="E107" s="1077"/>
      <c r="F107" s="1077">
        <f>E107*D107</f>
        <v>0</v>
      </c>
      <c r="G107" s="886"/>
      <c r="H107" s="946"/>
      <c r="I107" s="91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1"/>
      <c r="CY107" s="351"/>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1"/>
      <c r="EA107" s="351"/>
      <c r="EB107" s="351"/>
      <c r="EC107" s="351"/>
      <c r="ED107" s="351"/>
      <c r="EE107" s="351"/>
      <c r="EF107" s="351"/>
      <c r="EG107" s="351"/>
      <c r="EH107" s="351"/>
      <c r="EI107" s="351"/>
      <c r="EJ107" s="351"/>
      <c r="EK107" s="351"/>
      <c r="EL107" s="351"/>
      <c r="EM107" s="351"/>
      <c r="EN107" s="351"/>
      <c r="EO107" s="351"/>
      <c r="EP107" s="351"/>
      <c r="EQ107" s="351"/>
      <c r="ER107" s="351"/>
      <c r="ES107" s="351"/>
      <c r="ET107" s="351"/>
      <c r="EU107" s="351"/>
      <c r="EV107" s="351"/>
      <c r="EW107" s="351"/>
      <c r="EX107" s="351"/>
      <c r="EY107" s="351"/>
      <c r="EZ107" s="351"/>
      <c r="FA107" s="351"/>
      <c r="FB107" s="351"/>
      <c r="FC107" s="351"/>
      <c r="FD107" s="351"/>
      <c r="FE107" s="351"/>
      <c r="FF107" s="351"/>
      <c r="FG107" s="351"/>
      <c r="FH107" s="351"/>
      <c r="FI107" s="351"/>
      <c r="FJ107" s="351"/>
      <c r="FK107" s="351"/>
      <c r="FL107" s="351"/>
      <c r="FM107" s="351"/>
      <c r="FN107" s="351"/>
      <c r="FO107" s="351"/>
      <c r="FP107" s="351"/>
      <c r="FQ107" s="351"/>
      <c r="FR107" s="351"/>
      <c r="FS107" s="351"/>
      <c r="FT107" s="351"/>
      <c r="FU107" s="351"/>
      <c r="FV107" s="351"/>
      <c r="FW107" s="351"/>
      <c r="FX107" s="351"/>
      <c r="FY107" s="351"/>
      <c r="FZ107" s="351"/>
      <c r="GA107" s="351"/>
      <c r="GB107" s="351"/>
      <c r="GC107" s="351"/>
      <c r="GD107" s="351"/>
      <c r="GE107" s="351"/>
      <c r="GF107" s="351"/>
      <c r="GG107" s="351"/>
      <c r="GH107" s="351"/>
      <c r="GI107" s="351"/>
      <c r="GJ107" s="351"/>
      <c r="GK107" s="351"/>
      <c r="GL107" s="351"/>
      <c r="GM107" s="351"/>
      <c r="GN107" s="351"/>
      <c r="GO107" s="351"/>
      <c r="GP107" s="351"/>
      <c r="GQ107" s="351"/>
      <c r="GR107" s="351"/>
      <c r="GS107" s="351"/>
      <c r="GT107" s="351"/>
      <c r="GU107" s="351"/>
      <c r="GV107" s="351"/>
      <c r="GW107" s="351"/>
      <c r="GX107" s="351"/>
      <c r="GY107" s="351"/>
      <c r="GZ107" s="351"/>
      <c r="HA107" s="351"/>
      <c r="HB107" s="351"/>
      <c r="HC107" s="351"/>
      <c r="HD107" s="351"/>
      <c r="HE107" s="351"/>
      <c r="HF107" s="351"/>
      <c r="HG107" s="351"/>
      <c r="HH107" s="351"/>
      <c r="HI107" s="351"/>
      <c r="HJ107" s="351"/>
      <c r="HK107" s="351"/>
      <c r="HL107" s="351"/>
      <c r="HM107" s="351"/>
      <c r="HN107" s="351"/>
      <c r="HO107" s="351"/>
      <c r="HP107" s="351"/>
      <c r="HQ107" s="351"/>
      <c r="HR107" s="351"/>
      <c r="HS107" s="351"/>
      <c r="HT107" s="351"/>
      <c r="HU107" s="351"/>
      <c r="HV107" s="351"/>
      <c r="HW107" s="351"/>
      <c r="HX107" s="351"/>
      <c r="HY107" s="351"/>
      <c r="HZ107" s="351"/>
      <c r="IA107" s="351"/>
      <c r="IB107" s="351"/>
      <c r="IC107" s="351"/>
      <c r="ID107" s="351"/>
      <c r="IE107" s="351"/>
      <c r="IF107" s="351"/>
      <c r="IG107" s="351"/>
      <c r="IH107" s="351"/>
      <c r="II107" s="351"/>
      <c r="IJ107" s="351"/>
      <c r="IK107" s="351"/>
      <c r="IL107" s="351"/>
      <c r="IM107" s="351"/>
      <c r="IN107" s="351"/>
      <c r="IO107" s="351"/>
      <c r="IP107" s="351"/>
      <c r="IQ107" s="351"/>
      <c r="IR107" s="351"/>
      <c r="IS107" s="351"/>
      <c r="IT107" s="351"/>
      <c r="IU107" s="351"/>
      <c r="IV107" s="351"/>
    </row>
    <row r="108" spans="1:256" s="563" customFormat="1" x14ac:dyDescent="0.25">
      <c r="A108" s="907"/>
      <c r="B108" s="908"/>
      <c r="C108" s="907"/>
      <c r="D108" s="907"/>
      <c r="E108" s="1322"/>
      <c r="F108" s="1076"/>
      <c r="G108" s="1001"/>
      <c r="H108" s="946"/>
      <c r="I108" s="929"/>
    </row>
    <row r="109" spans="1:256" s="563" customFormat="1" ht="26" x14ac:dyDescent="0.25">
      <c r="A109" s="907"/>
      <c r="B109" s="945" t="s">
        <v>819</v>
      </c>
      <c r="C109" s="907"/>
      <c r="D109" s="907"/>
      <c r="E109" s="1322"/>
      <c r="F109" s="1076"/>
      <c r="G109" s="1001"/>
      <c r="H109" s="946"/>
      <c r="I109" s="929"/>
    </row>
    <row r="110" spans="1:256" s="563" customFormat="1" ht="17.25" customHeight="1" x14ac:dyDescent="0.25">
      <c r="A110" s="937" t="s">
        <v>820</v>
      </c>
      <c r="B110" s="908" t="s">
        <v>1582</v>
      </c>
      <c r="C110" s="907" t="s">
        <v>126</v>
      </c>
      <c r="D110" s="928">
        <v>14</v>
      </c>
      <c r="E110" s="1077"/>
      <c r="F110" s="1077">
        <f>D110*E110</f>
        <v>0</v>
      </c>
      <c r="G110" s="886"/>
      <c r="H110" s="929"/>
      <c r="I110" s="929"/>
    </row>
    <row r="111" spans="1:256" s="563" customFormat="1" ht="17.25" customHeight="1" x14ac:dyDescent="0.25">
      <c r="A111" s="937" t="s">
        <v>821</v>
      </c>
      <c r="B111" s="908" t="s">
        <v>1583</v>
      </c>
      <c r="C111" s="907" t="s">
        <v>126</v>
      </c>
      <c r="D111" s="928">
        <v>0</v>
      </c>
      <c r="E111" s="1080"/>
      <c r="F111" s="1077">
        <f>D111*E111</f>
        <v>0</v>
      </c>
      <c r="G111" s="886"/>
      <c r="H111" s="929"/>
      <c r="I111" s="929"/>
    </row>
    <row r="112" spans="1:256" s="563" customFormat="1" x14ac:dyDescent="0.25">
      <c r="A112" s="937"/>
      <c r="B112" s="908"/>
      <c r="C112" s="907"/>
      <c r="D112" s="928"/>
      <c r="E112" s="1323"/>
      <c r="F112" s="1077"/>
      <c r="G112" s="886"/>
      <c r="H112" s="929"/>
      <c r="I112" s="929"/>
    </row>
    <row r="113" spans="1:9" s="563" customFormat="1" x14ac:dyDescent="0.25">
      <c r="A113" s="907" t="s">
        <v>822</v>
      </c>
      <c r="B113" s="908" t="s">
        <v>823</v>
      </c>
      <c r="C113" s="907" t="s">
        <v>126</v>
      </c>
      <c r="D113" s="907">
        <v>5</v>
      </c>
      <c r="E113" s="1077"/>
      <c r="F113" s="1077">
        <f>D113*E113</f>
        <v>0</v>
      </c>
      <c r="G113" s="886"/>
      <c r="H113" s="929"/>
      <c r="I113" s="929"/>
    </row>
    <row r="114" spans="1:9" s="563" customFormat="1" x14ac:dyDescent="0.25">
      <c r="A114" s="907"/>
      <c r="B114" s="908"/>
      <c r="C114" s="907"/>
      <c r="D114" s="907"/>
      <c r="E114" s="1077"/>
      <c r="F114" s="1077"/>
      <c r="G114" s="886"/>
      <c r="H114" s="929"/>
      <c r="I114" s="929"/>
    </row>
    <row r="115" spans="1:9" s="390" customFormat="1" ht="13" x14ac:dyDescent="0.25">
      <c r="A115" s="944"/>
      <c r="B115" s="947" t="s">
        <v>824</v>
      </c>
      <c r="C115" s="907"/>
      <c r="D115" s="907"/>
      <c r="E115" s="1322"/>
      <c r="F115" s="1077"/>
      <c r="G115" s="886"/>
      <c r="H115" s="929"/>
      <c r="I115" s="940"/>
    </row>
    <row r="116" spans="1:9" s="390" customFormat="1" ht="17.25" customHeight="1" x14ac:dyDescent="0.25">
      <c r="A116" s="907" t="s">
        <v>825</v>
      </c>
      <c r="B116" s="908" t="s">
        <v>826</v>
      </c>
      <c r="C116" s="907" t="s">
        <v>126</v>
      </c>
      <c r="D116" s="928">
        <v>9</v>
      </c>
      <c r="E116" s="1077"/>
      <c r="F116" s="1077">
        <f>D116*E116</f>
        <v>0</v>
      </c>
      <c r="G116" s="886"/>
      <c r="H116" s="940"/>
      <c r="I116" s="940"/>
    </row>
    <row r="117" spans="1:9" s="390" customFormat="1" ht="17.25" customHeight="1" x14ac:dyDescent="0.25">
      <c r="A117" s="907" t="s">
        <v>827</v>
      </c>
      <c r="B117" s="908" t="s">
        <v>828</v>
      </c>
      <c r="C117" s="907" t="s">
        <v>19</v>
      </c>
      <c r="D117" s="907">
        <v>1</v>
      </c>
      <c r="E117" s="1077"/>
      <c r="F117" s="1077">
        <f>D117*E117</f>
        <v>0</v>
      </c>
      <c r="G117" s="886"/>
      <c r="H117" s="940"/>
      <c r="I117" s="940"/>
    </row>
    <row r="118" spans="1:9" s="390" customFormat="1" x14ac:dyDescent="0.25">
      <c r="A118" s="944"/>
      <c r="B118" s="908"/>
      <c r="C118" s="907"/>
      <c r="D118" s="907"/>
      <c r="E118" s="1077"/>
      <c r="F118" s="1077"/>
      <c r="G118" s="886"/>
      <c r="H118" s="940"/>
      <c r="I118" s="940"/>
    </row>
    <row r="119" spans="1:9" s="390" customFormat="1" x14ac:dyDescent="0.25">
      <c r="A119" s="907" t="s">
        <v>830</v>
      </c>
      <c r="B119" s="908" t="s">
        <v>831</v>
      </c>
      <c r="C119" s="907" t="s">
        <v>126</v>
      </c>
      <c r="D119" s="907">
        <v>0</v>
      </c>
      <c r="E119" s="1077"/>
      <c r="F119" s="1077">
        <f>D119*E119</f>
        <v>0</v>
      </c>
      <c r="G119" s="886"/>
      <c r="H119" s="940"/>
      <c r="I119" s="940"/>
    </row>
    <row r="120" spans="1:9" s="390" customFormat="1" x14ac:dyDescent="0.25">
      <c r="A120" s="1077"/>
      <c r="B120" s="1077"/>
      <c r="C120" s="1077"/>
      <c r="D120" s="1077"/>
      <c r="E120" s="1077"/>
      <c r="F120" s="1077"/>
      <c r="G120" s="886"/>
      <c r="H120" s="940"/>
      <c r="I120" s="940"/>
    </row>
    <row r="121" spans="1:9" s="390" customFormat="1" ht="13" thickBot="1" x14ac:dyDescent="0.3">
      <c r="A121" s="1077"/>
      <c r="B121" s="1077"/>
      <c r="C121" s="1077"/>
      <c r="D121" s="1077"/>
      <c r="E121" s="1077"/>
      <c r="F121" s="1077"/>
      <c r="G121" s="886"/>
      <c r="H121" s="940"/>
      <c r="I121" s="940"/>
    </row>
    <row r="122" spans="1:9" s="563" customFormat="1" ht="13.5" thickTop="1" x14ac:dyDescent="0.25">
      <c r="A122" s="2176" t="s">
        <v>103</v>
      </c>
      <c r="B122" s="2176"/>
      <c r="C122" s="2176"/>
      <c r="D122" s="2176"/>
      <c r="E122" s="2176"/>
      <c r="F122" s="1330">
        <f>SUM(F68:F121)</f>
        <v>0</v>
      </c>
      <c r="G122" s="886"/>
      <c r="H122" s="929"/>
      <c r="I122" s="929"/>
    </row>
    <row r="123" spans="1:9" s="390" customFormat="1" ht="13" x14ac:dyDescent="0.25">
      <c r="A123" s="944"/>
      <c r="B123" s="948" t="s">
        <v>1942</v>
      </c>
      <c r="C123" s="907"/>
      <c r="D123" s="907"/>
      <c r="E123" s="1322"/>
      <c r="F123" s="1076"/>
      <c r="G123" s="1001"/>
      <c r="H123" s="940"/>
      <c r="I123" s="940"/>
    </row>
    <row r="124" spans="1:9" s="390" customFormat="1" ht="19.5" customHeight="1" x14ac:dyDescent="0.25">
      <c r="A124" s="907" t="s">
        <v>832</v>
      </c>
      <c r="B124" s="908" t="s">
        <v>833</v>
      </c>
      <c r="C124" s="907" t="s">
        <v>19</v>
      </c>
      <c r="D124" s="907">
        <v>2</v>
      </c>
      <c r="E124" s="1077"/>
      <c r="F124" s="1076">
        <f>E124*D124</f>
        <v>0</v>
      </c>
      <c r="G124" s="1001"/>
      <c r="H124" s="940"/>
      <c r="I124" s="940"/>
    </row>
    <row r="125" spans="1:9" s="390" customFormat="1" ht="19.5" customHeight="1" x14ac:dyDescent="0.25">
      <c r="A125" s="907" t="s">
        <v>834</v>
      </c>
      <c r="B125" s="908" t="s">
        <v>835</v>
      </c>
      <c r="C125" s="907" t="s">
        <v>19</v>
      </c>
      <c r="D125" s="907">
        <v>3</v>
      </c>
      <c r="E125" s="1077"/>
      <c r="F125" s="1076">
        <f>E125*D125</f>
        <v>0</v>
      </c>
      <c r="G125" s="1001"/>
      <c r="H125" s="940"/>
      <c r="I125" s="940"/>
    </row>
    <row r="126" spans="1:9" s="563" customFormat="1" x14ac:dyDescent="0.25">
      <c r="A126" s="944"/>
      <c r="B126" s="949"/>
      <c r="C126" s="907"/>
      <c r="D126" s="907"/>
      <c r="E126" s="1322"/>
      <c r="F126" s="1076"/>
      <c r="G126" s="1001"/>
      <c r="H126" s="940"/>
      <c r="I126" s="929"/>
    </row>
    <row r="127" spans="1:9" s="563" customFormat="1" x14ac:dyDescent="0.25">
      <c r="A127" s="907" t="s">
        <v>836</v>
      </c>
      <c r="B127" s="908" t="s">
        <v>1409</v>
      </c>
      <c r="C127" s="907" t="s">
        <v>19</v>
      </c>
      <c r="D127" s="907">
        <v>1</v>
      </c>
      <c r="E127" s="1077"/>
      <c r="F127" s="1076">
        <f>E127*D127</f>
        <v>0</v>
      </c>
      <c r="G127" s="1001"/>
      <c r="H127" s="929"/>
      <c r="I127" s="929"/>
    </row>
    <row r="128" spans="1:9" s="563" customFormat="1" x14ac:dyDescent="0.25">
      <c r="A128" s="907"/>
      <c r="B128" s="941"/>
      <c r="C128" s="907"/>
      <c r="D128" s="907"/>
      <c r="E128" s="1322"/>
      <c r="F128" s="1076"/>
      <c r="G128" s="1001"/>
      <c r="H128" s="929"/>
      <c r="I128" s="929"/>
    </row>
    <row r="129" spans="1:9" s="563" customFormat="1" x14ac:dyDescent="0.25">
      <c r="A129" s="907"/>
      <c r="B129" s="908"/>
      <c r="C129" s="907"/>
      <c r="D129" s="907"/>
      <c r="E129" s="1322"/>
      <c r="F129" s="1076"/>
      <c r="G129" s="1001"/>
      <c r="H129" s="929"/>
      <c r="I129" s="929"/>
    </row>
    <row r="130" spans="1:9" s="563" customFormat="1" ht="26" x14ac:dyDescent="0.25">
      <c r="A130" s="944"/>
      <c r="B130" s="926" t="s">
        <v>837</v>
      </c>
      <c r="C130" s="907"/>
      <c r="D130" s="907"/>
      <c r="E130" s="1322"/>
      <c r="F130" s="1076"/>
      <c r="G130" s="1001"/>
      <c r="H130" s="929"/>
      <c r="I130" s="929"/>
    </row>
    <row r="131" spans="1:9" s="563" customFormat="1" x14ac:dyDescent="0.25">
      <c r="A131" s="944"/>
      <c r="B131" s="908"/>
      <c r="C131" s="907"/>
      <c r="D131" s="907"/>
      <c r="E131" s="1322"/>
      <c r="F131" s="1076"/>
      <c r="G131" s="1001"/>
      <c r="H131" s="929"/>
      <c r="I131" s="929"/>
    </row>
    <row r="132" spans="1:9" s="563" customFormat="1" ht="13" x14ac:dyDescent="0.25">
      <c r="A132" s="944"/>
      <c r="B132" s="926" t="s">
        <v>838</v>
      </c>
      <c r="C132" s="907"/>
      <c r="D132" s="907"/>
      <c r="E132" s="1322"/>
      <c r="F132" s="1076"/>
      <c r="G132" s="1001"/>
      <c r="H132" s="929"/>
      <c r="I132" s="929"/>
    </row>
    <row r="133" spans="1:9" s="563" customFormat="1" ht="18.75" customHeight="1" x14ac:dyDescent="0.25">
      <c r="A133" s="907" t="s">
        <v>203</v>
      </c>
      <c r="B133" s="908" t="s">
        <v>839</v>
      </c>
      <c r="C133" s="907" t="s">
        <v>840</v>
      </c>
      <c r="D133" s="907">
        <v>1</v>
      </c>
      <c r="E133" s="1077"/>
      <c r="F133" s="1076">
        <f>E133*D133</f>
        <v>0</v>
      </c>
      <c r="G133" s="1001"/>
      <c r="H133" s="929"/>
      <c r="I133" s="929"/>
    </row>
    <row r="134" spans="1:9" s="563" customFormat="1" ht="18.75" customHeight="1" x14ac:dyDescent="0.25">
      <c r="A134" s="907" t="s">
        <v>841</v>
      </c>
      <c r="B134" s="908" t="s">
        <v>842</v>
      </c>
      <c r="C134" s="907" t="s">
        <v>840</v>
      </c>
      <c r="D134" s="907">
        <v>1</v>
      </c>
      <c r="E134" s="1077"/>
      <c r="F134" s="1076">
        <f>E134*D134</f>
        <v>0</v>
      </c>
      <c r="G134" s="1001"/>
      <c r="H134" s="929"/>
      <c r="I134" s="929"/>
    </row>
    <row r="135" spans="1:9" s="563" customFormat="1" x14ac:dyDescent="0.25">
      <c r="A135" s="907"/>
      <c r="B135" s="908"/>
      <c r="C135" s="907"/>
      <c r="D135" s="907"/>
      <c r="E135" s="1077"/>
      <c r="F135" s="1076"/>
      <c r="G135" s="1001"/>
      <c r="H135" s="929"/>
      <c r="I135" s="929"/>
    </row>
    <row r="136" spans="1:9" s="563" customFormat="1" ht="13" x14ac:dyDescent="0.25">
      <c r="B136" s="926" t="s">
        <v>1766</v>
      </c>
      <c r="C136" s="907"/>
      <c r="D136" s="907"/>
      <c r="E136" s="1077"/>
      <c r="F136" s="1076"/>
      <c r="G136" s="1001"/>
      <c r="H136" s="929"/>
      <c r="I136" s="929"/>
    </row>
    <row r="137" spans="1:9" s="563" customFormat="1" x14ac:dyDescent="0.25">
      <c r="A137" s="907" t="s">
        <v>1764</v>
      </c>
      <c r="B137" s="908" t="s">
        <v>1765</v>
      </c>
      <c r="C137" s="907" t="s">
        <v>126</v>
      </c>
      <c r="D137" s="907">
        <v>0</v>
      </c>
      <c r="E137" s="1077"/>
      <c r="F137" s="1076">
        <f>E137*D137</f>
        <v>0</v>
      </c>
      <c r="G137" s="1001"/>
      <c r="H137" s="929"/>
      <c r="I137" s="929"/>
    </row>
    <row r="138" spans="1:9" s="563" customFormat="1" x14ac:dyDescent="0.25">
      <c r="A138" s="907"/>
      <c r="B138" s="908"/>
      <c r="C138" s="907"/>
      <c r="D138" s="907"/>
      <c r="E138" s="1077"/>
      <c r="F138" s="1076"/>
      <c r="G138" s="1001"/>
      <c r="H138" s="929"/>
      <c r="I138" s="929"/>
    </row>
    <row r="139" spans="1:9" s="563" customFormat="1" ht="13" x14ac:dyDescent="0.25">
      <c r="A139" s="944"/>
      <c r="B139" s="926" t="s">
        <v>1410</v>
      </c>
      <c r="C139" s="907"/>
      <c r="D139" s="907"/>
      <c r="E139" s="1322"/>
      <c r="F139" s="1076"/>
      <c r="G139" s="1001"/>
      <c r="H139" s="929"/>
      <c r="I139" s="929"/>
    </row>
    <row r="140" spans="1:9" s="563" customFormat="1" x14ac:dyDescent="0.25">
      <c r="A140" s="907" t="s">
        <v>843</v>
      </c>
      <c r="B140" s="908" t="s">
        <v>844</v>
      </c>
      <c r="C140" s="907" t="s">
        <v>126</v>
      </c>
      <c r="D140" s="907">
        <v>39</v>
      </c>
      <c r="E140" s="1077"/>
      <c r="F140" s="1076">
        <f>E140*D140</f>
        <v>0</v>
      </c>
      <c r="G140" s="1001"/>
      <c r="H140" s="912"/>
      <c r="I140" s="929"/>
    </row>
    <row r="141" spans="1:9" s="563" customFormat="1" x14ac:dyDescent="0.25">
      <c r="A141" s="907"/>
      <c r="B141" s="908"/>
      <c r="C141" s="907"/>
      <c r="D141" s="907"/>
      <c r="E141" s="1077"/>
      <c r="F141" s="1324"/>
      <c r="G141" s="1001"/>
      <c r="H141" s="929"/>
      <c r="I141" s="929"/>
    </row>
    <row r="142" spans="1:9" s="563" customFormat="1" ht="13" x14ac:dyDescent="0.25">
      <c r="A142" s="907"/>
      <c r="B142" s="926" t="s">
        <v>845</v>
      </c>
      <c r="C142" s="907"/>
      <c r="D142" s="907"/>
      <c r="E142" s="1077"/>
      <c r="F142" s="1076"/>
      <c r="G142" s="1001"/>
      <c r="H142" s="929"/>
      <c r="I142" s="929"/>
    </row>
    <row r="143" spans="1:9" s="563" customFormat="1" ht="18.75" customHeight="1" x14ac:dyDescent="0.25">
      <c r="A143" s="907" t="s">
        <v>846</v>
      </c>
      <c r="B143" s="908" t="s">
        <v>847</v>
      </c>
      <c r="C143" s="907" t="s">
        <v>19</v>
      </c>
      <c r="D143" s="907">
        <v>1</v>
      </c>
      <c r="E143" s="1077"/>
      <c r="F143" s="1076">
        <f>E143*D143</f>
        <v>0</v>
      </c>
      <c r="G143" s="1001"/>
      <c r="H143" s="929"/>
      <c r="I143" s="929"/>
    </row>
    <row r="144" spans="1:9" s="563" customFormat="1" ht="18.75" customHeight="1" x14ac:dyDescent="0.25">
      <c r="A144" s="907" t="s">
        <v>848</v>
      </c>
      <c r="B144" s="908" t="s">
        <v>849</v>
      </c>
      <c r="C144" s="907" t="s">
        <v>19</v>
      </c>
      <c r="D144" s="907">
        <v>2</v>
      </c>
      <c r="E144" s="1077"/>
      <c r="F144" s="1076">
        <f>E144*D144</f>
        <v>0</v>
      </c>
      <c r="G144" s="1001"/>
      <c r="H144" s="929"/>
      <c r="I144" s="929"/>
    </row>
    <row r="145" spans="1:10" s="563" customFormat="1" ht="18.75" customHeight="1" x14ac:dyDescent="0.25">
      <c r="A145" s="907" t="s">
        <v>850</v>
      </c>
      <c r="B145" s="908" t="s">
        <v>851</v>
      </c>
      <c r="C145" s="907" t="s">
        <v>19</v>
      </c>
      <c r="D145" s="906">
        <v>1</v>
      </c>
      <c r="E145" s="1077"/>
      <c r="F145" s="1077">
        <f>D145*E145</f>
        <v>0</v>
      </c>
      <c r="G145" s="886"/>
      <c r="H145" s="929"/>
      <c r="I145" s="929"/>
      <c r="J145" s="950"/>
    </row>
    <row r="146" spans="1:10" s="563" customFormat="1" x14ac:dyDescent="0.25">
      <c r="A146" s="907"/>
      <c r="B146" s="908"/>
      <c r="C146" s="907"/>
      <c r="D146" s="951"/>
      <c r="E146" s="1077"/>
      <c r="F146" s="1076"/>
      <c r="G146" s="1001"/>
      <c r="H146" s="929"/>
      <c r="I146" s="929"/>
      <c r="J146" s="950"/>
    </row>
    <row r="147" spans="1:10" s="563" customFormat="1" ht="13" x14ac:dyDescent="0.25">
      <c r="A147" s="907"/>
      <c r="B147" s="926" t="s">
        <v>1943</v>
      </c>
      <c r="C147" s="907"/>
      <c r="D147" s="907"/>
      <c r="E147" s="1077"/>
      <c r="F147" s="1076"/>
      <c r="G147" s="1001"/>
      <c r="H147" s="929"/>
      <c r="I147" s="929"/>
    </row>
    <row r="148" spans="1:10" s="563" customFormat="1" x14ac:dyDescent="0.25">
      <c r="A148" s="907"/>
      <c r="B148" s="908"/>
      <c r="C148" s="907"/>
      <c r="D148" s="906"/>
      <c r="E148" s="1077"/>
      <c r="F148" s="1077"/>
      <c r="G148" s="1001"/>
      <c r="H148" s="929"/>
      <c r="I148" s="929"/>
    </row>
    <row r="149" spans="1:10" s="563" customFormat="1" ht="37.5" x14ac:dyDescent="0.25">
      <c r="A149" s="907"/>
      <c r="B149" s="908" t="s">
        <v>1656</v>
      </c>
      <c r="C149" s="907"/>
      <c r="D149" s="907"/>
      <c r="E149" s="1077"/>
      <c r="F149" s="1076"/>
      <c r="G149" s="1001"/>
      <c r="H149" s="929"/>
      <c r="I149" s="929"/>
    </row>
    <row r="150" spans="1:10" s="563" customFormat="1" x14ac:dyDescent="0.25">
      <c r="A150" s="907"/>
      <c r="B150" s="908"/>
      <c r="C150" s="907"/>
      <c r="D150" s="907"/>
      <c r="E150" s="1077"/>
      <c r="F150" s="1076"/>
      <c r="G150" s="1001"/>
      <c r="H150" s="929"/>
      <c r="I150" s="929"/>
    </row>
    <row r="151" spans="1:10" s="563" customFormat="1" ht="17.25" customHeight="1" x14ac:dyDescent="0.25">
      <c r="A151" s="907" t="s">
        <v>1331</v>
      </c>
      <c r="B151" s="908" t="s">
        <v>1332</v>
      </c>
      <c r="C151" s="907" t="s">
        <v>19</v>
      </c>
      <c r="D151" s="907">
        <v>2</v>
      </c>
      <c r="E151" s="1077"/>
      <c r="F151" s="1076">
        <f>D151*E152</f>
        <v>0</v>
      </c>
      <c r="G151" s="1001"/>
      <c r="H151" s="929"/>
      <c r="I151" s="929"/>
    </row>
    <row r="152" spans="1:10" s="563" customFormat="1" ht="17.25" customHeight="1" x14ac:dyDescent="0.25">
      <c r="A152" s="907" t="s">
        <v>1333</v>
      </c>
      <c r="B152" s="908" t="s">
        <v>1335</v>
      </c>
      <c r="C152" s="907" t="s">
        <v>19</v>
      </c>
      <c r="D152" s="907">
        <v>2</v>
      </c>
      <c r="E152" s="1077"/>
      <c r="F152" s="1076">
        <f>D152*E153</f>
        <v>0</v>
      </c>
      <c r="G152" s="1001"/>
      <c r="H152" s="929"/>
      <c r="I152" s="929"/>
    </row>
    <row r="153" spans="1:10" s="563" customFormat="1" ht="17.25" customHeight="1" x14ac:dyDescent="0.25">
      <c r="A153" s="907" t="s">
        <v>1334</v>
      </c>
      <c r="B153" s="908" t="s">
        <v>1336</v>
      </c>
      <c r="C153" s="907" t="s">
        <v>19</v>
      </c>
      <c r="D153" s="907">
        <v>2</v>
      </c>
      <c r="E153" s="1077"/>
      <c r="F153" s="1076">
        <f>D153*E153</f>
        <v>0</v>
      </c>
      <c r="G153" s="1001"/>
      <c r="H153" s="929"/>
      <c r="I153" s="929"/>
    </row>
    <row r="154" spans="1:10" s="563" customFormat="1" x14ac:dyDescent="0.25">
      <c r="A154" s="907"/>
      <c r="B154" s="908"/>
      <c r="C154" s="907"/>
      <c r="D154" s="907"/>
      <c r="E154" s="1077"/>
      <c r="F154" s="1076"/>
      <c r="G154" s="1001"/>
      <c r="H154" s="929"/>
      <c r="I154" s="929"/>
    </row>
    <row r="155" spans="1:10" s="563" customFormat="1" ht="13" x14ac:dyDescent="0.25">
      <c r="A155" s="907"/>
      <c r="B155" s="926" t="s">
        <v>1721</v>
      </c>
      <c r="C155" s="907"/>
      <c r="D155" s="907"/>
      <c r="E155" s="1077"/>
      <c r="F155" s="1076"/>
      <c r="G155" s="1001"/>
      <c r="H155" s="929"/>
      <c r="I155" s="929"/>
    </row>
    <row r="156" spans="1:10" s="563" customFormat="1" x14ac:dyDescent="0.25">
      <c r="A156" s="907"/>
      <c r="B156" s="908"/>
      <c r="C156" s="907"/>
      <c r="D156" s="907"/>
      <c r="E156" s="1077"/>
      <c r="F156" s="1077"/>
      <c r="G156" s="1001"/>
      <c r="H156" s="929"/>
      <c r="I156" s="929"/>
    </row>
    <row r="157" spans="1:10" s="563" customFormat="1" ht="37.5" x14ac:dyDescent="0.25">
      <c r="A157" s="907"/>
      <c r="B157" s="908" t="s">
        <v>1722</v>
      </c>
      <c r="C157" s="907"/>
      <c r="D157" s="907"/>
      <c r="E157" s="1077"/>
      <c r="F157" s="1076"/>
      <c r="G157" s="1001"/>
      <c r="H157" s="929"/>
      <c r="I157" s="929"/>
    </row>
    <row r="158" spans="1:10" s="563" customFormat="1" x14ac:dyDescent="0.25">
      <c r="A158" s="907"/>
      <c r="B158" s="908"/>
      <c r="C158" s="907"/>
      <c r="D158" s="907"/>
      <c r="E158" s="1077"/>
      <c r="F158" s="1076"/>
      <c r="G158" s="1001"/>
      <c r="H158" s="929"/>
      <c r="I158" s="929"/>
    </row>
    <row r="159" spans="1:10" s="563" customFormat="1" ht="21.75" customHeight="1" x14ac:dyDescent="0.25">
      <c r="A159" s="907" t="s">
        <v>1723</v>
      </c>
      <c r="B159" s="908" t="s">
        <v>1724</v>
      </c>
      <c r="C159" s="907" t="s">
        <v>19</v>
      </c>
      <c r="D159" s="907">
        <v>2</v>
      </c>
      <c r="E159" s="1077"/>
      <c r="F159" s="1077">
        <f>D159*E159</f>
        <v>0</v>
      </c>
      <c r="G159" s="1001"/>
      <c r="H159" s="929"/>
      <c r="I159" s="929"/>
    </row>
    <row r="160" spans="1:10" s="563" customFormat="1" ht="21.75" customHeight="1" x14ac:dyDescent="0.25">
      <c r="A160" s="907" t="s">
        <v>1725</v>
      </c>
      <c r="B160" s="908" t="s">
        <v>1726</v>
      </c>
      <c r="C160" s="907" t="s">
        <v>19</v>
      </c>
      <c r="D160" s="907">
        <v>1</v>
      </c>
      <c r="E160" s="1077"/>
      <c r="F160" s="1076">
        <f>D160*E160</f>
        <v>0</v>
      </c>
      <c r="G160" s="1001"/>
      <c r="H160" s="929"/>
      <c r="I160" s="929"/>
    </row>
    <row r="161" spans="1:256" s="563" customFormat="1" ht="21.75" customHeight="1" x14ac:dyDescent="0.25">
      <c r="A161" s="907" t="s">
        <v>1728</v>
      </c>
      <c r="B161" s="908" t="s">
        <v>1729</v>
      </c>
      <c r="C161" s="907" t="s">
        <v>19</v>
      </c>
      <c r="D161" s="906">
        <v>0</v>
      </c>
      <c r="E161" s="1077"/>
      <c r="F161" s="1076">
        <f>D161*E161</f>
        <v>0</v>
      </c>
      <c r="G161" s="1001"/>
      <c r="H161" s="929"/>
      <c r="I161" s="929"/>
    </row>
    <row r="162" spans="1:256" s="563" customFormat="1" ht="21.75" customHeight="1" x14ac:dyDescent="0.25">
      <c r="A162" s="907" t="s">
        <v>1730</v>
      </c>
      <c r="B162" s="908" t="s">
        <v>1731</v>
      </c>
      <c r="C162" s="907" t="s">
        <v>19</v>
      </c>
      <c r="D162" s="951">
        <v>0</v>
      </c>
      <c r="E162" s="1077"/>
      <c r="F162" s="1077">
        <f>D162*E162</f>
        <v>0</v>
      </c>
      <c r="G162" s="1001"/>
      <c r="H162" s="929"/>
      <c r="I162" s="929"/>
    </row>
    <row r="163" spans="1:256" s="563" customFormat="1" x14ac:dyDescent="0.25">
      <c r="A163" s="907"/>
      <c r="B163" s="908"/>
      <c r="C163" s="907"/>
      <c r="D163" s="951"/>
      <c r="E163" s="1077"/>
      <c r="F163" s="1077"/>
      <c r="G163" s="1001"/>
      <c r="H163" s="929"/>
      <c r="I163" s="929"/>
    </row>
    <row r="164" spans="1:256" s="563" customFormat="1" x14ac:dyDescent="0.25">
      <c r="A164" s="907"/>
      <c r="B164" s="908"/>
      <c r="C164" s="907"/>
      <c r="D164" s="951"/>
      <c r="E164" s="1077"/>
      <c r="F164" s="1077"/>
      <c r="G164" s="1001"/>
      <c r="H164" s="929"/>
      <c r="I164" s="929"/>
    </row>
    <row r="165" spans="1:256" s="563" customFormat="1" x14ac:dyDescent="0.25">
      <c r="A165" s="907"/>
      <c r="B165" s="908"/>
      <c r="C165" s="907"/>
      <c r="D165" s="951"/>
      <c r="E165" s="1077"/>
      <c r="F165" s="1077"/>
      <c r="G165" s="1001"/>
      <c r="H165" s="929"/>
      <c r="I165" s="929"/>
    </row>
    <row r="166" spans="1:256" s="563" customFormat="1" x14ac:dyDescent="0.25">
      <c r="A166" s="907"/>
      <c r="B166" s="908"/>
      <c r="C166" s="907"/>
      <c r="D166" s="951"/>
      <c r="E166" s="1077"/>
      <c r="F166" s="1077"/>
      <c r="G166" s="1001"/>
      <c r="H166" s="929"/>
      <c r="I166" s="929"/>
    </row>
    <row r="167" spans="1:256" s="563" customFormat="1" x14ac:dyDescent="0.25">
      <c r="A167" s="907"/>
      <c r="B167" s="908"/>
      <c r="C167" s="907"/>
      <c r="D167" s="951"/>
      <c r="E167" s="1077"/>
      <c r="F167" s="1077"/>
      <c r="G167" s="1001"/>
      <c r="H167" s="929"/>
      <c r="I167" s="929"/>
    </row>
    <row r="168" spans="1:256" s="563" customFormat="1" x14ac:dyDescent="0.25">
      <c r="A168" s="907"/>
      <c r="B168" s="908"/>
      <c r="C168" s="907"/>
      <c r="D168" s="951"/>
      <c r="E168" s="1077"/>
      <c r="F168" s="1077"/>
      <c r="G168" s="1001"/>
      <c r="H168" s="929"/>
      <c r="I168" s="929"/>
    </row>
    <row r="169" spans="1:256" s="563" customFormat="1" x14ac:dyDescent="0.25">
      <c r="A169" s="907"/>
      <c r="B169" s="908"/>
      <c r="C169" s="907"/>
      <c r="D169" s="951"/>
      <c r="E169" s="1077"/>
      <c r="F169" s="1077"/>
      <c r="G169" s="1001"/>
      <c r="H169" s="929"/>
      <c r="I169" s="929"/>
    </row>
    <row r="170" spans="1:256" s="563" customFormat="1" x14ac:dyDescent="0.25">
      <c r="A170" s="907"/>
      <c r="B170" s="908"/>
      <c r="C170" s="907"/>
      <c r="D170" s="951"/>
      <c r="E170" s="1077"/>
      <c r="F170" s="1077"/>
      <c r="G170" s="1001"/>
      <c r="H170" s="929"/>
      <c r="I170" s="929"/>
    </row>
    <row r="171" spans="1:256" s="563" customFormat="1" x14ac:dyDescent="0.25">
      <c r="A171" s="907"/>
      <c r="B171" s="908"/>
      <c r="C171" s="907"/>
      <c r="D171" s="907"/>
      <c r="E171" s="1077"/>
      <c r="F171" s="1076"/>
      <c r="G171" s="1001"/>
      <c r="H171" s="929"/>
      <c r="I171" s="929"/>
    </row>
    <row r="172" spans="1:256" s="563" customFormat="1" ht="13" thickBot="1" x14ac:dyDescent="0.3">
      <c r="A172" s="907"/>
      <c r="B172" s="908"/>
      <c r="C172" s="938"/>
      <c r="D172" s="938"/>
      <c r="E172" s="1320"/>
      <c r="F172" s="1325"/>
      <c r="G172" s="443"/>
      <c r="H172" s="929"/>
      <c r="I172" s="929"/>
    </row>
    <row r="173" spans="1:256" s="563" customFormat="1" ht="19.149999999999999" customHeight="1" thickTop="1" x14ac:dyDescent="0.25">
      <c r="A173" s="2176" t="s">
        <v>103</v>
      </c>
      <c r="B173" s="2176"/>
      <c r="C173" s="2176"/>
      <c r="D173" s="2176"/>
      <c r="E173" s="2176"/>
      <c r="F173" s="1330">
        <f>SUM(F123:F172)</f>
        <v>0</v>
      </c>
      <c r="G173" s="999"/>
      <c r="H173" s="929"/>
      <c r="I173" s="929"/>
    </row>
    <row r="174" spans="1:256" ht="13" x14ac:dyDescent="0.25">
      <c r="A174" s="360"/>
      <c r="B174" s="942"/>
      <c r="C174" s="360"/>
      <c r="D174" s="419"/>
      <c r="E174" s="924"/>
      <c r="F174" s="924"/>
      <c r="G174" s="389"/>
      <c r="H174" s="929"/>
      <c r="I174" s="929"/>
      <c r="J174" s="563"/>
      <c r="K174" s="563"/>
      <c r="L174" s="563"/>
      <c r="M174" s="563"/>
      <c r="N174" s="563"/>
      <c r="O174" s="563"/>
      <c r="P174" s="563"/>
      <c r="Q174" s="563"/>
      <c r="R174" s="563"/>
      <c r="S174" s="563"/>
      <c r="T174" s="563"/>
      <c r="U174" s="563"/>
      <c r="V174" s="563"/>
      <c r="W174" s="563"/>
      <c r="X174" s="563"/>
      <c r="Y174" s="563"/>
      <c r="Z174" s="563"/>
      <c r="AA174" s="563"/>
      <c r="AB174" s="563"/>
      <c r="AC174" s="563"/>
      <c r="AD174" s="563"/>
      <c r="AE174" s="563"/>
      <c r="AF174" s="563"/>
      <c r="AG174" s="563"/>
      <c r="AH174" s="563"/>
      <c r="AI174" s="563"/>
      <c r="AJ174" s="563"/>
      <c r="AK174" s="563"/>
      <c r="AL174" s="563"/>
      <c r="AM174" s="563"/>
      <c r="AN174" s="563"/>
      <c r="AO174" s="563"/>
      <c r="AP174" s="563"/>
      <c r="AQ174" s="563"/>
      <c r="AR174" s="563"/>
      <c r="AS174" s="563"/>
      <c r="AT174" s="563"/>
      <c r="AU174" s="563"/>
      <c r="AV174" s="563"/>
      <c r="AW174" s="563"/>
      <c r="AX174" s="563"/>
      <c r="AY174" s="563"/>
      <c r="AZ174" s="563"/>
      <c r="BA174" s="563"/>
      <c r="BB174" s="563"/>
      <c r="BC174" s="563"/>
      <c r="BD174" s="563"/>
      <c r="BE174" s="563"/>
      <c r="BF174" s="563"/>
      <c r="BG174" s="563"/>
      <c r="BH174" s="563"/>
      <c r="BI174" s="563"/>
      <c r="BJ174" s="563"/>
      <c r="BK174" s="563"/>
      <c r="BL174" s="563"/>
      <c r="BM174" s="563"/>
      <c r="BN174" s="563"/>
      <c r="BO174" s="563"/>
      <c r="BP174" s="563"/>
      <c r="BQ174" s="563"/>
      <c r="BR174" s="563"/>
      <c r="BS174" s="563"/>
      <c r="BT174" s="563"/>
      <c r="BU174" s="563"/>
      <c r="BV174" s="563"/>
      <c r="BW174" s="563"/>
      <c r="BX174" s="563"/>
      <c r="BY174" s="563"/>
      <c r="BZ174" s="563"/>
      <c r="CA174" s="563"/>
      <c r="CB174" s="563"/>
      <c r="CC174" s="563"/>
      <c r="CD174" s="563"/>
      <c r="CE174" s="563"/>
      <c r="CF174" s="563"/>
      <c r="CG174" s="563"/>
      <c r="CH174" s="563"/>
      <c r="CI174" s="563"/>
      <c r="CJ174" s="563"/>
      <c r="CK174" s="563"/>
      <c r="CL174" s="563"/>
      <c r="CM174" s="563"/>
      <c r="CN174" s="563"/>
      <c r="CO174" s="563"/>
      <c r="CP174" s="563"/>
      <c r="CQ174" s="563"/>
      <c r="CR174" s="563"/>
      <c r="CS174" s="563"/>
      <c r="CT174" s="563"/>
      <c r="CU174" s="563"/>
      <c r="CV174" s="563"/>
      <c r="CW174" s="563"/>
      <c r="CX174" s="563"/>
      <c r="CY174" s="563"/>
      <c r="CZ174" s="563"/>
      <c r="DA174" s="563"/>
      <c r="DB174" s="563"/>
      <c r="DC174" s="563"/>
      <c r="DD174" s="563"/>
      <c r="DE174" s="563"/>
      <c r="DF174" s="563"/>
      <c r="DG174" s="563"/>
      <c r="DH174" s="563"/>
      <c r="DI174" s="563"/>
      <c r="DJ174" s="563"/>
      <c r="DK174" s="563"/>
      <c r="DL174" s="563"/>
      <c r="DM174" s="563"/>
      <c r="DN174" s="563"/>
      <c r="DO174" s="563"/>
      <c r="DP174" s="563"/>
      <c r="DQ174" s="563"/>
      <c r="DR174" s="563"/>
      <c r="DS174" s="563"/>
      <c r="DT174" s="563"/>
      <c r="DU174" s="563"/>
      <c r="DV174" s="563"/>
      <c r="DW174" s="563"/>
      <c r="DX174" s="563"/>
      <c r="DY174" s="563"/>
      <c r="DZ174" s="563"/>
      <c r="EA174" s="563"/>
      <c r="EB174" s="563"/>
      <c r="EC174" s="563"/>
      <c r="ED174" s="563"/>
      <c r="EE174" s="563"/>
      <c r="EF174" s="563"/>
      <c r="EG174" s="563"/>
      <c r="EH174" s="563"/>
      <c r="EI174" s="563"/>
      <c r="EJ174" s="563"/>
      <c r="EK174" s="563"/>
      <c r="EL174" s="563"/>
      <c r="EM174" s="563"/>
      <c r="EN174" s="563"/>
      <c r="EO174" s="563"/>
      <c r="EP174" s="563"/>
      <c r="EQ174" s="563"/>
      <c r="ER174" s="563"/>
      <c r="ES174" s="563"/>
      <c r="ET174" s="563"/>
      <c r="EU174" s="563"/>
      <c r="EV174" s="563"/>
      <c r="EW174" s="563"/>
      <c r="EX174" s="563"/>
      <c r="EY174" s="563"/>
      <c r="EZ174" s="563"/>
      <c r="FA174" s="563"/>
      <c r="FB174" s="563"/>
      <c r="FC174" s="563"/>
      <c r="FD174" s="563"/>
      <c r="FE174" s="563"/>
      <c r="FF174" s="563"/>
      <c r="FG174" s="563"/>
      <c r="FH174" s="563"/>
      <c r="FI174" s="563"/>
      <c r="FJ174" s="563"/>
      <c r="FK174" s="563"/>
      <c r="FL174" s="563"/>
      <c r="FM174" s="563"/>
      <c r="FN174" s="563"/>
      <c r="FO174" s="563"/>
      <c r="FP174" s="563"/>
      <c r="FQ174" s="563"/>
      <c r="FR174" s="563"/>
      <c r="FS174" s="563"/>
      <c r="FT174" s="563"/>
      <c r="FU174" s="563"/>
      <c r="FV174" s="563"/>
      <c r="FW174" s="563"/>
      <c r="FX174" s="563"/>
      <c r="FY174" s="563"/>
      <c r="FZ174" s="563"/>
      <c r="GA174" s="563"/>
      <c r="GB174" s="563"/>
      <c r="GC174" s="563"/>
      <c r="GD174" s="563"/>
      <c r="GE174" s="563"/>
      <c r="GF174" s="563"/>
      <c r="GG174" s="563"/>
      <c r="GH174" s="563"/>
      <c r="GI174" s="563"/>
      <c r="GJ174" s="563"/>
      <c r="GK174" s="563"/>
      <c r="GL174" s="563"/>
      <c r="GM174" s="563"/>
      <c r="GN174" s="563"/>
      <c r="GO174" s="563"/>
      <c r="GP174" s="563"/>
      <c r="GQ174" s="563"/>
      <c r="GR174" s="563"/>
      <c r="GS174" s="563"/>
      <c r="GT174" s="563"/>
      <c r="GU174" s="563"/>
      <c r="GV174" s="563"/>
      <c r="GW174" s="563"/>
      <c r="GX174" s="563"/>
      <c r="GY174" s="563"/>
      <c r="GZ174" s="563"/>
      <c r="HA174" s="563"/>
      <c r="HB174" s="563"/>
      <c r="HC174" s="563"/>
      <c r="HD174" s="563"/>
      <c r="HE174" s="563"/>
      <c r="HF174" s="563"/>
      <c r="HG174" s="563"/>
      <c r="HH174" s="563"/>
      <c r="HI174" s="563"/>
      <c r="HJ174" s="563"/>
      <c r="HK174" s="563"/>
      <c r="HL174" s="563"/>
      <c r="HM174" s="563"/>
      <c r="HN174" s="563"/>
      <c r="HO174" s="563"/>
      <c r="HP174" s="563"/>
      <c r="HQ174" s="563"/>
      <c r="HR174" s="563"/>
      <c r="HS174" s="563"/>
      <c r="HT174" s="563"/>
      <c r="HU174" s="563"/>
      <c r="HV174" s="563"/>
      <c r="HW174" s="563"/>
      <c r="HX174" s="563"/>
      <c r="HY174" s="563"/>
      <c r="HZ174" s="563"/>
      <c r="IA174" s="563"/>
      <c r="IB174" s="563"/>
      <c r="IC174" s="563"/>
      <c r="ID174" s="563"/>
      <c r="IE174" s="563"/>
      <c r="IF174" s="563"/>
      <c r="IG174" s="563"/>
      <c r="IH174" s="563"/>
      <c r="II174" s="563"/>
      <c r="IJ174" s="563"/>
      <c r="IK174" s="563"/>
      <c r="IL174" s="563"/>
      <c r="IM174" s="563"/>
      <c r="IN174" s="563"/>
      <c r="IO174" s="563"/>
      <c r="IP174" s="563"/>
      <c r="IQ174" s="563"/>
      <c r="IR174" s="563"/>
      <c r="IS174" s="563"/>
      <c r="IT174" s="563"/>
      <c r="IU174" s="563"/>
      <c r="IV174" s="563"/>
    </row>
    <row r="175" spans="1:256" ht="25.15" customHeight="1" x14ac:dyDescent="0.25">
      <c r="A175" s="360"/>
      <c r="B175" s="423"/>
      <c r="C175" s="360"/>
      <c r="D175" s="419"/>
      <c r="E175" s="924"/>
      <c r="F175" s="924"/>
      <c r="G175" s="389"/>
      <c r="H175" s="929"/>
      <c r="I175" s="929"/>
      <c r="J175" s="563"/>
      <c r="K175" s="563"/>
      <c r="L175" s="563"/>
      <c r="M175" s="563"/>
      <c r="N175" s="563"/>
      <c r="O175" s="563"/>
      <c r="P175" s="563"/>
      <c r="Q175" s="563"/>
      <c r="R175" s="563"/>
      <c r="S175" s="563"/>
      <c r="T175" s="563"/>
      <c r="U175" s="563"/>
      <c r="V175" s="563"/>
      <c r="W175" s="563"/>
      <c r="X175" s="563"/>
      <c r="Y175" s="563"/>
      <c r="Z175" s="563"/>
      <c r="AA175" s="563"/>
      <c r="AB175" s="563"/>
      <c r="AC175" s="563"/>
      <c r="AD175" s="563"/>
      <c r="AE175" s="563"/>
      <c r="AF175" s="563"/>
      <c r="AG175" s="563"/>
      <c r="AH175" s="563"/>
      <c r="AI175" s="563"/>
      <c r="AJ175" s="563"/>
      <c r="AK175" s="563"/>
      <c r="AL175" s="563"/>
      <c r="AM175" s="563"/>
      <c r="AN175" s="563"/>
      <c r="AO175" s="563"/>
      <c r="AP175" s="563"/>
      <c r="AQ175" s="563"/>
      <c r="AR175" s="563"/>
      <c r="AS175" s="563"/>
      <c r="AT175" s="563"/>
      <c r="AU175" s="563"/>
      <c r="AV175" s="563"/>
      <c r="AW175" s="563"/>
      <c r="AX175" s="563"/>
      <c r="AY175" s="563"/>
      <c r="AZ175" s="563"/>
      <c r="BA175" s="563"/>
      <c r="BB175" s="563"/>
      <c r="BC175" s="563"/>
      <c r="BD175" s="563"/>
      <c r="BE175" s="563"/>
      <c r="BF175" s="563"/>
      <c r="BG175" s="563"/>
      <c r="BH175" s="563"/>
      <c r="BI175" s="563"/>
      <c r="BJ175" s="563"/>
      <c r="BK175" s="563"/>
      <c r="BL175" s="563"/>
      <c r="BM175" s="563"/>
      <c r="BN175" s="563"/>
      <c r="BO175" s="563"/>
      <c r="BP175" s="563"/>
      <c r="BQ175" s="563"/>
      <c r="BR175" s="563"/>
      <c r="BS175" s="563"/>
      <c r="BT175" s="563"/>
      <c r="BU175" s="563"/>
      <c r="BV175" s="563"/>
      <c r="BW175" s="563"/>
      <c r="BX175" s="563"/>
      <c r="BY175" s="563"/>
      <c r="BZ175" s="563"/>
      <c r="CA175" s="563"/>
      <c r="CB175" s="563"/>
      <c r="CC175" s="563"/>
      <c r="CD175" s="563"/>
      <c r="CE175" s="563"/>
      <c r="CF175" s="563"/>
      <c r="CG175" s="563"/>
      <c r="CH175" s="563"/>
      <c r="CI175" s="563"/>
      <c r="CJ175" s="563"/>
      <c r="CK175" s="563"/>
      <c r="CL175" s="563"/>
      <c r="CM175" s="563"/>
      <c r="CN175" s="563"/>
      <c r="CO175" s="563"/>
      <c r="CP175" s="563"/>
      <c r="CQ175" s="563"/>
      <c r="CR175" s="563"/>
      <c r="CS175" s="563"/>
      <c r="CT175" s="563"/>
      <c r="CU175" s="563"/>
      <c r="CV175" s="563"/>
      <c r="CW175" s="563"/>
      <c r="CX175" s="563"/>
      <c r="CY175" s="563"/>
      <c r="CZ175" s="563"/>
      <c r="DA175" s="563"/>
      <c r="DB175" s="563"/>
      <c r="DC175" s="563"/>
      <c r="DD175" s="563"/>
      <c r="DE175" s="563"/>
      <c r="DF175" s="563"/>
      <c r="DG175" s="563"/>
      <c r="DH175" s="563"/>
      <c r="DI175" s="563"/>
      <c r="DJ175" s="563"/>
      <c r="DK175" s="563"/>
      <c r="DL175" s="563"/>
      <c r="DM175" s="563"/>
      <c r="DN175" s="563"/>
      <c r="DO175" s="563"/>
      <c r="DP175" s="563"/>
      <c r="DQ175" s="563"/>
      <c r="DR175" s="563"/>
      <c r="DS175" s="563"/>
      <c r="DT175" s="563"/>
      <c r="DU175" s="563"/>
      <c r="DV175" s="563"/>
      <c r="DW175" s="563"/>
      <c r="DX175" s="563"/>
      <c r="DY175" s="563"/>
      <c r="DZ175" s="563"/>
      <c r="EA175" s="563"/>
      <c r="EB175" s="563"/>
      <c r="EC175" s="563"/>
      <c r="ED175" s="563"/>
      <c r="EE175" s="563"/>
      <c r="EF175" s="563"/>
      <c r="EG175" s="563"/>
      <c r="EH175" s="563"/>
      <c r="EI175" s="563"/>
      <c r="EJ175" s="563"/>
      <c r="EK175" s="563"/>
      <c r="EL175" s="563"/>
      <c r="EM175" s="563"/>
      <c r="EN175" s="563"/>
      <c r="EO175" s="563"/>
      <c r="EP175" s="563"/>
      <c r="EQ175" s="563"/>
      <c r="ER175" s="563"/>
      <c r="ES175" s="563"/>
      <c r="ET175" s="563"/>
      <c r="EU175" s="563"/>
      <c r="EV175" s="563"/>
      <c r="EW175" s="563"/>
      <c r="EX175" s="563"/>
      <c r="EY175" s="563"/>
      <c r="EZ175" s="563"/>
      <c r="FA175" s="563"/>
      <c r="FB175" s="563"/>
      <c r="FC175" s="563"/>
      <c r="FD175" s="563"/>
      <c r="FE175" s="563"/>
      <c r="FF175" s="563"/>
      <c r="FG175" s="563"/>
      <c r="FH175" s="563"/>
      <c r="FI175" s="563"/>
      <c r="FJ175" s="563"/>
      <c r="FK175" s="563"/>
      <c r="FL175" s="563"/>
      <c r="FM175" s="563"/>
      <c r="FN175" s="563"/>
      <c r="FO175" s="563"/>
      <c r="FP175" s="563"/>
      <c r="FQ175" s="563"/>
      <c r="FR175" s="563"/>
      <c r="FS175" s="563"/>
      <c r="FT175" s="563"/>
      <c r="FU175" s="563"/>
      <c r="FV175" s="563"/>
      <c r="FW175" s="563"/>
      <c r="FX175" s="563"/>
      <c r="FY175" s="563"/>
      <c r="FZ175" s="563"/>
      <c r="GA175" s="563"/>
      <c r="GB175" s="563"/>
      <c r="GC175" s="563"/>
      <c r="GD175" s="563"/>
      <c r="GE175" s="563"/>
      <c r="GF175" s="563"/>
      <c r="GG175" s="563"/>
      <c r="GH175" s="563"/>
      <c r="GI175" s="563"/>
      <c r="GJ175" s="563"/>
      <c r="GK175" s="563"/>
      <c r="GL175" s="563"/>
      <c r="GM175" s="563"/>
      <c r="GN175" s="563"/>
      <c r="GO175" s="563"/>
      <c r="GP175" s="563"/>
      <c r="GQ175" s="563"/>
      <c r="GR175" s="563"/>
      <c r="GS175" s="563"/>
      <c r="GT175" s="563"/>
      <c r="GU175" s="563"/>
      <c r="GV175" s="563"/>
      <c r="GW175" s="563"/>
      <c r="GX175" s="563"/>
      <c r="GY175" s="563"/>
      <c r="GZ175" s="563"/>
      <c r="HA175" s="563"/>
      <c r="HB175" s="563"/>
      <c r="HC175" s="563"/>
      <c r="HD175" s="563"/>
      <c r="HE175" s="563"/>
      <c r="HF175" s="563"/>
      <c r="HG175" s="563"/>
      <c r="HH175" s="563"/>
      <c r="HI175" s="563"/>
      <c r="HJ175" s="563"/>
      <c r="HK175" s="563"/>
      <c r="HL175" s="563"/>
      <c r="HM175" s="563"/>
      <c r="HN175" s="563"/>
      <c r="HO175" s="563"/>
      <c r="HP175" s="563"/>
      <c r="HQ175" s="563"/>
      <c r="HR175" s="563"/>
      <c r="HS175" s="563"/>
      <c r="HT175" s="563"/>
      <c r="HU175" s="563"/>
      <c r="HV175" s="563"/>
      <c r="HW175" s="563"/>
      <c r="HX175" s="563"/>
      <c r="HY175" s="563"/>
      <c r="HZ175" s="563"/>
      <c r="IA175" s="563"/>
      <c r="IB175" s="563"/>
      <c r="IC175" s="563"/>
      <c r="ID175" s="563"/>
      <c r="IE175" s="563"/>
      <c r="IF175" s="563"/>
      <c r="IG175" s="563"/>
      <c r="IH175" s="563"/>
      <c r="II175" s="563"/>
      <c r="IJ175" s="563"/>
      <c r="IK175" s="563"/>
      <c r="IL175" s="563"/>
      <c r="IM175" s="563"/>
      <c r="IN175" s="563"/>
      <c r="IO175" s="563"/>
      <c r="IP175" s="563"/>
      <c r="IQ175" s="563"/>
      <c r="IR175" s="563"/>
      <c r="IS175" s="563"/>
      <c r="IT175" s="563"/>
      <c r="IU175" s="563"/>
      <c r="IV175" s="563"/>
    </row>
    <row r="176" spans="1:256" ht="13" x14ac:dyDescent="0.25">
      <c r="A176" s="360"/>
      <c r="B176" s="428" t="s">
        <v>2429</v>
      </c>
      <c r="C176" s="360"/>
      <c r="D176" s="952"/>
      <c r="E176" s="1326"/>
      <c r="F176" s="1326"/>
      <c r="G176" s="1002"/>
      <c r="H176" s="929"/>
      <c r="I176" s="929"/>
      <c r="J176" s="563"/>
      <c r="K176" s="563"/>
      <c r="L176" s="563"/>
      <c r="M176" s="563"/>
      <c r="N176" s="563"/>
      <c r="O176" s="563"/>
      <c r="P176" s="563"/>
      <c r="Q176" s="563"/>
      <c r="R176" s="563"/>
      <c r="S176" s="563"/>
      <c r="T176" s="563"/>
      <c r="U176" s="563"/>
      <c r="V176" s="563"/>
      <c r="W176" s="563"/>
      <c r="X176" s="563"/>
      <c r="Y176" s="563"/>
      <c r="Z176" s="563"/>
      <c r="AA176" s="563"/>
      <c r="AB176" s="563"/>
      <c r="AC176" s="563"/>
      <c r="AD176" s="563"/>
      <c r="AE176" s="563"/>
      <c r="AF176" s="563"/>
      <c r="AG176" s="563"/>
      <c r="AH176" s="563"/>
      <c r="AI176" s="563"/>
      <c r="AJ176" s="563"/>
      <c r="AK176" s="563"/>
      <c r="AL176" s="563"/>
      <c r="AM176" s="563"/>
      <c r="AN176" s="563"/>
      <c r="AO176" s="563"/>
      <c r="AP176" s="563"/>
      <c r="AQ176" s="563"/>
      <c r="AR176" s="563"/>
      <c r="AS176" s="563"/>
      <c r="AT176" s="563"/>
      <c r="AU176" s="563"/>
      <c r="AV176" s="563"/>
      <c r="AW176" s="563"/>
      <c r="AX176" s="563"/>
      <c r="AY176" s="563"/>
      <c r="AZ176" s="563"/>
      <c r="BA176" s="563"/>
      <c r="BB176" s="563"/>
      <c r="BC176" s="563"/>
      <c r="BD176" s="563"/>
      <c r="BE176" s="563"/>
      <c r="BF176" s="563"/>
      <c r="BG176" s="563"/>
      <c r="BH176" s="563"/>
      <c r="BI176" s="563"/>
      <c r="BJ176" s="563"/>
      <c r="BK176" s="563"/>
      <c r="BL176" s="563"/>
      <c r="BM176" s="563"/>
      <c r="BN176" s="563"/>
      <c r="BO176" s="563"/>
      <c r="BP176" s="563"/>
      <c r="BQ176" s="563"/>
      <c r="BR176" s="563"/>
      <c r="BS176" s="563"/>
      <c r="BT176" s="563"/>
      <c r="BU176" s="563"/>
      <c r="BV176" s="563"/>
      <c r="BW176" s="563"/>
      <c r="BX176" s="563"/>
      <c r="BY176" s="563"/>
      <c r="BZ176" s="563"/>
      <c r="CA176" s="563"/>
      <c r="CB176" s="563"/>
      <c r="CC176" s="563"/>
      <c r="CD176" s="563"/>
      <c r="CE176" s="563"/>
      <c r="CF176" s="563"/>
      <c r="CG176" s="563"/>
      <c r="CH176" s="563"/>
      <c r="CI176" s="563"/>
      <c r="CJ176" s="563"/>
      <c r="CK176" s="563"/>
      <c r="CL176" s="563"/>
      <c r="CM176" s="563"/>
      <c r="CN176" s="563"/>
      <c r="CO176" s="563"/>
      <c r="CP176" s="563"/>
      <c r="CQ176" s="563"/>
      <c r="CR176" s="563"/>
      <c r="CS176" s="563"/>
      <c r="CT176" s="563"/>
      <c r="CU176" s="563"/>
      <c r="CV176" s="563"/>
      <c r="CW176" s="563"/>
      <c r="CX176" s="563"/>
      <c r="CY176" s="563"/>
      <c r="CZ176" s="563"/>
      <c r="DA176" s="563"/>
      <c r="DB176" s="563"/>
      <c r="DC176" s="563"/>
      <c r="DD176" s="563"/>
      <c r="DE176" s="563"/>
      <c r="DF176" s="563"/>
      <c r="DG176" s="563"/>
      <c r="DH176" s="563"/>
      <c r="DI176" s="563"/>
      <c r="DJ176" s="563"/>
      <c r="DK176" s="563"/>
      <c r="DL176" s="563"/>
      <c r="DM176" s="563"/>
      <c r="DN176" s="563"/>
      <c r="DO176" s="563"/>
      <c r="DP176" s="563"/>
      <c r="DQ176" s="563"/>
      <c r="DR176" s="563"/>
      <c r="DS176" s="563"/>
      <c r="DT176" s="563"/>
      <c r="DU176" s="563"/>
      <c r="DV176" s="563"/>
      <c r="DW176" s="563"/>
      <c r="DX176" s="563"/>
      <c r="DY176" s="563"/>
      <c r="DZ176" s="563"/>
      <c r="EA176" s="563"/>
      <c r="EB176" s="563"/>
      <c r="EC176" s="563"/>
      <c r="ED176" s="563"/>
      <c r="EE176" s="563"/>
      <c r="EF176" s="563"/>
      <c r="EG176" s="563"/>
      <c r="EH176" s="563"/>
      <c r="EI176" s="563"/>
      <c r="EJ176" s="563"/>
      <c r="EK176" s="563"/>
      <c r="EL176" s="563"/>
      <c r="EM176" s="563"/>
      <c r="EN176" s="563"/>
      <c r="EO176" s="563"/>
      <c r="EP176" s="563"/>
      <c r="EQ176" s="563"/>
      <c r="ER176" s="563"/>
      <c r="ES176" s="563"/>
      <c r="ET176" s="563"/>
      <c r="EU176" s="563"/>
      <c r="EV176" s="563"/>
      <c r="EW176" s="563"/>
      <c r="EX176" s="563"/>
      <c r="EY176" s="563"/>
      <c r="EZ176" s="563"/>
      <c r="FA176" s="563"/>
      <c r="FB176" s="563"/>
      <c r="FC176" s="563"/>
      <c r="FD176" s="563"/>
      <c r="FE176" s="563"/>
      <c r="FF176" s="563"/>
      <c r="FG176" s="563"/>
      <c r="FH176" s="563"/>
      <c r="FI176" s="563"/>
      <c r="FJ176" s="563"/>
      <c r="FK176" s="563"/>
      <c r="FL176" s="563"/>
      <c r="FM176" s="563"/>
      <c r="FN176" s="563"/>
      <c r="FO176" s="563"/>
      <c r="FP176" s="563"/>
      <c r="FQ176" s="563"/>
      <c r="FR176" s="563"/>
      <c r="FS176" s="563"/>
      <c r="FT176" s="563"/>
      <c r="FU176" s="563"/>
      <c r="FV176" s="563"/>
      <c r="FW176" s="563"/>
      <c r="FX176" s="563"/>
      <c r="FY176" s="563"/>
      <c r="FZ176" s="563"/>
      <c r="GA176" s="563"/>
      <c r="GB176" s="563"/>
      <c r="GC176" s="563"/>
      <c r="GD176" s="563"/>
      <c r="GE176" s="563"/>
      <c r="GF176" s="563"/>
      <c r="GG176" s="563"/>
      <c r="GH176" s="563"/>
      <c r="GI176" s="563"/>
      <c r="GJ176" s="563"/>
      <c r="GK176" s="563"/>
      <c r="GL176" s="563"/>
      <c r="GM176" s="563"/>
      <c r="GN176" s="563"/>
      <c r="GO176" s="563"/>
      <c r="GP176" s="563"/>
      <c r="GQ176" s="563"/>
      <c r="GR176" s="563"/>
      <c r="GS176" s="563"/>
      <c r="GT176" s="563"/>
      <c r="GU176" s="563"/>
      <c r="GV176" s="563"/>
      <c r="GW176" s="563"/>
      <c r="GX176" s="563"/>
      <c r="GY176" s="563"/>
      <c r="GZ176" s="563"/>
      <c r="HA176" s="563"/>
      <c r="HB176" s="563"/>
      <c r="HC176" s="563"/>
      <c r="HD176" s="563"/>
      <c r="HE176" s="563"/>
      <c r="HF176" s="563"/>
      <c r="HG176" s="563"/>
      <c r="HH176" s="563"/>
      <c r="HI176" s="563"/>
      <c r="HJ176" s="563"/>
      <c r="HK176" s="563"/>
      <c r="HL176" s="563"/>
      <c r="HM176" s="563"/>
      <c r="HN176" s="563"/>
      <c r="HO176" s="563"/>
      <c r="HP176" s="563"/>
      <c r="HQ176" s="563"/>
      <c r="HR176" s="563"/>
      <c r="HS176" s="563"/>
      <c r="HT176" s="563"/>
      <c r="HU176" s="563"/>
      <c r="HV176" s="563"/>
      <c r="HW176" s="563"/>
      <c r="HX176" s="563"/>
      <c r="HY176" s="563"/>
      <c r="HZ176" s="563"/>
      <c r="IA176" s="563"/>
      <c r="IB176" s="563"/>
      <c r="IC176" s="563"/>
      <c r="ID176" s="563"/>
      <c r="IE176" s="563"/>
      <c r="IF176" s="563"/>
      <c r="IG176" s="563"/>
      <c r="IH176" s="563"/>
      <c r="II176" s="563"/>
      <c r="IJ176" s="563"/>
      <c r="IK176" s="563"/>
      <c r="IL176" s="563"/>
      <c r="IM176" s="563"/>
      <c r="IN176" s="563"/>
      <c r="IO176" s="563"/>
      <c r="IP176" s="563"/>
      <c r="IQ176" s="563"/>
      <c r="IR176" s="563"/>
      <c r="IS176" s="563"/>
      <c r="IT176" s="563"/>
      <c r="IU176" s="563"/>
      <c r="IV176" s="563"/>
    </row>
    <row r="177" spans="1:8" ht="25.15" customHeight="1" x14ac:dyDescent="0.25">
      <c r="A177" s="360"/>
      <c r="B177" s="428"/>
      <c r="C177" s="360"/>
      <c r="D177" s="952"/>
      <c r="E177" s="1326"/>
      <c r="F177" s="1326"/>
      <c r="G177" s="1002"/>
      <c r="H177" s="929"/>
    </row>
    <row r="178" spans="1:8" ht="13" x14ac:dyDescent="0.25">
      <c r="A178" s="360"/>
      <c r="B178" s="428" t="s">
        <v>773</v>
      </c>
      <c r="C178" s="360"/>
      <c r="D178" s="952"/>
      <c r="E178" s="1326"/>
      <c r="F178" s="1326"/>
      <c r="G178" s="1002"/>
      <c r="H178" s="929"/>
    </row>
    <row r="179" spans="1:8" x14ac:dyDescent="0.25">
      <c r="A179" s="360"/>
      <c r="B179" s="423"/>
      <c r="C179" s="360"/>
      <c r="D179" s="952"/>
      <c r="E179" s="1326"/>
      <c r="F179" s="1326"/>
      <c r="G179" s="1002"/>
    </row>
    <row r="180" spans="1:8" x14ac:dyDescent="0.25">
      <c r="A180" s="360"/>
      <c r="B180" s="432" t="s">
        <v>958</v>
      </c>
      <c r="C180" s="360"/>
      <c r="D180" s="952"/>
      <c r="E180" s="1326"/>
      <c r="F180" s="1326">
        <f>+F67</f>
        <v>0</v>
      </c>
      <c r="G180" s="1002"/>
    </row>
    <row r="181" spans="1:8" x14ac:dyDescent="0.25">
      <c r="A181" s="360"/>
      <c r="B181" s="432"/>
      <c r="C181" s="360"/>
      <c r="D181" s="952"/>
      <c r="E181" s="1326"/>
      <c r="F181" s="1326"/>
      <c r="G181" s="1002"/>
    </row>
    <row r="182" spans="1:8" x14ac:dyDescent="0.25">
      <c r="A182" s="360"/>
      <c r="B182" s="432" t="s">
        <v>959</v>
      </c>
      <c r="C182" s="360"/>
      <c r="D182" s="952"/>
      <c r="E182" s="1326"/>
      <c r="F182" s="1326">
        <f>+F122</f>
        <v>0</v>
      </c>
      <c r="G182" s="1002"/>
    </row>
    <row r="183" spans="1:8" x14ac:dyDescent="0.25">
      <c r="A183" s="360"/>
      <c r="B183" s="432"/>
      <c r="C183" s="360"/>
      <c r="D183" s="952"/>
      <c r="E183" s="1326"/>
      <c r="F183" s="1326"/>
      <c r="G183" s="1002"/>
    </row>
    <row r="184" spans="1:8" x14ac:dyDescent="0.25">
      <c r="A184" s="360"/>
      <c r="B184" s="432" t="s">
        <v>960</v>
      </c>
      <c r="C184" s="360"/>
      <c r="D184" s="952"/>
      <c r="E184" s="1326"/>
      <c r="F184" s="1326">
        <f>+F173</f>
        <v>0</v>
      </c>
      <c r="G184" s="1002"/>
    </row>
    <row r="185" spans="1:8" x14ac:dyDescent="0.25">
      <c r="A185" s="360"/>
      <c r="B185" s="432"/>
      <c r="C185" s="360"/>
      <c r="D185" s="952"/>
      <c r="E185" s="1326"/>
      <c r="F185" s="1326"/>
      <c r="G185" s="1002"/>
    </row>
    <row r="186" spans="1:8" x14ac:dyDescent="0.25">
      <c r="A186" s="360"/>
      <c r="B186" s="432"/>
      <c r="C186" s="360"/>
      <c r="D186" s="952"/>
      <c r="E186" s="1326"/>
      <c r="F186" s="1326"/>
      <c r="G186" s="1002"/>
    </row>
    <row r="187" spans="1:8" x14ac:dyDescent="0.25">
      <c r="A187" s="360"/>
      <c r="B187" s="423"/>
      <c r="C187" s="360"/>
      <c r="D187" s="419"/>
      <c r="E187" s="924"/>
      <c r="F187" s="924"/>
      <c r="G187" s="389"/>
    </row>
    <row r="188" spans="1:8" x14ac:dyDescent="0.25">
      <c r="A188" s="360"/>
      <c r="B188" s="423"/>
      <c r="C188" s="360"/>
      <c r="D188" s="419"/>
      <c r="E188" s="924"/>
      <c r="F188" s="924"/>
      <c r="G188" s="389"/>
    </row>
    <row r="189" spans="1:8" x14ac:dyDescent="0.25">
      <c r="A189" s="360"/>
      <c r="B189" s="423"/>
      <c r="C189" s="360"/>
      <c r="D189" s="419"/>
      <c r="E189" s="924"/>
      <c r="F189" s="924"/>
      <c r="G189" s="389"/>
    </row>
    <row r="190" spans="1:8" x14ac:dyDescent="0.25">
      <c r="A190" s="360"/>
      <c r="B190" s="423"/>
      <c r="C190" s="360"/>
      <c r="D190" s="419"/>
      <c r="E190" s="924"/>
      <c r="F190" s="924"/>
      <c r="G190" s="389"/>
    </row>
    <row r="191" spans="1:8" x14ac:dyDescent="0.25">
      <c r="A191" s="360"/>
      <c r="B191" s="423"/>
      <c r="C191" s="360"/>
      <c r="D191" s="419"/>
      <c r="E191" s="924"/>
      <c r="F191" s="924"/>
      <c r="G191" s="389"/>
    </row>
    <row r="192" spans="1:8" x14ac:dyDescent="0.25">
      <c r="A192" s="360"/>
      <c r="B192" s="423"/>
      <c r="C192" s="360"/>
      <c r="D192" s="419"/>
      <c r="E192" s="924"/>
      <c r="F192" s="924"/>
      <c r="G192" s="389"/>
    </row>
    <row r="193" spans="1:7" x14ac:dyDescent="0.25">
      <c r="A193" s="360"/>
      <c r="B193" s="423"/>
      <c r="C193" s="360"/>
      <c r="D193" s="419"/>
      <c r="E193" s="924"/>
      <c r="F193" s="924"/>
      <c r="G193" s="389"/>
    </row>
    <row r="194" spans="1:7" x14ac:dyDescent="0.25">
      <c r="A194" s="360"/>
      <c r="B194" s="423"/>
      <c r="C194" s="360"/>
      <c r="D194" s="419"/>
      <c r="E194" s="924"/>
      <c r="F194" s="924"/>
      <c r="G194" s="389"/>
    </row>
    <row r="195" spans="1:7" x14ac:dyDescent="0.25">
      <c r="A195" s="360"/>
      <c r="B195" s="423"/>
      <c r="C195" s="360"/>
      <c r="D195" s="419"/>
      <c r="E195" s="924"/>
      <c r="F195" s="924"/>
      <c r="G195" s="389"/>
    </row>
    <row r="196" spans="1:7" x14ac:dyDescent="0.25">
      <c r="A196" s="360"/>
      <c r="B196" s="423"/>
      <c r="C196" s="360"/>
      <c r="D196" s="419"/>
      <c r="E196" s="924"/>
      <c r="F196" s="924"/>
      <c r="G196" s="389"/>
    </row>
    <row r="197" spans="1:7" x14ac:dyDescent="0.25">
      <c r="A197" s="360"/>
      <c r="B197" s="423"/>
      <c r="C197" s="360"/>
      <c r="D197" s="419"/>
      <c r="E197" s="924"/>
      <c r="F197" s="924"/>
      <c r="G197" s="389"/>
    </row>
    <row r="198" spans="1:7" x14ac:dyDescent="0.25">
      <c r="A198" s="360"/>
      <c r="B198" s="423"/>
      <c r="C198" s="360"/>
      <c r="D198" s="419"/>
      <c r="E198" s="924"/>
      <c r="F198" s="924"/>
      <c r="G198" s="389"/>
    </row>
    <row r="199" spans="1:7" x14ac:dyDescent="0.25">
      <c r="A199" s="360"/>
      <c r="B199" s="423"/>
      <c r="C199" s="360"/>
      <c r="D199" s="419"/>
      <c r="E199" s="924"/>
      <c r="F199" s="924"/>
      <c r="G199" s="389"/>
    </row>
    <row r="200" spans="1:7" x14ac:dyDescent="0.25">
      <c r="A200" s="360"/>
      <c r="B200" s="423"/>
      <c r="C200" s="360"/>
      <c r="D200" s="419"/>
      <c r="E200" s="924"/>
      <c r="F200" s="924"/>
      <c r="G200" s="389"/>
    </row>
    <row r="201" spans="1:7" x14ac:dyDescent="0.25">
      <c r="A201" s="360"/>
      <c r="B201" s="423"/>
      <c r="C201" s="360"/>
      <c r="D201" s="419"/>
      <c r="E201" s="924"/>
      <c r="F201" s="924"/>
      <c r="G201" s="389"/>
    </row>
    <row r="202" spans="1:7" x14ac:dyDescent="0.25">
      <c r="A202" s="360"/>
      <c r="B202" s="423"/>
      <c r="C202" s="360"/>
      <c r="D202" s="419"/>
      <c r="E202" s="924"/>
      <c r="F202" s="924"/>
      <c r="G202" s="389"/>
    </row>
    <row r="203" spans="1:7" x14ac:dyDescent="0.25">
      <c r="A203" s="360"/>
      <c r="B203" s="423"/>
      <c r="C203" s="360"/>
      <c r="D203" s="419"/>
      <c r="E203" s="924"/>
      <c r="F203" s="924"/>
      <c r="G203" s="389"/>
    </row>
    <row r="204" spans="1:7" x14ac:dyDescent="0.25">
      <c r="A204" s="360"/>
      <c r="B204" s="423"/>
      <c r="C204" s="360"/>
      <c r="D204" s="419"/>
      <c r="E204" s="924"/>
      <c r="F204" s="924"/>
      <c r="G204" s="389"/>
    </row>
    <row r="205" spans="1:7" x14ac:dyDescent="0.25">
      <c r="A205" s="360"/>
      <c r="B205" s="353"/>
      <c r="C205" s="360"/>
      <c r="D205" s="360"/>
      <c r="E205" s="1327"/>
      <c r="F205" s="1327"/>
      <c r="G205" s="1003"/>
    </row>
    <row r="206" spans="1:7" x14ac:dyDescent="0.25">
      <c r="A206" s="360"/>
      <c r="B206" s="353"/>
      <c r="C206" s="360"/>
      <c r="D206" s="360"/>
      <c r="E206" s="1327"/>
      <c r="F206" s="1327"/>
      <c r="G206" s="1003"/>
    </row>
    <row r="207" spans="1:7" x14ac:dyDescent="0.25">
      <c r="A207" s="360"/>
      <c r="B207" s="353"/>
      <c r="C207" s="360"/>
      <c r="D207" s="360"/>
      <c r="E207" s="1327"/>
      <c r="F207" s="1327"/>
      <c r="G207" s="1003"/>
    </row>
    <row r="208" spans="1:7" x14ac:dyDescent="0.25">
      <c r="A208" s="360"/>
      <c r="B208" s="353"/>
      <c r="C208" s="360"/>
      <c r="D208" s="360"/>
      <c r="E208" s="1327"/>
      <c r="F208" s="1327"/>
      <c r="G208" s="1003"/>
    </row>
    <row r="209" spans="1:7" x14ac:dyDescent="0.25">
      <c r="A209" s="360"/>
      <c r="B209" s="353"/>
      <c r="C209" s="360"/>
      <c r="D209" s="360"/>
      <c r="E209" s="1327"/>
      <c r="F209" s="1327"/>
      <c r="G209" s="1003"/>
    </row>
    <row r="210" spans="1:7" x14ac:dyDescent="0.25">
      <c r="A210" s="360"/>
      <c r="B210" s="353"/>
      <c r="C210" s="360"/>
      <c r="D210" s="360"/>
      <c r="E210" s="1327"/>
      <c r="F210" s="1327"/>
      <c r="G210" s="1003"/>
    </row>
    <row r="211" spans="1:7" x14ac:dyDescent="0.25">
      <c r="A211" s="360"/>
      <c r="B211" s="353"/>
      <c r="C211" s="360"/>
      <c r="D211" s="360"/>
      <c r="E211" s="1327"/>
      <c r="F211" s="1327"/>
      <c r="G211" s="1003"/>
    </row>
    <row r="212" spans="1:7" x14ac:dyDescent="0.25">
      <c r="A212" s="360"/>
      <c r="B212" s="353"/>
      <c r="C212" s="360"/>
      <c r="D212" s="360"/>
      <c r="E212" s="1327"/>
      <c r="F212" s="1327"/>
      <c r="G212" s="1003"/>
    </row>
    <row r="213" spans="1:7" x14ac:dyDescent="0.25">
      <c r="A213" s="360"/>
      <c r="B213" s="353"/>
      <c r="C213" s="360"/>
      <c r="D213" s="360"/>
      <c r="E213" s="1327"/>
      <c r="F213" s="1327"/>
      <c r="G213" s="1003"/>
    </row>
    <row r="214" spans="1:7" x14ac:dyDescent="0.25">
      <c r="A214" s="360"/>
      <c r="B214" s="353"/>
      <c r="C214" s="360"/>
      <c r="D214" s="360"/>
      <c r="E214" s="1327"/>
      <c r="F214" s="1327"/>
      <c r="G214" s="1003"/>
    </row>
    <row r="215" spans="1:7" x14ac:dyDescent="0.25">
      <c r="A215" s="360"/>
      <c r="B215" s="353"/>
      <c r="C215" s="360"/>
      <c r="D215" s="360"/>
      <c r="E215" s="1327"/>
      <c r="F215" s="1327"/>
      <c r="G215" s="1003"/>
    </row>
    <row r="216" spans="1:7" x14ac:dyDescent="0.25">
      <c r="A216" s="360"/>
      <c r="B216" s="353"/>
      <c r="C216" s="360"/>
      <c r="D216" s="360"/>
      <c r="E216" s="1327"/>
      <c r="F216" s="1327"/>
      <c r="G216" s="1003"/>
    </row>
    <row r="217" spans="1:7" x14ac:dyDescent="0.25">
      <c r="A217" s="360"/>
      <c r="B217" s="353"/>
      <c r="C217" s="360"/>
      <c r="D217" s="360"/>
      <c r="E217" s="1327"/>
      <c r="F217" s="1327"/>
      <c r="G217" s="1003"/>
    </row>
    <row r="218" spans="1:7" x14ac:dyDescent="0.25">
      <c r="A218" s="360"/>
      <c r="B218" s="353"/>
      <c r="C218" s="360"/>
      <c r="D218" s="360"/>
      <c r="E218" s="1327"/>
      <c r="F218" s="1327"/>
      <c r="G218" s="1003"/>
    </row>
    <row r="219" spans="1:7" x14ac:dyDescent="0.25">
      <c r="A219" s="360"/>
      <c r="B219" s="353"/>
      <c r="C219" s="360"/>
      <c r="D219" s="360"/>
      <c r="E219" s="1327"/>
      <c r="F219" s="1327"/>
      <c r="G219" s="1003"/>
    </row>
    <row r="220" spans="1:7" x14ac:dyDescent="0.25">
      <c r="A220" s="360"/>
      <c r="B220" s="353"/>
      <c r="C220" s="360"/>
      <c r="D220" s="360"/>
      <c r="E220" s="1327"/>
      <c r="F220" s="1327"/>
      <c r="G220" s="1003"/>
    </row>
    <row r="221" spans="1:7" x14ac:dyDescent="0.25">
      <c r="A221" s="360"/>
      <c r="B221" s="353"/>
      <c r="C221" s="360"/>
      <c r="D221" s="360"/>
      <c r="E221" s="1327"/>
      <c r="F221" s="1327"/>
      <c r="G221" s="1003"/>
    </row>
    <row r="222" spans="1:7" x14ac:dyDescent="0.25">
      <c r="A222" s="360"/>
      <c r="B222" s="353"/>
      <c r="C222" s="360"/>
      <c r="D222" s="360"/>
      <c r="E222" s="1327"/>
      <c r="F222" s="1327"/>
      <c r="G222" s="1003"/>
    </row>
    <row r="223" spans="1:7" x14ac:dyDescent="0.25">
      <c r="A223" s="360"/>
      <c r="B223" s="353"/>
      <c r="C223" s="360"/>
      <c r="D223" s="360"/>
      <c r="E223" s="1327"/>
      <c r="F223" s="1327"/>
      <c r="G223" s="1003"/>
    </row>
    <row r="224" spans="1:7" x14ac:dyDescent="0.25">
      <c r="A224" s="360"/>
      <c r="B224" s="353"/>
      <c r="C224" s="360"/>
      <c r="D224" s="360"/>
      <c r="E224" s="1327"/>
      <c r="F224" s="1327"/>
      <c r="G224" s="1003"/>
    </row>
    <row r="225" spans="1:7" x14ac:dyDescent="0.25">
      <c r="A225" s="360"/>
      <c r="B225" s="353"/>
      <c r="C225" s="360"/>
      <c r="D225" s="360"/>
      <c r="E225" s="1327"/>
      <c r="F225" s="1327"/>
      <c r="G225" s="1003"/>
    </row>
    <row r="226" spans="1:7" x14ac:dyDescent="0.25">
      <c r="A226" s="360"/>
      <c r="B226" s="353"/>
      <c r="C226" s="360"/>
      <c r="D226" s="360"/>
      <c r="E226" s="1327"/>
      <c r="F226" s="1327"/>
      <c r="G226" s="1003"/>
    </row>
    <row r="227" spans="1:7" x14ac:dyDescent="0.25">
      <c r="A227" s="360"/>
      <c r="B227" s="353"/>
      <c r="C227" s="360"/>
      <c r="D227" s="360"/>
      <c r="E227" s="1327"/>
      <c r="F227" s="1327"/>
      <c r="G227" s="1003"/>
    </row>
    <row r="228" spans="1:7" x14ac:dyDescent="0.25">
      <c r="A228" s="360"/>
      <c r="B228" s="353"/>
      <c r="C228" s="360"/>
      <c r="D228" s="360"/>
      <c r="E228" s="1327"/>
      <c r="F228" s="1327"/>
      <c r="G228" s="1003"/>
    </row>
    <row r="229" spans="1:7" x14ac:dyDescent="0.25">
      <c r="A229" s="360"/>
      <c r="B229" s="353"/>
      <c r="C229" s="360"/>
      <c r="D229" s="360"/>
      <c r="E229" s="1327"/>
      <c r="F229" s="1327"/>
      <c r="G229" s="1003"/>
    </row>
    <row r="230" spans="1:7" x14ac:dyDescent="0.25">
      <c r="A230" s="360"/>
      <c r="B230" s="353"/>
      <c r="C230" s="360"/>
      <c r="D230" s="360"/>
      <c r="E230" s="1327"/>
      <c r="F230" s="1327"/>
      <c r="G230" s="1003"/>
    </row>
    <row r="231" spans="1:7" x14ac:dyDescent="0.25">
      <c r="A231" s="360"/>
      <c r="B231" s="353"/>
      <c r="C231" s="360"/>
      <c r="D231" s="360"/>
      <c r="E231" s="1327"/>
      <c r="F231" s="1327"/>
      <c r="G231" s="1003"/>
    </row>
    <row r="232" spans="1:7" x14ac:dyDescent="0.25">
      <c r="A232" s="360"/>
      <c r="B232" s="353"/>
      <c r="C232" s="360"/>
      <c r="D232" s="360"/>
      <c r="E232" s="1327"/>
      <c r="F232" s="1327"/>
      <c r="G232" s="1003"/>
    </row>
    <row r="233" spans="1:7" x14ac:dyDescent="0.25">
      <c r="A233" s="360"/>
      <c r="B233" s="353"/>
      <c r="C233" s="360"/>
      <c r="D233" s="360"/>
      <c r="E233" s="1327"/>
      <c r="F233" s="1327"/>
      <c r="G233" s="1003"/>
    </row>
    <row r="234" spans="1:7" x14ac:dyDescent="0.25">
      <c r="A234" s="360"/>
      <c r="B234" s="353"/>
      <c r="C234" s="360"/>
      <c r="D234" s="360"/>
      <c r="E234" s="1327"/>
      <c r="F234" s="1327"/>
      <c r="G234" s="1003"/>
    </row>
    <row r="235" spans="1:7" x14ac:dyDescent="0.25">
      <c r="A235" s="360"/>
      <c r="B235" s="353"/>
      <c r="C235" s="360"/>
      <c r="D235" s="360"/>
      <c r="E235" s="1327"/>
      <c r="F235" s="1327"/>
      <c r="G235" s="1003"/>
    </row>
    <row r="236" spans="1:7" ht="13" thickBot="1" x14ac:dyDescent="0.3">
      <c r="A236" s="360"/>
      <c r="B236" s="353"/>
      <c r="C236" s="360"/>
      <c r="D236" s="360"/>
      <c r="E236" s="1327"/>
      <c r="F236" s="1327"/>
      <c r="G236" s="1003"/>
    </row>
    <row r="237" spans="1:7" ht="26.25" customHeight="1" thickTop="1" x14ac:dyDescent="0.25">
      <c r="A237" s="2174" t="s">
        <v>487</v>
      </c>
      <c r="B237" s="2174"/>
      <c r="C237" s="2174"/>
      <c r="D237" s="2174"/>
      <c r="E237" s="2174"/>
      <c r="F237" s="1332">
        <f>SUM(F179:F185)</f>
        <v>0</v>
      </c>
      <c r="G237" s="1004"/>
    </row>
    <row r="238" spans="1:7" x14ac:dyDescent="0.25">
      <c r="E238" s="1328"/>
      <c r="F238" s="1328"/>
      <c r="G238" s="954"/>
    </row>
    <row r="239" spans="1:7" x14ac:dyDescent="0.25">
      <c r="E239" s="1328"/>
      <c r="F239" s="1328"/>
      <c r="G239" s="954"/>
    </row>
    <row r="240" spans="1:7" x14ac:dyDescent="0.25">
      <c r="E240" s="1328"/>
      <c r="F240" s="1328"/>
      <c r="G240" s="954"/>
    </row>
    <row r="241" spans="5:7" ht="25.15" customHeight="1" x14ac:dyDescent="0.25">
      <c r="E241" s="1328"/>
      <c r="F241" s="1328"/>
      <c r="G241" s="954"/>
    </row>
    <row r="242" spans="5:7" x14ac:dyDescent="0.25">
      <c r="E242" s="1328"/>
      <c r="F242" s="1328"/>
      <c r="G242" s="954"/>
    </row>
    <row r="243" spans="5:7" x14ac:dyDescent="0.25">
      <c r="E243" s="1328"/>
      <c r="F243" s="1328"/>
      <c r="G243" s="954"/>
    </row>
    <row r="244" spans="5:7" x14ac:dyDescent="0.25">
      <c r="E244" s="1328"/>
      <c r="F244" s="1328"/>
      <c r="G244" s="954"/>
    </row>
    <row r="245" spans="5:7" x14ac:dyDescent="0.25">
      <c r="E245" s="1328"/>
      <c r="F245" s="1328"/>
      <c r="G245" s="954"/>
    </row>
    <row r="246" spans="5:7" x14ac:dyDescent="0.25">
      <c r="E246" s="1328"/>
      <c r="F246" s="1328"/>
      <c r="G246" s="954"/>
    </row>
    <row r="247" spans="5:7" x14ac:dyDescent="0.25">
      <c r="E247" s="1328"/>
      <c r="F247" s="1328"/>
      <c r="G247" s="954"/>
    </row>
    <row r="248" spans="5:7" x14ac:dyDescent="0.25">
      <c r="E248" s="1328"/>
      <c r="F248" s="1328"/>
      <c r="G248" s="954"/>
    </row>
    <row r="249" spans="5:7" x14ac:dyDescent="0.25">
      <c r="E249" s="1328"/>
      <c r="F249" s="1328"/>
      <c r="G249" s="954"/>
    </row>
    <row r="250" spans="5:7" x14ac:dyDescent="0.25">
      <c r="E250" s="1328"/>
      <c r="F250" s="1328"/>
      <c r="G250" s="954"/>
    </row>
    <row r="251" spans="5:7" x14ac:dyDescent="0.25">
      <c r="E251" s="1328"/>
      <c r="F251" s="1328"/>
      <c r="G251" s="954"/>
    </row>
    <row r="252" spans="5:7" x14ac:dyDescent="0.25">
      <c r="E252" s="1328"/>
      <c r="F252" s="1328"/>
      <c r="G252" s="954"/>
    </row>
    <row r="253" spans="5:7" x14ac:dyDescent="0.25">
      <c r="E253" s="1328"/>
      <c r="F253" s="1328"/>
      <c r="G253" s="954"/>
    </row>
    <row r="254" spans="5:7" x14ac:dyDescent="0.25">
      <c r="E254" s="1328"/>
      <c r="F254" s="1328"/>
      <c r="G254" s="954"/>
    </row>
    <row r="255" spans="5:7" x14ac:dyDescent="0.25">
      <c r="E255" s="1328"/>
      <c r="F255" s="1328"/>
      <c r="G255" s="954"/>
    </row>
    <row r="256" spans="5:7" x14ac:dyDescent="0.25">
      <c r="E256" s="1328"/>
      <c r="F256" s="1328"/>
      <c r="G256" s="954"/>
    </row>
    <row r="257" spans="5:7" x14ac:dyDescent="0.25">
      <c r="E257" s="1328"/>
      <c r="F257" s="1328"/>
      <c r="G257" s="954"/>
    </row>
    <row r="258" spans="5:7" x14ac:dyDescent="0.25">
      <c r="E258" s="1328"/>
      <c r="F258" s="1328"/>
      <c r="G258" s="954"/>
    </row>
    <row r="259" spans="5:7" x14ac:dyDescent="0.25">
      <c r="E259" s="1328"/>
      <c r="F259" s="1328"/>
      <c r="G259" s="954"/>
    </row>
    <row r="260" spans="5:7" x14ac:dyDescent="0.25">
      <c r="E260" s="1328"/>
      <c r="F260" s="1328"/>
      <c r="G260" s="954"/>
    </row>
    <row r="261" spans="5:7" x14ac:dyDescent="0.25">
      <c r="E261" s="1328"/>
      <c r="F261" s="1328"/>
      <c r="G261" s="954"/>
    </row>
    <row r="262" spans="5:7" x14ac:dyDescent="0.25">
      <c r="E262" s="1328"/>
      <c r="F262" s="1328"/>
      <c r="G262" s="954"/>
    </row>
    <row r="263" spans="5:7" x14ac:dyDescent="0.25">
      <c r="E263" s="1328"/>
      <c r="F263" s="1328"/>
      <c r="G263" s="954"/>
    </row>
    <row r="264" spans="5:7" x14ac:dyDescent="0.25">
      <c r="E264" s="1328"/>
      <c r="F264" s="1328"/>
      <c r="G264" s="954"/>
    </row>
    <row r="265" spans="5:7" x14ac:dyDescent="0.25">
      <c r="E265" s="1328"/>
      <c r="F265" s="1328"/>
      <c r="G265" s="954"/>
    </row>
    <row r="266" spans="5:7" x14ac:dyDescent="0.25">
      <c r="E266" s="1328"/>
      <c r="F266" s="1328"/>
      <c r="G266" s="954"/>
    </row>
    <row r="267" spans="5:7" x14ac:dyDescent="0.25">
      <c r="E267" s="1328"/>
      <c r="F267" s="1328"/>
      <c r="G267" s="954"/>
    </row>
    <row r="268" spans="5:7" x14ac:dyDescent="0.25">
      <c r="E268" s="1328"/>
      <c r="F268" s="1328"/>
      <c r="G268" s="954"/>
    </row>
    <row r="269" spans="5:7" x14ac:dyDescent="0.25">
      <c r="E269" s="1328"/>
      <c r="F269" s="1328"/>
      <c r="G269" s="954"/>
    </row>
    <row r="270" spans="5:7" x14ac:dyDescent="0.25">
      <c r="E270" s="1328"/>
      <c r="F270" s="1328"/>
      <c r="G270" s="954"/>
    </row>
    <row r="271" spans="5:7" x14ac:dyDescent="0.25">
      <c r="E271" s="1328"/>
      <c r="F271" s="1328"/>
      <c r="G271" s="954"/>
    </row>
    <row r="272" spans="5:7" x14ac:dyDescent="0.25">
      <c r="E272" s="1328"/>
      <c r="F272" s="1328"/>
      <c r="G272" s="954"/>
    </row>
    <row r="273" spans="5:7" x14ac:dyDescent="0.25">
      <c r="E273" s="1328"/>
      <c r="F273" s="1328"/>
      <c r="G273" s="954"/>
    </row>
    <row r="274" spans="5:7" x14ac:dyDescent="0.25">
      <c r="E274" s="1328"/>
      <c r="F274" s="1328"/>
      <c r="G274" s="954"/>
    </row>
    <row r="275" spans="5:7" x14ac:dyDescent="0.25">
      <c r="E275" s="1328"/>
      <c r="F275" s="1328"/>
      <c r="G275" s="954"/>
    </row>
    <row r="276" spans="5:7" x14ac:dyDescent="0.25">
      <c r="E276" s="1328"/>
      <c r="F276" s="1328"/>
      <c r="G276" s="954"/>
    </row>
    <row r="277" spans="5:7" x14ac:dyDescent="0.25">
      <c r="E277" s="1328"/>
      <c r="F277" s="1328"/>
      <c r="G277" s="954"/>
    </row>
    <row r="278" spans="5:7" x14ac:dyDescent="0.25">
      <c r="E278" s="1328"/>
      <c r="F278" s="1328"/>
      <c r="G278" s="954"/>
    </row>
    <row r="279" spans="5:7" x14ac:dyDescent="0.25">
      <c r="E279" s="1328"/>
      <c r="F279" s="1328"/>
      <c r="G279" s="954"/>
    </row>
    <row r="280" spans="5:7" x14ac:dyDescent="0.25">
      <c r="E280" s="1328"/>
      <c r="F280" s="1328"/>
      <c r="G280" s="954"/>
    </row>
    <row r="281" spans="5:7" x14ac:dyDescent="0.25">
      <c r="E281" s="1328"/>
      <c r="F281" s="1328"/>
      <c r="G281" s="954"/>
    </row>
    <row r="282" spans="5:7" x14ac:dyDescent="0.25">
      <c r="E282" s="1328"/>
      <c r="F282" s="1328"/>
      <c r="G282" s="954"/>
    </row>
    <row r="283" spans="5:7" x14ac:dyDescent="0.25">
      <c r="E283" s="1328"/>
      <c r="F283" s="1328"/>
      <c r="G283" s="954"/>
    </row>
    <row r="284" spans="5:7" x14ac:dyDescent="0.25">
      <c r="E284" s="1328"/>
      <c r="F284" s="1328"/>
      <c r="G284" s="954"/>
    </row>
    <row r="285" spans="5:7" x14ac:dyDescent="0.25">
      <c r="E285" s="1328"/>
      <c r="F285" s="1328"/>
      <c r="G285" s="954"/>
    </row>
    <row r="286" spans="5:7" x14ac:dyDescent="0.25">
      <c r="E286" s="1328"/>
      <c r="F286" s="1328"/>
      <c r="G286" s="954"/>
    </row>
    <row r="287" spans="5:7" x14ac:dyDescent="0.25">
      <c r="E287" s="1328"/>
      <c r="F287" s="1328"/>
      <c r="G287" s="954"/>
    </row>
    <row r="288" spans="5:7" x14ac:dyDescent="0.25">
      <c r="E288" s="1328"/>
      <c r="F288" s="1328"/>
      <c r="G288" s="954"/>
    </row>
    <row r="289" spans="5:7" x14ac:dyDescent="0.25">
      <c r="E289" s="1328"/>
      <c r="F289" s="1328"/>
      <c r="G289" s="954"/>
    </row>
    <row r="290" spans="5:7" x14ac:dyDescent="0.25">
      <c r="E290" s="1328"/>
      <c r="F290" s="1328"/>
      <c r="G290" s="954"/>
    </row>
    <row r="291" spans="5:7" x14ac:dyDescent="0.25">
      <c r="E291" s="1328"/>
      <c r="F291" s="1328"/>
      <c r="G291" s="954"/>
    </row>
    <row r="292" spans="5:7" x14ac:dyDescent="0.25">
      <c r="E292" s="1328"/>
      <c r="F292" s="1328"/>
      <c r="G292" s="954"/>
    </row>
    <row r="293" spans="5:7" x14ac:dyDescent="0.25">
      <c r="E293" s="1328"/>
      <c r="F293" s="1328"/>
      <c r="G293" s="954"/>
    </row>
    <row r="294" spans="5:7" x14ac:dyDescent="0.25">
      <c r="E294" s="1328"/>
      <c r="F294" s="1328"/>
      <c r="G294" s="954"/>
    </row>
    <row r="295" spans="5:7" x14ac:dyDescent="0.25">
      <c r="E295" s="1328"/>
      <c r="F295" s="1328"/>
      <c r="G295" s="954"/>
    </row>
    <row r="296" spans="5:7" x14ac:dyDescent="0.25">
      <c r="E296" s="1328"/>
      <c r="F296" s="1328"/>
      <c r="G296" s="954"/>
    </row>
    <row r="297" spans="5:7" x14ac:dyDescent="0.25">
      <c r="E297" s="1328"/>
      <c r="F297" s="1328"/>
      <c r="G297" s="954"/>
    </row>
    <row r="298" spans="5:7" x14ac:dyDescent="0.25">
      <c r="E298" s="1328"/>
      <c r="F298" s="1328"/>
      <c r="G298" s="954"/>
    </row>
    <row r="299" spans="5:7" x14ac:dyDescent="0.25">
      <c r="E299" s="1328"/>
      <c r="F299" s="1328"/>
      <c r="G299" s="954"/>
    </row>
    <row r="300" spans="5:7" x14ac:dyDescent="0.25">
      <c r="E300" s="1328"/>
      <c r="F300" s="1328"/>
      <c r="G300" s="954"/>
    </row>
    <row r="301" spans="5:7" x14ac:dyDescent="0.25">
      <c r="E301" s="1328"/>
      <c r="F301" s="1328"/>
      <c r="G301" s="954"/>
    </row>
    <row r="302" spans="5:7" x14ac:dyDescent="0.25">
      <c r="E302" s="1328"/>
      <c r="F302" s="1328"/>
      <c r="G302" s="954"/>
    </row>
    <row r="303" spans="5:7" x14ac:dyDescent="0.25">
      <c r="E303" s="1328"/>
      <c r="F303" s="1328"/>
      <c r="G303" s="954"/>
    </row>
    <row r="304" spans="5:7" x14ac:dyDescent="0.25">
      <c r="E304" s="1328"/>
      <c r="F304" s="1328"/>
      <c r="G304" s="954"/>
    </row>
    <row r="305" spans="5:7" x14ac:dyDescent="0.25">
      <c r="E305" s="1328"/>
      <c r="F305" s="1328"/>
      <c r="G305" s="954"/>
    </row>
    <row r="306" spans="5:7" x14ac:dyDescent="0.25">
      <c r="E306" s="1328"/>
      <c r="F306" s="1328"/>
      <c r="G306" s="954"/>
    </row>
    <row r="307" spans="5:7" x14ac:dyDescent="0.25">
      <c r="E307" s="1328"/>
      <c r="F307" s="1328"/>
      <c r="G307" s="954"/>
    </row>
    <row r="308" spans="5:7" x14ac:dyDescent="0.25">
      <c r="E308" s="1328"/>
      <c r="F308" s="1328"/>
      <c r="G308" s="954"/>
    </row>
    <row r="309" spans="5:7" x14ac:dyDescent="0.25">
      <c r="E309" s="1328"/>
      <c r="F309" s="1328"/>
      <c r="G309" s="954"/>
    </row>
    <row r="310" spans="5:7" x14ac:dyDescent="0.25">
      <c r="E310" s="1328"/>
      <c r="F310" s="1328"/>
      <c r="G310" s="954"/>
    </row>
    <row r="311" spans="5:7" x14ac:dyDescent="0.25">
      <c r="E311" s="1328"/>
      <c r="F311" s="1328"/>
      <c r="G311" s="954"/>
    </row>
    <row r="312" spans="5:7" x14ac:dyDescent="0.25">
      <c r="E312" s="1328"/>
      <c r="F312" s="1328"/>
      <c r="G312" s="954"/>
    </row>
    <row r="313" spans="5:7" x14ac:dyDescent="0.25">
      <c r="E313" s="1328"/>
      <c r="F313" s="1328"/>
      <c r="G313" s="954"/>
    </row>
    <row r="314" spans="5:7" x14ac:dyDescent="0.25">
      <c r="E314" s="1328"/>
      <c r="F314" s="1328"/>
      <c r="G314" s="954"/>
    </row>
    <row r="315" spans="5:7" x14ac:dyDescent="0.25">
      <c r="E315" s="1328"/>
      <c r="F315" s="1328"/>
      <c r="G315" s="954"/>
    </row>
    <row r="316" spans="5:7" x14ac:dyDescent="0.25">
      <c r="E316" s="1328"/>
      <c r="F316" s="1328"/>
      <c r="G316" s="954"/>
    </row>
    <row r="317" spans="5:7" x14ac:dyDescent="0.25">
      <c r="E317" s="1328"/>
      <c r="F317" s="1328"/>
      <c r="G317" s="954"/>
    </row>
    <row r="318" spans="5:7" x14ac:dyDescent="0.25">
      <c r="E318" s="1328"/>
      <c r="F318" s="1328"/>
      <c r="G318" s="954"/>
    </row>
    <row r="319" spans="5:7" x14ac:dyDescent="0.25">
      <c r="E319" s="1328"/>
      <c r="F319" s="1328"/>
      <c r="G319" s="954"/>
    </row>
    <row r="320" spans="5:7" x14ac:dyDescent="0.25">
      <c r="E320" s="1328"/>
      <c r="F320" s="1328"/>
      <c r="G320" s="954"/>
    </row>
    <row r="321" spans="5:7" x14ac:dyDescent="0.25">
      <c r="E321" s="1328"/>
      <c r="F321" s="1328"/>
      <c r="G321" s="954"/>
    </row>
    <row r="322" spans="5:7" x14ac:dyDescent="0.25">
      <c r="E322" s="1328"/>
      <c r="F322" s="1328"/>
      <c r="G322" s="954"/>
    </row>
    <row r="323" spans="5:7" x14ac:dyDescent="0.25">
      <c r="E323" s="1328"/>
      <c r="F323" s="1328"/>
      <c r="G323" s="954"/>
    </row>
    <row r="324" spans="5:7" x14ac:dyDescent="0.25">
      <c r="E324" s="1328"/>
      <c r="F324" s="1328"/>
      <c r="G324" s="954"/>
    </row>
    <row r="325" spans="5:7" x14ac:dyDescent="0.25">
      <c r="E325" s="1328"/>
      <c r="F325" s="1328"/>
      <c r="G325" s="954"/>
    </row>
    <row r="326" spans="5:7" x14ac:dyDescent="0.25">
      <c r="E326" s="1328"/>
      <c r="F326" s="1328"/>
      <c r="G326" s="954"/>
    </row>
    <row r="327" spans="5:7" x14ac:dyDescent="0.25">
      <c r="E327" s="1328"/>
      <c r="F327" s="1328"/>
      <c r="G327" s="954"/>
    </row>
    <row r="328" spans="5:7" x14ac:dyDescent="0.25">
      <c r="E328" s="1328"/>
      <c r="F328" s="1328"/>
      <c r="G328" s="954"/>
    </row>
    <row r="329" spans="5:7" x14ac:dyDescent="0.25">
      <c r="E329" s="1328"/>
      <c r="F329" s="1328"/>
      <c r="G329" s="954"/>
    </row>
    <row r="330" spans="5:7" x14ac:dyDescent="0.25">
      <c r="E330" s="1328"/>
      <c r="F330" s="1328"/>
      <c r="G330" s="954"/>
    </row>
    <row r="331" spans="5:7" x14ac:dyDescent="0.25">
      <c r="E331" s="1328"/>
      <c r="F331" s="1328"/>
      <c r="G331" s="954"/>
    </row>
    <row r="332" spans="5:7" x14ac:dyDescent="0.25">
      <c r="E332" s="1328"/>
      <c r="F332" s="1328"/>
      <c r="G332" s="954"/>
    </row>
    <row r="333" spans="5:7" x14ac:dyDescent="0.25">
      <c r="E333" s="1328"/>
      <c r="F333" s="1328"/>
      <c r="G333" s="954"/>
    </row>
    <row r="334" spans="5:7" x14ac:dyDescent="0.25">
      <c r="E334" s="1328"/>
      <c r="F334" s="1328"/>
      <c r="G334" s="954"/>
    </row>
    <row r="335" spans="5:7" x14ac:dyDescent="0.25">
      <c r="E335" s="1328"/>
      <c r="F335" s="1328"/>
      <c r="G335" s="954"/>
    </row>
    <row r="336" spans="5:7" x14ac:dyDescent="0.25">
      <c r="E336" s="1328"/>
      <c r="F336" s="1328"/>
      <c r="G336" s="954"/>
    </row>
    <row r="337" spans="5:7" x14ac:dyDescent="0.25">
      <c r="E337" s="1328"/>
      <c r="F337" s="1328"/>
      <c r="G337" s="954"/>
    </row>
    <row r="338" spans="5:7" x14ac:dyDescent="0.25">
      <c r="E338" s="1328"/>
      <c r="F338" s="1328"/>
      <c r="G338" s="954"/>
    </row>
    <row r="339" spans="5:7" x14ac:dyDescent="0.25">
      <c r="E339" s="1328"/>
      <c r="F339" s="1328"/>
      <c r="G339" s="954"/>
    </row>
    <row r="340" spans="5:7" x14ac:dyDescent="0.25">
      <c r="E340" s="1328"/>
      <c r="F340" s="1328"/>
      <c r="G340" s="954"/>
    </row>
    <row r="341" spans="5:7" x14ac:dyDescent="0.25">
      <c r="E341" s="1328"/>
      <c r="F341" s="1328"/>
      <c r="G341" s="954"/>
    </row>
    <row r="342" spans="5:7" x14ac:dyDescent="0.25">
      <c r="E342" s="1328"/>
      <c r="F342" s="1328"/>
      <c r="G342" s="954"/>
    </row>
    <row r="343" spans="5:7" x14ac:dyDescent="0.25">
      <c r="E343" s="1328"/>
      <c r="F343" s="1328"/>
      <c r="G343" s="954"/>
    </row>
    <row r="344" spans="5:7" x14ac:dyDescent="0.25">
      <c r="E344" s="1328"/>
      <c r="F344" s="1328"/>
      <c r="G344" s="954"/>
    </row>
    <row r="345" spans="5:7" x14ac:dyDescent="0.25">
      <c r="E345" s="1328"/>
      <c r="F345" s="1328"/>
      <c r="G345" s="954"/>
    </row>
    <row r="346" spans="5:7" x14ac:dyDescent="0.25">
      <c r="E346" s="1328"/>
      <c r="F346" s="1328"/>
      <c r="G346" s="954"/>
    </row>
    <row r="347" spans="5:7" x14ac:dyDescent="0.25">
      <c r="E347" s="1328"/>
      <c r="F347" s="1328"/>
      <c r="G347" s="954"/>
    </row>
    <row r="348" spans="5:7" x14ac:dyDescent="0.25">
      <c r="E348" s="1328"/>
      <c r="F348" s="1328"/>
      <c r="G348" s="954"/>
    </row>
    <row r="349" spans="5:7" x14ac:dyDescent="0.25">
      <c r="E349" s="1328"/>
      <c r="F349" s="1328"/>
      <c r="G349" s="954"/>
    </row>
    <row r="350" spans="5:7" x14ac:dyDescent="0.25">
      <c r="E350" s="1328"/>
      <c r="F350" s="1328"/>
      <c r="G350" s="954"/>
    </row>
    <row r="351" spans="5:7" x14ac:dyDescent="0.25">
      <c r="E351" s="1328"/>
      <c r="F351" s="1328"/>
      <c r="G351" s="954"/>
    </row>
    <row r="352" spans="5:7" x14ac:dyDescent="0.25">
      <c r="E352" s="1328"/>
      <c r="F352" s="1328"/>
      <c r="G352" s="954"/>
    </row>
    <row r="353" spans="5:7" x14ac:dyDescent="0.25">
      <c r="E353" s="1328"/>
      <c r="F353" s="1328"/>
      <c r="G353" s="954"/>
    </row>
    <row r="354" spans="5:7" x14ac:dyDescent="0.25">
      <c r="E354" s="1328"/>
      <c r="F354" s="1328"/>
      <c r="G354" s="954"/>
    </row>
    <row r="355" spans="5:7" x14ac:dyDescent="0.25">
      <c r="E355" s="1328"/>
      <c r="F355" s="1328"/>
      <c r="G355" s="954"/>
    </row>
    <row r="356" spans="5:7" x14ac:dyDescent="0.25">
      <c r="E356" s="1328"/>
      <c r="F356" s="1328"/>
      <c r="G356" s="954"/>
    </row>
    <row r="357" spans="5:7" x14ac:dyDescent="0.25">
      <c r="E357" s="1328"/>
      <c r="F357" s="1328"/>
      <c r="G357" s="954"/>
    </row>
    <row r="358" spans="5:7" x14ac:dyDescent="0.25">
      <c r="E358" s="1328"/>
      <c r="F358" s="1328"/>
      <c r="G358" s="954"/>
    </row>
    <row r="359" spans="5:7" x14ac:dyDescent="0.25">
      <c r="E359" s="1328"/>
      <c r="F359" s="1328"/>
      <c r="G359" s="954"/>
    </row>
    <row r="360" spans="5:7" x14ac:dyDescent="0.25">
      <c r="E360" s="1328"/>
      <c r="F360" s="1328"/>
      <c r="G360" s="954"/>
    </row>
    <row r="361" spans="5:7" x14ac:dyDescent="0.25">
      <c r="E361" s="1328"/>
      <c r="F361" s="1328"/>
      <c r="G361" s="954"/>
    </row>
    <row r="362" spans="5:7" x14ac:dyDescent="0.25">
      <c r="E362" s="1328"/>
      <c r="F362" s="1328"/>
      <c r="G362" s="954"/>
    </row>
    <row r="363" spans="5:7" x14ac:dyDescent="0.25">
      <c r="E363" s="1328"/>
      <c r="F363" s="1328"/>
      <c r="G363" s="954"/>
    </row>
    <row r="364" spans="5:7" x14ac:dyDescent="0.25">
      <c r="E364" s="1328"/>
      <c r="F364" s="1328"/>
      <c r="G364" s="954"/>
    </row>
    <row r="365" spans="5:7" x14ac:dyDescent="0.25">
      <c r="E365" s="1328"/>
      <c r="F365" s="1328"/>
      <c r="G365" s="954"/>
    </row>
    <row r="366" spans="5:7" x14ac:dyDescent="0.25">
      <c r="E366" s="1328"/>
      <c r="F366" s="1328"/>
      <c r="G366" s="954"/>
    </row>
    <row r="367" spans="5:7" x14ac:dyDescent="0.25">
      <c r="E367" s="1328"/>
      <c r="F367" s="1328"/>
      <c r="G367" s="954"/>
    </row>
    <row r="368" spans="5:7" x14ac:dyDescent="0.25">
      <c r="E368" s="1328"/>
      <c r="F368" s="1328"/>
      <c r="G368" s="954"/>
    </row>
    <row r="369" spans="5:7" x14ac:dyDescent="0.25">
      <c r="E369" s="1328"/>
      <c r="F369" s="1328"/>
      <c r="G369" s="954"/>
    </row>
    <row r="370" spans="5:7" x14ac:dyDescent="0.25">
      <c r="E370" s="1328"/>
      <c r="F370" s="1328"/>
      <c r="G370" s="954"/>
    </row>
    <row r="371" spans="5:7" x14ac:dyDescent="0.25">
      <c r="E371" s="1328"/>
      <c r="F371" s="1328"/>
      <c r="G371" s="954"/>
    </row>
    <row r="372" spans="5:7" x14ac:dyDescent="0.25">
      <c r="E372" s="1328"/>
      <c r="F372" s="1328"/>
      <c r="G372" s="954"/>
    </row>
    <row r="373" spans="5:7" x14ac:dyDescent="0.25">
      <c r="E373" s="1328"/>
      <c r="F373" s="1328"/>
      <c r="G373" s="954"/>
    </row>
    <row r="374" spans="5:7" x14ac:dyDescent="0.25">
      <c r="E374" s="1328"/>
      <c r="F374" s="1328"/>
      <c r="G374" s="954"/>
    </row>
    <row r="375" spans="5:7" x14ac:dyDescent="0.25">
      <c r="E375" s="1328"/>
      <c r="F375" s="1328"/>
      <c r="G375" s="954"/>
    </row>
    <row r="376" spans="5:7" x14ac:dyDescent="0.25">
      <c r="E376" s="1328"/>
      <c r="F376" s="1328"/>
      <c r="G376" s="954"/>
    </row>
    <row r="377" spans="5:7" x14ac:dyDescent="0.25">
      <c r="E377" s="1328"/>
      <c r="F377" s="1328"/>
      <c r="G377" s="954"/>
    </row>
    <row r="378" spans="5:7" x14ac:dyDescent="0.25">
      <c r="E378" s="1328"/>
      <c r="F378" s="1328"/>
      <c r="G378" s="954"/>
    </row>
    <row r="379" spans="5:7" x14ac:dyDescent="0.25">
      <c r="E379" s="1328"/>
      <c r="F379" s="1328"/>
      <c r="G379" s="954"/>
    </row>
    <row r="380" spans="5:7" x14ac:dyDescent="0.25">
      <c r="E380" s="1328"/>
      <c r="F380" s="1328"/>
      <c r="G380" s="954"/>
    </row>
    <row r="381" spans="5:7" x14ac:dyDescent="0.25">
      <c r="E381" s="1328"/>
      <c r="F381" s="1328"/>
      <c r="G381" s="954"/>
    </row>
    <row r="382" spans="5:7" x14ac:dyDescent="0.25">
      <c r="E382" s="1328"/>
      <c r="F382" s="1328"/>
      <c r="G382" s="954"/>
    </row>
    <row r="383" spans="5:7" x14ac:dyDescent="0.25">
      <c r="E383" s="1328"/>
      <c r="F383" s="1328"/>
      <c r="G383" s="954"/>
    </row>
    <row r="384" spans="5:7" x14ac:dyDescent="0.25">
      <c r="E384" s="1328"/>
      <c r="F384" s="1328"/>
      <c r="G384" s="954"/>
    </row>
    <row r="385" spans="5:7" x14ac:dyDescent="0.25">
      <c r="E385" s="1328"/>
      <c r="F385" s="1328"/>
      <c r="G385" s="954"/>
    </row>
    <row r="386" spans="5:7" x14ac:dyDescent="0.25">
      <c r="E386" s="1328"/>
      <c r="F386" s="1328"/>
      <c r="G386" s="954"/>
    </row>
    <row r="387" spans="5:7" x14ac:dyDescent="0.25">
      <c r="E387" s="1328"/>
      <c r="F387" s="1328"/>
      <c r="G387" s="954"/>
    </row>
    <row r="388" spans="5:7" x14ac:dyDescent="0.25">
      <c r="E388" s="1328"/>
      <c r="F388" s="1328"/>
      <c r="G388" s="954"/>
    </row>
    <row r="389" spans="5:7" x14ac:dyDescent="0.25">
      <c r="E389" s="1328"/>
      <c r="F389" s="1328"/>
      <c r="G389" s="954"/>
    </row>
    <row r="390" spans="5:7" x14ac:dyDescent="0.25">
      <c r="E390" s="1328"/>
      <c r="F390" s="1328"/>
      <c r="G390" s="954"/>
    </row>
    <row r="391" spans="5:7" x14ac:dyDescent="0.25">
      <c r="E391" s="1328"/>
      <c r="F391" s="1328"/>
      <c r="G391" s="954"/>
    </row>
    <row r="392" spans="5:7" x14ac:dyDescent="0.25">
      <c r="E392" s="1328"/>
      <c r="F392" s="1328"/>
      <c r="G392" s="954"/>
    </row>
    <row r="393" spans="5:7" x14ac:dyDescent="0.25">
      <c r="E393" s="1328"/>
      <c r="F393" s="1328"/>
      <c r="G393" s="954"/>
    </row>
    <row r="394" spans="5:7" x14ac:dyDescent="0.25">
      <c r="E394" s="1328"/>
      <c r="F394" s="1328"/>
      <c r="G394" s="954"/>
    </row>
    <row r="395" spans="5:7" x14ac:dyDescent="0.25">
      <c r="E395" s="1328"/>
      <c r="F395" s="1328"/>
      <c r="G395" s="954"/>
    </row>
    <row r="396" spans="5:7" x14ac:dyDescent="0.25">
      <c r="E396" s="1328"/>
      <c r="F396" s="1328"/>
      <c r="G396" s="954"/>
    </row>
    <row r="397" spans="5:7" x14ac:dyDescent="0.25">
      <c r="E397" s="1328"/>
      <c r="F397" s="1328"/>
      <c r="G397" s="954"/>
    </row>
    <row r="398" spans="5:7" x14ac:dyDescent="0.25">
      <c r="E398" s="1328"/>
      <c r="F398" s="1328"/>
      <c r="G398" s="954"/>
    </row>
    <row r="399" spans="5:7" x14ac:dyDescent="0.25">
      <c r="E399" s="1328"/>
      <c r="F399" s="1328"/>
      <c r="G399" s="954"/>
    </row>
    <row r="400" spans="5:7" x14ac:dyDescent="0.25">
      <c r="E400" s="1328"/>
      <c r="F400" s="1328"/>
      <c r="G400" s="954"/>
    </row>
    <row r="401" spans="5:7" x14ac:dyDescent="0.25">
      <c r="E401" s="1328"/>
      <c r="F401" s="1328"/>
      <c r="G401" s="954"/>
    </row>
    <row r="402" spans="5:7" x14ac:dyDescent="0.25">
      <c r="E402" s="1328"/>
      <c r="F402" s="1328"/>
      <c r="G402" s="954"/>
    </row>
    <row r="403" spans="5:7" x14ac:dyDescent="0.25">
      <c r="E403" s="1328"/>
      <c r="F403" s="1328"/>
      <c r="G403" s="954"/>
    </row>
    <row r="404" spans="5:7" x14ac:dyDescent="0.25">
      <c r="E404" s="1328"/>
      <c r="F404" s="1328"/>
      <c r="G404" s="954"/>
    </row>
    <row r="405" spans="5:7" x14ac:dyDescent="0.25">
      <c r="E405" s="1328"/>
      <c r="F405" s="1328"/>
      <c r="G405" s="954"/>
    </row>
    <row r="406" spans="5:7" x14ac:dyDescent="0.25">
      <c r="E406" s="1328"/>
      <c r="F406" s="1328"/>
      <c r="G406" s="954"/>
    </row>
    <row r="407" spans="5:7" x14ac:dyDescent="0.25">
      <c r="E407" s="1328"/>
      <c r="F407" s="1328"/>
      <c r="G407" s="954"/>
    </row>
    <row r="408" spans="5:7" x14ac:dyDescent="0.25">
      <c r="E408" s="1328"/>
      <c r="F408" s="1328"/>
      <c r="G408" s="954"/>
    </row>
    <row r="409" spans="5:7" x14ac:dyDescent="0.25">
      <c r="E409" s="1328"/>
      <c r="F409" s="1328"/>
      <c r="G409" s="954"/>
    </row>
    <row r="410" spans="5:7" x14ac:dyDescent="0.25">
      <c r="E410" s="1328"/>
      <c r="F410" s="1328"/>
      <c r="G410" s="954"/>
    </row>
    <row r="411" spans="5:7" x14ac:dyDescent="0.25">
      <c r="E411" s="1328"/>
      <c r="F411" s="1328"/>
      <c r="G411" s="954"/>
    </row>
    <row r="412" spans="5:7" x14ac:dyDescent="0.25">
      <c r="E412" s="1328"/>
      <c r="F412" s="1328"/>
      <c r="G412" s="954"/>
    </row>
    <row r="413" spans="5:7" x14ac:dyDescent="0.25">
      <c r="E413" s="1328"/>
      <c r="F413" s="1328"/>
      <c r="G413" s="954"/>
    </row>
    <row r="414" spans="5:7" x14ac:dyDescent="0.25">
      <c r="E414" s="1328"/>
      <c r="F414" s="1328"/>
      <c r="G414" s="954"/>
    </row>
    <row r="415" spans="5:7" x14ac:dyDescent="0.25">
      <c r="E415" s="1328"/>
      <c r="F415" s="1328"/>
      <c r="G415" s="954"/>
    </row>
    <row r="416" spans="5:7" x14ac:dyDescent="0.25">
      <c r="E416" s="1328"/>
      <c r="F416" s="1328"/>
      <c r="G416" s="954"/>
    </row>
    <row r="417" spans="5:7" x14ac:dyDescent="0.25">
      <c r="E417" s="1328"/>
      <c r="F417" s="1328"/>
      <c r="G417" s="954"/>
    </row>
    <row r="418" spans="5:7" x14ac:dyDescent="0.25">
      <c r="E418" s="1328"/>
      <c r="F418" s="1328"/>
      <c r="G418" s="954"/>
    </row>
    <row r="419" spans="5:7" x14ac:dyDescent="0.25">
      <c r="E419" s="1328"/>
      <c r="F419" s="1328"/>
      <c r="G419" s="954"/>
    </row>
    <row r="420" spans="5:7" x14ac:dyDescent="0.25">
      <c r="E420" s="1328"/>
      <c r="F420" s="1328"/>
      <c r="G420" s="954"/>
    </row>
    <row r="421" spans="5:7" x14ac:dyDescent="0.25">
      <c r="E421" s="1328"/>
      <c r="F421" s="1328"/>
      <c r="G421" s="954"/>
    </row>
    <row r="422" spans="5:7" x14ac:dyDescent="0.25">
      <c r="E422" s="1328"/>
      <c r="F422" s="1328"/>
      <c r="G422" s="954"/>
    </row>
    <row r="423" spans="5:7" x14ac:dyDescent="0.25">
      <c r="E423" s="1328"/>
      <c r="F423" s="1328"/>
      <c r="G423" s="954"/>
    </row>
    <row r="424" spans="5:7" x14ac:dyDescent="0.25">
      <c r="E424" s="1328"/>
      <c r="F424" s="1328"/>
      <c r="G424" s="954"/>
    </row>
    <row r="425" spans="5:7" x14ac:dyDescent="0.25">
      <c r="E425" s="1328"/>
      <c r="F425" s="1328"/>
      <c r="G425" s="954"/>
    </row>
    <row r="426" spans="5:7" x14ac:dyDescent="0.25">
      <c r="E426" s="1328"/>
      <c r="F426" s="1328"/>
      <c r="G426" s="954"/>
    </row>
    <row r="427" spans="5:7" x14ac:dyDescent="0.25">
      <c r="E427" s="1328"/>
      <c r="F427" s="1328"/>
      <c r="G427" s="954"/>
    </row>
    <row r="428" spans="5:7" x14ac:dyDescent="0.25">
      <c r="E428" s="1328"/>
      <c r="F428" s="1328"/>
      <c r="G428" s="954"/>
    </row>
    <row r="429" spans="5:7" x14ac:dyDescent="0.25">
      <c r="E429" s="1328"/>
      <c r="F429" s="1328"/>
      <c r="G429" s="954"/>
    </row>
    <row r="430" spans="5:7" x14ac:dyDescent="0.25">
      <c r="E430" s="1328"/>
      <c r="F430" s="1328"/>
      <c r="G430" s="954"/>
    </row>
    <row r="431" spans="5:7" x14ac:dyDescent="0.25">
      <c r="E431" s="1328"/>
      <c r="F431" s="1328"/>
      <c r="G431" s="954"/>
    </row>
    <row r="432" spans="5:7" x14ac:dyDescent="0.25">
      <c r="E432" s="1328"/>
      <c r="F432" s="1328"/>
      <c r="G432" s="954"/>
    </row>
    <row r="433" spans="5:7" x14ac:dyDescent="0.25">
      <c r="E433" s="1328"/>
      <c r="F433" s="1328"/>
      <c r="G433" s="954"/>
    </row>
    <row r="434" spans="5:7" x14ac:dyDescent="0.25">
      <c r="E434" s="1328"/>
      <c r="F434" s="1328"/>
      <c r="G434" s="954"/>
    </row>
    <row r="435" spans="5:7" x14ac:dyDescent="0.25">
      <c r="E435" s="1328"/>
      <c r="F435" s="1328"/>
      <c r="G435" s="954"/>
    </row>
    <row r="436" spans="5:7" x14ac:dyDescent="0.25">
      <c r="E436" s="1328"/>
      <c r="F436" s="1328"/>
      <c r="G436" s="954"/>
    </row>
    <row r="437" spans="5:7" x14ac:dyDescent="0.25">
      <c r="E437" s="1328"/>
      <c r="F437" s="1328"/>
      <c r="G437" s="954"/>
    </row>
    <row r="438" spans="5:7" x14ac:dyDescent="0.25">
      <c r="E438" s="1328"/>
      <c r="F438" s="1328"/>
      <c r="G438" s="954"/>
    </row>
    <row r="439" spans="5:7" x14ac:dyDescent="0.25">
      <c r="E439" s="1328"/>
      <c r="F439" s="1328"/>
      <c r="G439" s="954"/>
    </row>
    <row r="440" spans="5:7" x14ac:dyDescent="0.25">
      <c r="E440" s="1328"/>
      <c r="F440" s="1328"/>
      <c r="G440" s="954"/>
    </row>
    <row r="441" spans="5:7" x14ac:dyDescent="0.25">
      <c r="E441" s="1328"/>
      <c r="F441" s="1328"/>
      <c r="G441" s="954"/>
    </row>
    <row r="442" spans="5:7" x14ac:dyDescent="0.25">
      <c r="E442" s="1328"/>
      <c r="F442" s="1328"/>
      <c r="G442" s="954"/>
    </row>
    <row r="443" spans="5:7" x14ac:dyDescent="0.25">
      <c r="E443" s="1328"/>
      <c r="F443" s="1328"/>
      <c r="G443" s="954"/>
    </row>
    <row r="444" spans="5:7" x14ac:dyDescent="0.25">
      <c r="E444" s="1328"/>
      <c r="F444" s="1328"/>
      <c r="G444" s="954"/>
    </row>
    <row r="445" spans="5:7" x14ac:dyDescent="0.25">
      <c r="E445" s="1328"/>
      <c r="F445" s="1328"/>
      <c r="G445" s="954"/>
    </row>
    <row r="446" spans="5:7" x14ac:dyDescent="0.25">
      <c r="E446" s="1328"/>
      <c r="F446" s="1328"/>
      <c r="G446" s="954"/>
    </row>
    <row r="447" spans="5:7" x14ac:dyDescent="0.25">
      <c r="E447" s="1328"/>
      <c r="F447" s="1328"/>
      <c r="G447" s="954"/>
    </row>
    <row r="448" spans="5:7" x14ac:dyDescent="0.25">
      <c r="E448" s="1328"/>
      <c r="F448" s="1328"/>
      <c r="G448" s="954"/>
    </row>
    <row r="449" spans="5:7" x14ac:dyDescent="0.25">
      <c r="E449" s="1328"/>
      <c r="F449" s="1328"/>
      <c r="G449" s="954"/>
    </row>
    <row r="450" spans="5:7" x14ac:dyDescent="0.25">
      <c r="E450" s="1328"/>
      <c r="F450" s="1328"/>
      <c r="G450" s="954"/>
    </row>
    <row r="451" spans="5:7" x14ac:dyDescent="0.25">
      <c r="E451" s="1328"/>
      <c r="F451" s="1328"/>
      <c r="G451" s="954"/>
    </row>
    <row r="452" spans="5:7" x14ac:dyDescent="0.25">
      <c r="E452" s="1328"/>
      <c r="F452" s="1328"/>
      <c r="G452" s="954"/>
    </row>
    <row r="453" spans="5:7" x14ac:dyDescent="0.25">
      <c r="E453" s="1328"/>
      <c r="F453" s="1328"/>
      <c r="G453" s="954"/>
    </row>
    <row r="454" spans="5:7" x14ac:dyDescent="0.25">
      <c r="E454" s="1328"/>
      <c r="F454" s="1328"/>
      <c r="G454" s="954"/>
    </row>
    <row r="455" spans="5:7" x14ac:dyDescent="0.25">
      <c r="E455" s="1328"/>
      <c r="F455" s="1328"/>
      <c r="G455" s="954"/>
    </row>
    <row r="456" spans="5:7" x14ac:dyDescent="0.25">
      <c r="E456" s="1328"/>
      <c r="F456" s="1328"/>
      <c r="G456" s="954"/>
    </row>
    <row r="457" spans="5:7" x14ac:dyDescent="0.25">
      <c r="E457" s="1328"/>
      <c r="F457" s="1328"/>
      <c r="G457" s="954"/>
    </row>
    <row r="458" spans="5:7" x14ac:dyDescent="0.25">
      <c r="E458" s="1328"/>
      <c r="F458" s="1328"/>
      <c r="G458" s="954"/>
    </row>
    <row r="459" spans="5:7" x14ac:dyDescent="0.25">
      <c r="E459" s="1328"/>
      <c r="F459" s="1328"/>
      <c r="G459" s="954"/>
    </row>
    <row r="460" spans="5:7" x14ac:dyDescent="0.25">
      <c r="E460" s="1328"/>
      <c r="F460" s="1328"/>
      <c r="G460" s="954"/>
    </row>
    <row r="461" spans="5:7" x14ac:dyDescent="0.25">
      <c r="E461" s="1328"/>
      <c r="F461" s="1328"/>
      <c r="G461" s="954"/>
    </row>
    <row r="462" spans="5:7" x14ac:dyDescent="0.25">
      <c r="E462" s="1328"/>
      <c r="F462" s="1328"/>
      <c r="G462" s="954"/>
    </row>
    <row r="463" spans="5:7" x14ac:dyDescent="0.25">
      <c r="E463" s="1328"/>
      <c r="F463" s="1328"/>
      <c r="G463" s="954"/>
    </row>
    <row r="464" spans="5:7" x14ac:dyDescent="0.25">
      <c r="E464" s="1328"/>
      <c r="F464" s="1328"/>
      <c r="G464" s="954"/>
    </row>
    <row r="465" spans="5:7" x14ac:dyDescent="0.25">
      <c r="E465" s="1328"/>
      <c r="F465" s="1328"/>
      <c r="G465" s="954"/>
    </row>
    <row r="466" spans="5:7" x14ac:dyDescent="0.25">
      <c r="E466" s="1328"/>
      <c r="F466" s="1328"/>
      <c r="G466" s="954"/>
    </row>
    <row r="467" spans="5:7" x14ac:dyDescent="0.25">
      <c r="E467" s="1328"/>
      <c r="F467" s="1328"/>
      <c r="G467" s="954"/>
    </row>
    <row r="468" spans="5:7" x14ac:dyDescent="0.25">
      <c r="E468" s="1328"/>
      <c r="F468" s="1328"/>
      <c r="G468" s="954"/>
    </row>
    <row r="469" spans="5:7" x14ac:dyDescent="0.25">
      <c r="E469" s="1328"/>
      <c r="F469" s="1328"/>
      <c r="G469" s="954"/>
    </row>
    <row r="470" spans="5:7" x14ac:dyDescent="0.25">
      <c r="E470" s="1328"/>
      <c r="F470" s="1328"/>
      <c r="G470" s="954"/>
    </row>
    <row r="471" spans="5:7" x14ac:dyDescent="0.25">
      <c r="E471" s="1328"/>
      <c r="F471" s="1328"/>
      <c r="G471" s="954"/>
    </row>
    <row r="472" spans="5:7" x14ac:dyDescent="0.25">
      <c r="E472" s="1328"/>
      <c r="F472" s="1328"/>
      <c r="G472" s="954"/>
    </row>
    <row r="473" spans="5:7" x14ac:dyDescent="0.25">
      <c r="E473" s="1328"/>
      <c r="F473" s="1328"/>
      <c r="G473" s="954"/>
    </row>
    <row r="474" spans="5:7" x14ac:dyDescent="0.25">
      <c r="E474" s="1328"/>
      <c r="F474" s="1328"/>
      <c r="G474" s="954"/>
    </row>
    <row r="475" spans="5:7" x14ac:dyDescent="0.25">
      <c r="E475" s="1328"/>
      <c r="F475" s="1328"/>
      <c r="G475" s="954"/>
    </row>
    <row r="476" spans="5:7" x14ac:dyDescent="0.25">
      <c r="E476" s="1328"/>
      <c r="F476" s="1328"/>
      <c r="G476" s="954"/>
    </row>
    <row r="477" spans="5:7" x14ac:dyDescent="0.25">
      <c r="E477" s="1328"/>
      <c r="F477" s="1328"/>
      <c r="G477" s="954"/>
    </row>
    <row r="478" spans="5:7" x14ac:dyDescent="0.25">
      <c r="E478" s="1328"/>
      <c r="F478" s="1328"/>
      <c r="G478" s="954"/>
    </row>
    <row r="479" spans="5:7" x14ac:dyDescent="0.25">
      <c r="E479" s="1328"/>
      <c r="F479" s="1328"/>
      <c r="G479" s="954"/>
    </row>
    <row r="480" spans="5:7" x14ac:dyDescent="0.25">
      <c r="E480" s="1328"/>
      <c r="F480" s="1328"/>
      <c r="G480" s="954"/>
    </row>
    <row r="481" spans="5:7" x14ac:dyDescent="0.25">
      <c r="E481" s="1328"/>
      <c r="F481" s="1328"/>
      <c r="G481" s="954"/>
    </row>
    <row r="482" spans="5:7" x14ac:dyDescent="0.25">
      <c r="E482" s="1328"/>
      <c r="F482" s="1328"/>
      <c r="G482" s="954"/>
    </row>
    <row r="483" spans="5:7" x14ac:dyDescent="0.25">
      <c r="E483" s="1328"/>
      <c r="F483" s="1328"/>
      <c r="G483" s="954"/>
    </row>
    <row r="484" spans="5:7" x14ac:dyDescent="0.25">
      <c r="E484" s="1328"/>
      <c r="F484" s="1328"/>
      <c r="G484" s="954"/>
    </row>
    <row r="485" spans="5:7" x14ac:dyDescent="0.25">
      <c r="E485" s="1328"/>
      <c r="F485" s="1328"/>
      <c r="G485" s="954"/>
    </row>
    <row r="486" spans="5:7" x14ac:dyDescent="0.25">
      <c r="E486" s="1328"/>
      <c r="F486" s="1328"/>
      <c r="G486" s="954"/>
    </row>
    <row r="487" spans="5:7" x14ac:dyDescent="0.25">
      <c r="E487" s="1328"/>
      <c r="F487" s="1328"/>
      <c r="G487" s="954"/>
    </row>
    <row r="488" spans="5:7" x14ac:dyDescent="0.25">
      <c r="E488" s="1328"/>
      <c r="F488" s="1328"/>
      <c r="G488" s="954"/>
    </row>
    <row r="489" spans="5:7" x14ac:dyDescent="0.25">
      <c r="E489" s="1328"/>
      <c r="F489" s="1328"/>
      <c r="G489" s="954"/>
    </row>
    <row r="490" spans="5:7" x14ac:dyDescent="0.25">
      <c r="E490" s="1328"/>
      <c r="F490" s="1328"/>
      <c r="G490" s="954"/>
    </row>
    <row r="491" spans="5:7" x14ac:dyDescent="0.25">
      <c r="E491" s="1328"/>
      <c r="F491" s="1328"/>
      <c r="G491" s="954"/>
    </row>
    <row r="492" spans="5:7" x14ac:dyDescent="0.25">
      <c r="E492" s="1328"/>
      <c r="F492" s="1328"/>
      <c r="G492" s="954"/>
    </row>
    <row r="493" spans="5:7" x14ac:dyDescent="0.25">
      <c r="E493" s="1328"/>
      <c r="F493" s="1328"/>
      <c r="G493" s="954"/>
    </row>
    <row r="494" spans="5:7" x14ac:dyDescent="0.25">
      <c r="E494" s="1328"/>
      <c r="F494" s="1328"/>
      <c r="G494" s="954"/>
    </row>
    <row r="495" spans="5:7" x14ac:dyDescent="0.25">
      <c r="E495" s="1328"/>
      <c r="F495" s="1328"/>
      <c r="G495" s="954"/>
    </row>
    <row r="496" spans="5:7" x14ac:dyDescent="0.25">
      <c r="E496" s="1328"/>
      <c r="F496" s="1328"/>
      <c r="G496" s="954"/>
    </row>
    <row r="497" spans="5:7" x14ac:dyDescent="0.25">
      <c r="E497" s="1328"/>
      <c r="F497" s="1328"/>
      <c r="G497" s="954"/>
    </row>
    <row r="498" spans="5:7" x14ac:dyDescent="0.25">
      <c r="E498" s="1328"/>
      <c r="F498" s="1328"/>
      <c r="G498" s="954"/>
    </row>
    <row r="499" spans="5:7" x14ac:dyDescent="0.25">
      <c r="E499" s="1328"/>
      <c r="F499" s="1328"/>
      <c r="G499" s="954"/>
    </row>
    <row r="500" spans="5:7" x14ac:dyDescent="0.25">
      <c r="E500" s="1328"/>
      <c r="F500" s="1328"/>
      <c r="G500" s="954"/>
    </row>
    <row r="501" spans="5:7" x14ac:dyDescent="0.25">
      <c r="E501" s="1328"/>
      <c r="F501" s="1328"/>
      <c r="G501" s="954"/>
    </row>
    <row r="502" spans="5:7" x14ac:dyDescent="0.25">
      <c r="E502" s="1328"/>
      <c r="F502" s="1328"/>
      <c r="G502" s="954"/>
    </row>
    <row r="503" spans="5:7" x14ac:dyDescent="0.25">
      <c r="E503" s="1328"/>
      <c r="F503" s="1328"/>
      <c r="G503" s="954"/>
    </row>
    <row r="504" spans="5:7" x14ac:dyDescent="0.25">
      <c r="E504" s="1328"/>
      <c r="F504" s="1328"/>
      <c r="G504" s="954"/>
    </row>
    <row r="505" spans="5:7" x14ac:dyDescent="0.25">
      <c r="E505" s="1328"/>
      <c r="F505" s="1328"/>
      <c r="G505" s="954"/>
    </row>
    <row r="506" spans="5:7" x14ac:dyDescent="0.25">
      <c r="E506" s="1328"/>
      <c r="F506" s="1328"/>
      <c r="G506" s="954"/>
    </row>
    <row r="507" spans="5:7" x14ac:dyDescent="0.25">
      <c r="E507" s="1328"/>
      <c r="F507" s="1328"/>
      <c r="G507" s="954"/>
    </row>
    <row r="508" spans="5:7" x14ac:dyDescent="0.25">
      <c r="E508" s="1328"/>
      <c r="F508" s="1328"/>
      <c r="G508" s="954"/>
    </row>
    <row r="509" spans="5:7" x14ac:dyDescent="0.25">
      <c r="E509" s="1328"/>
      <c r="F509" s="1328"/>
      <c r="G509" s="954"/>
    </row>
    <row r="510" spans="5:7" x14ac:dyDescent="0.25">
      <c r="E510" s="1328"/>
      <c r="F510" s="1328"/>
      <c r="G510" s="954"/>
    </row>
    <row r="511" spans="5:7" x14ac:dyDescent="0.25">
      <c r="E511" s="1328"/>
      <c r="F511" s="1328"/>
      <c r="G511" s="954"/>
    </row>
    <row r="512" spans="5:7" x14ac:dyDescent="0.25">
      <c r="E512" s="1328"/>
      <c r="F512" s="1328"/>
      <c r="G512" s="954"/>
    </row>
    <row r="513" spans="5:7" x14ac:dyDescent="0.25">
      <c r="E513" s="1328"/>
      <c r="F513" s="1328"/>
      <c r="G513" s="954"/>
    </row>
    <row r="514" spans="5:7" x14ac:dyDescent="0.25">
      <c r="E514" s="1328"/>
      <c r="F514" s="1328"/>
      <c r="G514" s="954"/>
    </row>
    <row r="515" spans="5:7" x14ac:dyDescent="0.25">
      <c r="E515" s="1328"/>
      <c r="F515" s="1328"/>
      <c r="G515" s="954"/>
    </row>
    <row r="516" spans="5:7" x14ac:dyDescent="0.25">
      <c r="E516" s="1328"/>
      <c r="F516" s="1328"/>
      <c r="G516" s="954"/>
    </row>
    <row r="517" spans="5:7" x14ac:dyDescent="0.25">
      <c r="E517" s="1328"/>
      <c r="F517" s="1328"/>
      <c r="G517" s="954"/>
    </row>
    <row r="518" spans="5:7" x14ac:dyDescent="0.25">
      <c r="E518" s="1328"/>
      <c r="F518" s="1328"/>
      <c r="G518" s="954"/>
    </row>
    <row r="519" spans="5:7" x14ac:dyDescent="0.25">
      <c r="E519" s="1328"/>
      <c r="F519" s="1328"/>
      <c r="G519" s="954"/>
    </row>
    <row r="520" spans="5:7" x14ac:dyDescent="0.25">
      <c r="E520" s="1328"/>
      <c r="F520" s="1328"/>
      <c r="G520" s="954"/>
    </row>
    <row r="521" spans="5:7" x14ac:dyDescent="0.25">
      <c r="E521" s="1328"/>
      <c r="F521" s="1328"/>
      <c r="G521" s="954"/>
    </row>
    <row r="522" spans="5:7" x14ac:dyDescent="0.25">
      <c r="E522" s="1328"/>
      <c r="F522" s="1328"/>
      <c r="G522" s="954"/>
    </row>
    <row r="523" spans="5:7" x14ac:dyDescent="0.25">
      <c r="E523" s="1328"/>
      <c r="F523" s="1328"/>
      <c r="G523" s="954"/>
    </row>
    <row r="524" spans="5:7" x14ac:dyDescent="0.25">
      <c r="E524" s="1328"/>
      <c r="F524" s="1328"/>
      <c r="G524" s="954"/>
    </row>
    <row r="525" spans="5:7" x14ac:dyDescent="0.25">
      <c r="E525" s="1328"/>
      <c r="F525" s="1328"/>
      <c r="G525" s="954"/>
    </row>
    <row r="526" spans="5:7" x14ac:dyDescent="0.25">
      <c r="E526" s="1328"/>
      <c r="F526" s="1328"/>
      <c r="G526" s="954"/>
    </row>
    <row r="527" spans="5:7" x14ac:dyDescent="0.25">
      <c r="E527" s="1328"/>
      <c r="F527" s="1328"/>
      <c r="G527" s="954"/>
    </row>
    <row r="528" spans="5:7" x14ac:dyDescent="0.25">
      <c r="E528" s="1328"/>
      <c r="F528" s="1328"/>
      <c r="G528" s="954"/>
    </row>
    <row r="529" spans="5:7" x14ac:dyDescent="0.25">
      <c r="E529" s="1328"/>
      <c r="F529" s="1328"/>
      <c r="G529" s="954"/>
    </row>
    <row r="530" spans="5:7" x14ac:dyDescent="0.25">
      <c r="E530" s="1328"/>
      <c r="F530" s="1328"/>
      <c r="G530" s="954"/>
    </row>
    <row r="531" spans="5:7" x14ac:dyDescent="0.25">
      <c r="E531" s="1328"/>
      <c r="F531" s="1328"/>
      <c r="G531" s="954"/>
    </row>
    <row r="532" spans="5:7" x14ac:dyDescent="0.25">
      <c r="E532" s="1328"/>
      <c r="F532" s="1328"/>
      <c r="G532" s="954"/>
    </row>
    <row r="533" spans="5:7" x14ac:dyDescent="0.25">
      <c r="E533" s="1328"/>
      <c r="F533" s="1328"/>
      <c r="G533" s="954"/>
    </row>
    <row r="534" spans="5:7" x14ac:dyDescent="0.25">
      <c r="E534" s="1328"/>
      <c r="F534" s="1328"/>
      <c r="G534" s="954"/>
    </row>
    <row r="535" spans="5:7" x14ac:dyDescent="0.25">
      <c r="E535" s="1328"/>
      <c r="F535" s="1328"/>
      <c r="G535" s="954"/>
    </row>
    <row r="536" spans="5:7" x14ac:dyDescent="0.25">
      <c r="E536" s="1328"/>
      <c r="F536" s="1328"/>
      <c r="G536" s="954"/>
    </row>
    <row r="537" spans="5:7" x14ac:dyDescent="0.25">
      <c r="E537" s="1328"/>
      <c r="F537" s="1328"/>
      <c r="G537" s="954"/>
    </row>
    <row r="538" spans="5:7" x14ac:dyDescent="0.25">
      <c r="E538" s="1328"/>
      <c r="F538" s="1328"/>
      <c r="G538" s="954"/>
    </row>
    <row r="539" spans="5:7" x14ac:dyDescent="0.25">
      <c r="E539" s="1328"/>
      <c r="F539" s="1328"/>
      <c r="G539" s="954"/>
    </row>
    <row r="540" spans="5:7" x14ac:dyDescent="0.25">
      <c r="E540" s="1328"/>
      <c r="F540" s="1328"/>
      <c r="G540" s="954"/>
    </row>
    <row r="541" spans="5:7" x14ac:dyDescent="0.25">
      <c r="E541" s="1328"/>
      <c r="F541" s="1328"/>
      <c r="G541" s="954"/>
    </row>
    <row r="542" spans="5:7" x14ac:dyDescent="0.25">
      <c r="E542" s="1328"/>
      <c r="F542" s="1328"/>
      <c r="G542" s="954"/>
    </row>
    <row r="543" spans="5:7" x14ac:dyDescent="0.25">
      <c r="E543" s="1328"/>
      <c r="F543" s="1328"/>
      <c r="G543" s="954"/>
    </row>
    <row r="544" spans="5:7" x14ac:dyDescent="0.25">
      <c r="E544" s="1328"/>
      <c r="F544" s="1328"/>
      <c r="G544" s="954"/>
    </row>
    <row r="545" spans="5:7" x14ac:dyDescent="0.25">
      <c r="E545" s="1328"/>
      <c r="F545" s="1328"/>
      <c r="G545" s="954"/>
    </row>
    <row r="546" spans="5:7" x14ac:dyDescent="0.25">
      <c r="E546" s="1328"/>
      <c r="F546" s="1328"/>
      <c r="G546" s="954"/>
    </row>
    <row r="547" spans="5:7" x14ac:dyDescent="0.25">
      <c r="E547" s="1328"/>
      <c r="F547" s="1328"/>
      <c r="G547" s="954"/>
    </row>
    <row r="548" spans="5:7" x14ac:dyDescent="0.25">
      <c r="E548" s="1328"/>
      <c r="F548" s="1328"/>
      <c r="G548" s="954"/>
    </row>
    <row r="549" spans="5:7" x14ac:dyDescent="0.25">
      <c r="E549" s="1328"/>
      <c r="F549" s="1328"/>
      <c r="G549" s="954"/>
    </row>
    <row r="550" spans="5:7" x14ac:dyDescent="0.25">
      <c r="E550" s="1328"/>
      <c r="F550" s="1328"/>
      <c r="G550" s="954"/>
    </row>
    <row r="551" spans="5:7" x14ac:dyDescent="0.25">
      <c r="E551" s="1328"/>
      <c r="F551" s="1328"/>
      <c r="G551" s="954"/>
    </row>
    <row r="552" spans="5:7" x14ac:dyDescent="0.25">
      <c r="E552" s="1328"/>
      <c r="F552" s="1328"/>
      <c r="G552" s="954"/>
    </row>
    <row r="553" spans="5:7" x14ac:dyDescent="0.25">
      <c r="E553" s="1328"/>
      <c r="F553" s="1328"/>
      <c r="G553" s="954"/>
    </row>
    <row r="554" spans="5:7" x14ac:dyDescent="0.25">
      <c r="E554" s="1328"/>
      <c r="F554" s="1328"/>
      <c r="G554" s="954"/>
    </row>
    <row r="555" spans="5:7" x14ac:dyDescent="0.25">
      <c r="E555" s="1328"/>
      <c r="F555" s="1328"/>
      <c r="G555" s="954"/>
    </row>
    <row r="556" spans="5:7" x14ac:dyDescent="0.25">
      <c r="E556" s="1328"/>
      <c r="F556" s="1328"/>
      <c r="G556" s="954"/>
    </row>
    <row r="557" spans="5:7" x14ac:dyDescent="0.25">
      <c r="E557" s="1328"/>
      <c r="F557" s="1328"/>
      <c r="G557" s="954"/>
    </row>
    <row r="558" spans="5:7" x14ac:dyDescent="0.25">
      <c r="E558" s="1328"/>
      <c r="F558" s="1328"/>
      <c r="G558" s="954"/>
    </row>
    <row r="559" spans="5:7" x14ac:dyDescent="0.25">
      <c r="E559" s="1328"/>
      <c r="F559" s="1328"/>
      <c r="G559" s="954"/>
    </row>
    <row r="560" spans="5:7" x14ac:dyDescent="0.25">
      <c r="E560" s="1328"/>
      <c r="F560" s="1328"/>
      <c r="G560" s="954"/>
    </row>
    <row r="561" spans="5:7" x14ac:dyDescent="0.25">
      <c r="E561" s="1328"/>
      <c r="F561" s="1328"/>
      <c r="G561" s="954"/>
    </row>
    <row r="562" spans="5:7" x14ac:dyDescent="0.25">
      <c r="E562" s="1328"/>
      <c r="F562" s="1328"/>
      <c r="G562" s="954"/>
    </row>
    <row r="563" spans="5:7" x14ac:dyDescent="0.25">
      <c r="E563" s="1328"/>
      <c r="F563" s="1328"/>
      <c r="G563" s="954"/>
    </row>
    <row r="564" spans="5:7" x14ac:dyDescent="0.25">
      <c r="E564" s="1328"/>
      <c r="F564" s="1328"/>
      <c r="G564" s="954"/>
    </row>
    <row r="565" spans="5:7" x14ac:dyDescent="0.25">
      <c r="E565" s="1328"/>
      <c r="F565" s="1328"/>
      <c r="G565" s="954"/>
    </row>
    <row r="566" spans="5:7" x14ac:dyDescent="0.25">
      <c r="E566" s="1328"/>
      <c r="F566" s="1328"/>
      <c r="G566" s="954"/>
    </row>
    <row r="567" spans="5:7" x14ac:dyDescent="0.25">
      <c r="E567" s="1328"/>
      <c r="F567" s="1328"/>
      <c r="G567" s="954"/>
    </row>
    <row r="568" spans="5:7" x14ac:dyDescent="0.25">
      <c r="E568" s="1328"/>
      <c r="F568" s="1328"/>
      <c r="G568" s="954"/>
    </row>
    <row r="569" spans="5:7" x14ac:dyDescent="0.25">
      <c r="E569" s="1328"/>
      <c r="F569" s="1328"/>
      <c r="G569" s="954"/>
    </row>
    <row r="570" spans="5:7" x14ac:dyDescent="0.25">
      <c r="E570" s="1328"/>
      <c r="F570" s="1328"/>
      <c r="G570" s="954"/>
    </row>
    <row r="571" spans="5:7" x14ac:dyDescent="0.25">
      <c r="E571" s="1328"/>
      <c r="F571" s="1328"/>
      <c r="G571" s="954"/>
    </row>
    <row r="572" spans="5:7" x14ac:dyDescent="0.25">
      <c r="E572" s="1328"/>
      <c r="F572" s="1328"/>
      <c r="G572" s="954"/>
    </row>
    <row r="573" spans="5:7" x14ac:dyDescent="0.25">
      <c r="E573" s="1328"/>
      <c r="F573" s="1328"/>
      <c r="G573" s="954"/>
    </row>
    <row r="574" spans="5:7" x14ac:dyDescent="0.25">
      <c r="E574" s="1328"/>
      <c r="F574" s="1328"/>
      <c r="G574" s="954"/>
    </row>
    <row r="575" spans="5:7" x14ac:dyDescent="0.25">
      <c r="E575" s="1328"/>
      <c r="F575" s="1328"/>
      <c r="G575" s="954"/>
    </row>
    <row r="576" spans="5:7" x14ac:dyDescent="0.25">
      <c r="E576" s="1328"/>
      <c r="F576" s="1328"/>
      <c r="G576" s="954"/>
    </row>
    <row r="577" spans="5:8" x14ac:dyDescent="0.25">
      <c r="E577" s="1328"/>
      <c r="F577" s="1328"/>
      <c r="G577" s="954"/>
    </row>
    <row r="578" spans="5:8" x14ac:dyDescent="0.25">
      <c r="E578" s="1328"/>
      <c r="F578" s="1328"/>
      <c r="G578" s="954"/>
    </row>
    <row r="579" spans="5:8" x14ac:dyDescent="0.25">
      <c r="E579" s="1328"/>
      <c r="F579" s="1328"/>
      <c r="G579" s="954"/>
    </row>
    <row r="580" spans="5:8" x14ac:dyDescent="0.25">
      <c r="E580" s="1328"/>
      <c r="F580" s="1328"/>
      <c r="G580" s="954"/>
    </row>
    <row r="581" spans="5:8" x14ac:dyDescent="0.25">
      <c r="E581" s="1328"/>
      <c r="F581" s="1328"/>
      <c r="G581" s="954"/>
    </row>
    <row r="582" spans="5:8" x14ac:dyDescent="0.25">
      <c r="E582" s="1328"/>
      <c r="F582" s="1328"/>
      <c r="G582" s="954"/>
    </row>
    <row r="583" spans="5:8" x14ac:dyDescent="0.25">
      <c r="E583" s="1328"/>
      <c r="F583" s="1328"/>
      <c r="G583" s="954"/>
    </row>
    <row r="584" spans="5:8" x14ac:dyDescent="0.25">
      <c r="E584" s="1328"/>
      <c r="F584" s="1328"/>
      <c r="G584" s="954"/>
    </row>
    <row r="585" spans="5:8" x14ac:dyDescent="0.25">
      <c r="E585" s="1328"/>
      <c r="F585" s="1328"/>
      <c r="G585" s="954"/>
      <c r="H585" s="911"/>
    </row>
    <row r="586" spans="5:8" x14ac:dyDescent="0.25">
      <c r="E586" s="1328"/>
      <c r="F586" s="1328"/>
      <c r="G586" s="954"/>
    </row>
    <row r="587" spans="5:8" x14ac:dyDescent="0.25">
      <c r="E587" s="1328"/>
      <c r="F587" s="1328"/>
      <c r="G587" s="954"/>
    </row>
    <row r="588" spans="5:8" x14ac:dyDescent="0.25">
      <c r="E588" s="1328"/>
      <c r="F588" s="1328"/>
      <c r="G588" s="954"/>
    </row>
    <row r="589" spans="5:8" x14ac:dyDescent="0.25">
      <c r="E589" s="1328"/>
      <c r="F589" s="1328"/>
      <c r="G589" s="954"/>
    </row>
    <row r="590" spans="5:8" x14ac:dyDescent="0.25">
      <c r="E590" s="1328"/>
      <c r="F590" s="1328"/>
      <c r="G590" s="954"/>
    </row>
    <row r="591" spans="5:8" x14ac:dyDescent="0.25">
      <c r="E591" s="1328"/>
      <c r="F591" s="1328"/>
      <c r="G591" s="954"/>
    </row>
    <row r="592" spans="5:8" x14ac:dyDescent="0.25">
      <c r="E592" s="1328"/>
      <c r="F592" s="1328"/>
      <c r="G592" s="954"/>
    </row>
    <row r="593" spans="5:7" x14ac:dyDescent="0.25">
      <c r="E593" s="1328"/>
      <c r="F593" s="1328"/>
      <c r="G593" s="954"/>
    </row>
    <row r="594" spans="5:7" x14ac:dyDescent="0.25">
      <c r="E594" s="1328"/>
      <c r="F594" s="1328"/>
      <c r="G594" s="954"/>
    </row>
    <row r="595" spans="5:7" x14ac:dyDescent="0.25">
      <c r="E595" s="1328"/>
      <c r="F595" s="1328"/>
      <c r="G595" s="954"/>
    </row>
    <row r="596" spans="5:7" x14ac:dyDescent="0.25">
      <c r="E596" s="1328"/>
      <c r="F596" s="1328"/>
      <c r="G596" s="954"/>
    </row>
    <row r="597" spans="5:7" x14ac:dyDescent="0.25">
      <c r="E597" s="1328"/>
      <c r="F597" s="1328"/>
      <c r="G597" s="954"/>
    </row>
    <row r="598" spans="5:7" x14ac:dyDescent="0.25">
      <c r="E598" s="1328"/>
      <c r="F598" s="1328"/>
      <c r="G598" s="954"/>
    </row>
    <row r="599" spans="5:7" x14ac:dyDescent="0.25">
      <c r="E599" s="1328"/>
      <c r="F599" s="1328"/>
      <c r="G599" s="954"/>
    </row>
    <row r="600" spans="5:7" x14ac:dyDescent="0.25">
      <c r="E600" s="1328"/>
      <c r="F600" s="1328"/>
      <c r="G600" s="954"/>
    </row>
    <row r="601" spans="5:7" x14ac:dyDescent="0.25">
      <c r="E601" s="1328"/>
      <c r="F601" s="1328"/>
      <c r="G601" s="954"/>
    </row>
    <row r="602" spans="5:7" x14ac:dyDescent="0.25">
      <c r="E602" s="1328"/>
      <c r="F602" s="1328"/>
      <c r="G602" s="954"/>
    </row>
    <row r="603" spans="5:7" x14ac:dyDescent="0.25">
      <c r="E603" s="1328"/>
      <c r="F603" s="1328"/>
      <c r="G603" s="954"/>
    </row>
    <row r="604" spans="5:7" x14ac:dyDescent="0.25">
      <c r="E604" s="1328"/>
      <c r="F604" s="1328"/>
      <c r="G604" s="954"/>
    </row>
    <row r="605" spans="5:7" x14ac:dyDescent="0.25">
      <c r="E605" s="1328"/>
      <c r="F605" s="1328"/>
      <c r="G605" s="954"/>
    </row>
    <row r="606" spans="5:7" x14ac:dyDescent="0.25">
      <c r="E606" s="1328"/>
      <c r="F606" s="1328"/>
      <c r="G606" s="954"/>
    </row>
    <row r="607" spans="5:7" x14ac:dyDescent="0.25">
      <c r="E607" s="1328"/>
      <c r="F607" s="1328"/>
      <c r="G607" s="954"/>
    </row>
    <row r="608" spans="5:7" x14ac:dyDescent="0.25">
      <c r="E608" s="1328"/>
      <c r="F608" s="1328"/>
      <c r="G608" s="954"/>
    </row>
    <row r="609" spans="5:7" x14ac:dyDescent="0.25">
      <c r="E609" s="1328"/>
      <c r="F609" s="1328"/>
      <c r="G609" s="954"/>
    </row>
    <row r="610" spans="5:7" x14ac:dyDescent="0.25">
      <c r="E610" s="1328"/>
      <c r="F610" s="1328"/>
      <c r="G610" s="954"/>
    </row>
    <row r="611" spans="5:7" x14ac:dyDescent="0.25">
      <c r="E611" s="1328"/>
      <c r="F611" s="1328"/>
      <c r="G611" s="954"/>
    </row>
    <row r="612" spans="5:7" x14ac:dyDescent="0.25">
      <c r="E612" s="1328"/>
      <c r="F612" s="1328"/>
      <c r="G612" s="954"/>
    </row>
    <row r="613" spans="5:7" x14ac:dyDescent="0.25">
      <c r="E613" s="1328"/>
      <c r="F613" s="1328"/>
      <c r="G613" s="954"/>
    </row>
    <row r="614" spans="5:7" x14ac:dyDescent="0.25">
      <c r="E614" s="1328"/>
      <c r="F614" s="1328"/>
      <c r="G614" s="954"/>
    </row>
    <row r="615" spans="5:7" x14ac:dyDescent="0.25">
      <c r="E615" s="1328"/>
      <c r="F615" s="1328"/>
      <c r="G615" s="954"/>
    </row>
    <row r="616" spans="5:7" x14ac:dyDescent="0.25">
      <c r="E616" s="1328"/>
      <c r="F616" s="1328"/>
      <c r="G616" s="954"/>
    </row>
    <row r="617" spans="5:7" x14ac:dyDescent="0.25">
      <c r="E617" s="1328"/>
      <c r="F617" s="1328"/>
      <c r="G617" s="954"/>
    </row>
    <row r="618" spans="5:7" x14ac:dyDescent="0.25">
      <c r="E618" s="1328"/>
      <c r="F618" s="1328"/>
      <c r="G618" s="954"/>
    </row>
    <row r="619" spans="5:7" x14ac:dyDescent="0.25">
      <c r="E619" s="1328"/>
      <c r="F619" s="1328"/>
      <c r="G619" s="954"/>
    </row>
    <row r="620" spans="5:7" x14ac:dyDescent="0.25">
      <c r="E620" s="1328"/>
      <c r="F620" s="1328"/>
      <c r="G620" s="954"/>
    </row>
    <row r="621" spans="5:7" x14ac:dyDescent="0.25">
      <c r="E621" s="1328"/>
      <c r="F621" s="1328"/>
      <c r="G621" s="954"/>
    </row>
    <row r="622" spans="5:7" x14ac:dyDescent="0.25">
      <c r="E622" s="1328"/>
      <c r="F622" s="1328"/>
      <c r="G622" s="954"/>
    </row>
    <row r="623" spans="5:7" x14ac:dyDescent="0.25">
      <c r="E623" s="1328"/>
      <c r="F623" s="1328"/>
      <c r="G623" s="954"/>
    </row>
    <row r="624" spans="5:7" x14ac:dyDescent="0.25">
      <c r="E624" s="1328"/>
      <c r="F624" s="1328"/>
      <c r="G624" s="954"/>
    </row>
    <row r="625" spans="5:7" x14ac:dyDescent="0.25">
      <c r="E625" s="1328"/>
      <c r="F625" s="1328"/>
      <c r="G625" s="954"/>
    </row>
    <row r="626" spans="5:7" x14ac:dyDescent="0.25">
      <c r="E626" s="1328"/>
      <c r="F626" s="1328"/>
      <c r="G626" s="954"/>
    </row>
    <row r="627" spans="5:7" x14ac:dyDescent="0.25">
      <c r="E627" s="1328"/>
      <c r="F627" s="1328"/>
      <c r="G627" s="954"/>
    </row>
    <row r="628" spans="5:7" x14ac:dyDescent="0.25">
      <c r="E628" s="1328"/>
      <c r="F628" s="1328"/>
      <c r="G628" s="954"/>
    </row>
    <row r="629" spans="5:7" x14ac:dyDescent="0.25">
      <c r="E629" s="1328"/>
      <c r="F629" s="1328"/>
      <c r="G629" s="954"/>
    </row>
    <row r="630" spans="5:7" x14ac:dyDescent="0.25">
      <c r="E630" s="1328"/>
      <c r="F630" s="1328"/>
      <c r="G630" s="954"/>
    </row>
    <row r="631" spans="5:7" x14ac:dyDescent="0.25">
      <c r="E631" s="1328"/>
      <c r="F631" s="1328"/>
      <c r="G631" s="954"/>
    </row>
    <row r="632" spans="5:7" x14ac:dyDescent="0.25">
      <c r="E632" s="1328"/>
      <c r="F632" s="1328"/>
      <c r="G632" s="954"/>
    </row>
    <row r="633" spans="5:7" x14ac:dyDescent="0.25">
      <c r="E633" s="1328"/>
      <c r="F633" s="1328"/>
      <c r="G633" s="954"/>
    </row>
    <row r="634" spans="5:7" x14ac:dyDescent="0.25">
      <c r="E634" s="1328"/>
      <c r="F634" s="1328"/>
      <c r="G634" s="954"/>
    </row>
    <row r="635" spans="5:7" x14ac:dyDescent="0.25">
      <c r="E635" s="1328"/>
      <c r="F635" s="1328"/>
      <c r="G635" s="954"/>
    </row>
    <row r="636" spans="5:7" x14ac:dyDescent="0.25">
      <c r="E636" s="1328"/>
      <c r="F636" s="1328"/>
      <c r="G636" s="954"/>
    </row>
    <row r="637" spans="5:7" x14ac:dyDescent="0.25">
      <c r="E637" s="1328"/>
      <c r="F637" s="1328"/>
      <c r="G637" s="954"/>
    </row>
    <row r="638" spans="5:7" x14ac:dyDescent="0.25">
      <c r="E638" s="1328"/>
      <c r="F638" s="1328"/>
      <c r="G638" s="954"/>
    </row>
    <row r="639" spans="5:7" x14ac:dyDescent="0.25">
      <c r="E639" s="1328"/>
      <c r="F639" s="1328"/>
      <c r="G639" s="954"/>
    </row>
    <row r="640" spans="5:7" x14ac:dyDescent="0.25">
      <c r="E640" s="1328"/>
      <c r="F640" s="1328"/>
      <c r="G640" s="954"/>
    </row>
    <row r="641" spans="5:7" x14ac:dyDescent="0.25">
      <c r="E641" s="1328"/>
      <c r="F641" s="1328"/>
      <c r="G641" s="954"/>
    </row>
    <row r="642" spans="5:7" x14ac:dyDescent="0.25">
      <c r="E642" s="1328"/>
      <c r="F642" s="1328"/>
      <c r="G642" s="954"/>
    </row>
    <row r="643" spans="5:7" x14ac:dyDescent="0.25">
      <c r="E643" s="1328"/>
      <c r="F643" s="1328"/>
      <c r="G643" s="954"/>
    </row>
    <row r="644" spans="5:7" x14ac:dyDescent="0.25">
      <c r="E644" s="1328"/>
      <c r="F644" s="1328"/>
      <c r="G644" s="954"/>
    </row>
    <row r="645" spans="5:7" x14ac:dyDescent="0.25">
      <c r="E645" s="1328"/>
      <c r="F645" s="1328"/>
      <c r="G645" s="954"/>
    </row>
    <row r="646" spans="5:7" x14ac:dyDescent="0.25">
      <c r="E646" s="1328"/>
      <c r="F646" s="1328"/>
      <c r="G646" s="954"/>
    </row>
    <row r="647" spans="5:7" x14ac:dyDescent="0.25">
      <c r="E647" s="1328"/>
      <c r="F647" s="1328"/>
      <c r="G647" s="954"/>
    </row>
    <row r="648" spans="5:7" x14ac:dyDescent="0.25">
      <c r="E648" s="1328"/>
      <c r="F648" s="1328"/>
      <c r="G648" s="954"/>
    </row>
    <row r="649" spans="5:7" x14ac:dyDescent="0.25">
      <c r="E649" s="1328"/>
      <c r="F649" s="1328"/>
      <c r="G649" s="954"/>
    </row>
    <row r="650" spans="5:7" x14ac:dyDescent="0.25">
      <c r="E650" s="1328"/>
      <c r="F650" s="1328"/>
      <c r="G650" s="954"/>
    </row>
    <row r="651" spans="5:7" x14ac:dyDescent="0.25">
      <c r="E651" s="1328"/>
      <c r="F651" s="1328"/>
      <c r="G651" s="954"/>
    </row>
    <row r="652" spans="5:7" x14ac:dyDescent="0.25">
      <c r="E652" s="1328"/>
      <c r="F652" s="1328"/>
      <c r="G652" s="954"/>
    </row>
    <row r="653" spans="5:7" x14ac:dyDescent="0.25">
      <c r="E653" s="1328"/>
      <c r="F653" s="1328"/>
      <c r="G653" s="954"/>
    </row>
    <row r="654" spans="5:7" x14ac:dyDescent="0.25">
      <c r="E654" s="1328"/>
      <c r="F654" s="1328"/>
      <c r="G654" s="954"/>
    </row>
    <row r="655" spans="5:7" x14ac:dyDescent="0.25">
      <c r="E655" s="1328"/>
      <c r="F655" s="1328"/>
      <c r="G655" s="954"/>
    </row>
    <row r="656" spans="5:7" x14ac:dyDescent="0.25">
      <c r="E656" s="1328"/>
      <c r="F656" s="1328"/>
      <c r="G656" s="954"/>
    </row>
    <row r="657" spans="5:7" x14ac:dyDescent="0.25">
      <c r="E657" s="1328"/>
      <c r="F657" s="1328"/>
      <c r="G657" s="954"/>
    </row>
    <row r="658" spans="5:7" x14ac:dyDescent="0.25">
      <c r="E658" s="1328"/>
      <c r="F658" s="1328"/>
      <c r="G658" s="954"/>
    </row>
    <row r="659" spans="5:7" x14ac:dyDescent="0.25">
      <c r="E659" s="1328"/>
      <c r="F659" s="1328"/>
      <c r="G659" s="954"/>
    </row>
    <row r="660" spans="5:7" x14ac:dyDescent="0.25">
      <c r="E660" s="1328"/>
      <c r="F660" s="1328"/>
      <c r="G660" s="954"/>
    </row>
    <row r="661" spans="5:7" x14ac:dyDescent="0.25">
      <c r="E661" s="1328"/>
      <c r="F661" s="1328"/>
      <c r="G661" s="954"/>
    </row>
    <row r="662" spans="5:7" x14ac:dyDescent="0.25">
      <c r="E662" s="1328"/>
      <c r="F662" s="1328"/>
      <c r="G662" s="954"/>
    </row>
    <row r="663" spans="5:7" x14ac:dyDescent="0.25">
      <c r="E663" s="1328"/>
      <c r="F663" s="1328"/>
      <c r="G663" s="954"/>
    </row>
    <row r="664" spans="5:7" x14ac:dyDescent="0.25">
      <c r="E664" s="1328"/>
      <c r="F664" s="1328"/>
      <c r="G664" s="954"/>
    </row>
    <row r="665" spans="5:7" x14ac:dyDescent="0.25">
      <c r="E665" s="1328"/>
      <c r="F665" s="1328"/>
      <c r="G665" s="954"/>
    </row>
    <row r="666" spans="5:7" x14ac:dyDescent="0.25">
      <c r="E666" s="1328"/>
      <c r="F666" s="1328"/>
      <c r="G666" s="954"/>
    </row>
    <row r="667" spans="5:7" x14ac:dyDescent="0.25">
      <c r="E667" s="1328"/>
      <c r="F667" s="1328"/>
      <c r="G667" s="954"/>
    </row>
    <row r="668" spans="5:7" x14ac:dyDescent="0.25">
      <c r="E668" s="1328"/>
      <c r="F668" s="1328"/>
      <c r="G668" s="954"/>
    </row>
    <row r="669" spans="5:7" x14ac:dyDescent="0.25">
      <c r="E669" s="1328"/>
      <c r="F669" s="1328"/>
      <c r="G669" s="954"/>
    </row>
    <row r="670" spans="5:7" x14ac:dyDescent="0.25">
      <c r="E670" s="1328"/>
      <c r="F670" s="1328"/>
      <c r="G670" s="954"/>
    </row>
    <row r="671" spans="5:7" x14ac:dyDescent="0.25">
      <c r="E671" s="1328"/>
      <c r="F671" s="1328"/>
      <c r="G671" s="954"/>
    </row>
    <row r="672" spans="5:7" x14ac:dyDescent="0.25">
      <c r="E672" s="1328"/>
      <c r="F672" s="1328"/>
      <c r="G672" s="954"/>
    </row>
    <row r="673" spans="5:7" x14ac:dyDescent="0.25">
      <c r="E673" s="1328"/>
      <c r="F673" s="1328"/>
      <c r="G673" s="954"/>
    </row>
    <row r="674" spans="5:7" x14ac:dyDescent="0.25">
      <c r="E674" s="1328"/>
      <c r="F674" s="1328"/>
      <c r="G674" s="954"/>
    </row>
    <row r="675" spans="5:7" x14ac:dyDescent="0.25">
      <c r="E675" s="1328"/>
      <c r="F675" s="1328"/>
      <c r="G675" s="954"/>
    </row>
    <row r="676" spans="5:7" x14ac:dyDescent="0.25">
      <c r="E676" s="1328"/>
      <c r="F676" s="1328"/>
      <c r="G676" s="954"/>
    </row>
    <row r="677" spans="5:7" x14ac:dyDescent="0.25">
      <c r="E677" s="1328"/>
      <c r="F677" s="1328"/>
      <c r="G677" s="954"/>
    </row>
    <row r="678" spans="5:7" x14ac:dyDescent="0.25">
      <c r="E678" s="1328"/>
      <c r="F678" s="1328"/>
      <c r="G678" s="954"/>
    </row>
    <row r="679" spans="5:7" x14ac:dyDescent="0.25">
      <c r="E679" s="1328"/>
      <c r="F679" s="1328"/>
      <c r="G679" s="954"/>
    </row>
    <row r="680" spans="5:7" x14ac:dyDescent="0.25">
      <c r="E680" s="1328"/>
      <c r="F680" s="1328"/>
      <c r="G680" s="954"/>
    </row>
    <row r="681" spans="5:7" x14ac:dyDescent="0.25">
      <c r="E681" s="1328"/>
      <c r="F681" s="1328"/>
      <c r="G681" s="954"/>
    </row>
    <row r="682" spans="5:7" x14ac:dyDescent="0.25">
      <c r="E682" s="1328"/>
      <c r="F682" s="1328"/>
      <c r="G682" s="954"/>
    </row>
    <row r="683" spans="5:7" x14ac:dyDescent="0.25">
      <c r="E683" s="1328"/>
      <c r="F683" s="1328"/>
      <c r="G683" s="954"/>
    </row>
    <row r="684" spans="5:7" x14ac:dyDescent="0.25">
      <c r="E684" s="1328"/>
      <c r="F684" s="1328"/>
      <c r="G684" s="954"/>
    </row>
    <row r="685" spans="5:7" x14ac:dyDescent="0.25">
      <c r="E685" s="1328"/>
      <c r="F685" s="1328"/>
      <c r="G685" s="954"/>
    </row>
    <row r="686" spans="5:7" x14ac:dyDescent="0.25">
      <c r="E686" s="1328"/>
      <c r="F686" s="1328"/>
      <c r="G686" s="954"/>
    </row>
    <row r="687" spans="5:7" x14ac:dyDescent="0.25">
      <c r="E687" s="1328"/>
      <c r="F687" s="1328"/>
      <c r="G687" s="954"/>
    </row>
    <row r="688" spans="5:7" x14ac:dyDescent="0.25">
      <c r="E688" s="1328"/>
      <c r="F688" s="1328"/>
      <c r="G688" s="954"/>
    </row>
    <row r="689" spans="5:7" x14ac:dyDescent="0.25">
      <c r="E689" s="1328"/>
      <c r="F689" s="1328"/>
      <c r="G689" s="954"/>
    </row>
    <row r="690" spans="5:7" x14ac:dyDescent="0.25">
      <c r="E690" s="1328"/>
      <c r="F690" s="1328"/>
      <c r="G690" s="954"/>
    </row>
    <row r="691" spans="5:7" x14ac:dyDescent="0.25">
      <c r="E691" s="1328"/>
      <c r="F691" s="1328"/>
      <c r="G691" s="954"/>
    </row>
    <row r="692" spans="5:7" x14ac:dyDescent="0.25">
      <c r="E692" s="1328"/>
      <c r="F692" s="1328"/>
      <c r="G692" s="954"/>
    </row>
    <row r="693" spans="5:7" x14ac:dyDescent="0.25">
      <c r="E693" s="1328"/>
      <c r="F693" s="1328"/>
      <c r="G693" s="954"/>
    </row>
    <row r="694" spans="5:7" x14ac:dyDescent="0.25">
      <c r="E694" s="1328"/>
      <c r="F694" s="1328"/>
      <c r="G694" s="954"/>
    </row>
    <row r="695" spans="5:7" x14ac:dyDescent="0.25">
      <c r="E695" s="1328"/>
      <c r="F695" s="1328"/>
      <c r="G695" s="954"/>
    </row>
    <row r="696" spans="5:7" x14ac:dyDescent="0.25">
      <c r="E696" s="1328"/>
      <c r="F696" s="1328"/>
      <c r="G696" s="954"/>
    </row>
    <row r="697" spans="5:7" x14ac:dyDescent="0.25">
      <c r="E697" s="1328"/>
      <c r="F697" s="1328"/>
      <c r="G697" s="954"/>
    </row>
    <row r="698" spans="5:7" x14ac:dyDescent="0.25">
      <c r="E698" s="1328"/>
      <c r="F698" s="1328"/>
      <c r="G698" s="954"/>
    </row>
    <row r="699" spans="5:7" x14ac:dyDescent="0.25">
      <c r="E699" s="1328"/>
      <c r="F699" s="1328"/>
      <c r="G699" s="954"/>
    </row>
    <row r="700" spans="5:7" x14ac:dyDescent="0.25">
      <c r="E700" s="1328"/>
      <c r="F700" s="1328"/>
      <c r="G700" s="954"/>
    </row>
    <row r="701" spans="5:7" x14ac:dyDescent="0.25">
      <c r="E701" s="1328"/>
      <c r="F701" s="1328"/>
      <c r="G701" s="954"/>
    </row>
    <row r="702" spans="5:7" x14ac:dyDescent="0.25">
      <c r="E702" s="1328"/>
      <c r="F702" s="1328"/>
      <c r="G702" s="954"/>
    </row>
    <row r="703" spans="5:7" x14ac:dyDescent="0.25">
      <c r="E703" s="1328"/>
      <c r="F703" s="1328"/>
      <c r="G703" s="954"/>
    </row>
    <row r="704" spans="5:7" x14ac:dyDescent="0.25">
      <c r="E704" s="1328"/>
      <c r="F704" s="1328"/>
      <c r="G704" s="954"/>
    </row>
    <row r="705" spans="5:7" x14ac:dyDescent="0.25">
      <c r="E705" s="1328"/>
      <c r="F705" s="1328"/>
      <c r="G705" s="954"/>
    </row>
    <row r="706" spans="5:7" x14ac:dyDescent="0.25">
      <c r="E706" s="1328"/>
      <c r="F706" s="1328"/>
      <c r="G706" s="954"/>
    </row>
    <row r="707" spans="5:7" x14ac:dyDescent="0.25">
      <c r="E707" s="1328"/>
      <c r="F707" s="1328"/>
      <c r="G707" s="954"/>
    </row>
    <row r="708" spans="5:7" x14ac:dyDescent="0.25">
      <c r="E708" s="1328"/>
      <c r="F708" s="1328"/>
      <c r="G708" s="954"/>
    </row>
    <row r="709" spans="5:7" x14ac:dyDescent="0.25">
      <c r="E709" s="1328"/>
      <c r="F709" s="1328"/>
      <c r="G709" s="954"/>
    </row>
    <row r="710" spans="5:7" x14ac:dyDescent="0.25">
      <c r="E710" s="1328"/>
      <c r="F710" s="1328"/>
      <c r="G710" s="954"/>
    </row>
    <row r="711" spans="5:7" x14ac:dyDescent="0.25">
      <c r="E711" s="1328"/>
      <c r="F711" s="1328"/>
      <c r="G711" s="954"/>
    </row>
    <row r="712" spans="5:7" x14ac:dyDescent="0.25">
      <c r="E712" s="1328"/>
      <c r="F712" s="1328"/>
      <c r="G712" s="954"/>
    </row>
    <row r="713" spans="5:7" x14ac:dyDescent="0.25">
      <c r="E713" s="1328"/>
      <c r="F713" s="1328"/>
      <c r="G713" s="954"/>
    </row>
    <row r="714" spans="5:7" x14ac:dyDescent="0.25">
      <c r="E714" s="1328"/>
      <c r="F714" s="1328"/>
      <c r="G714" s="954"/>
    </row>
    <row r="715" spans="5:7" x14ac:dyDescent="0.25">
      <c r="E715" s="1328"/>
      <c r="F715" s="1328"/>
      <c r="G715" s="954"/>
    </row>
    <row r="716" spans="5:7" x14ac:dyDescent="0.25">
      <c r="E716" s="1328"/>
      <c r="F716" s="1328"/>
      <c r="G716" s="954"/>
    </row>
    <row r="717" spans="5:7" x14ac:dyDescent="0.25">
      <c r="E717" s="1328"/>
      <c r="F717" s="1328"/>
      <c r="G717" s="954"/>
    </row>
    <row r="718" spans="5:7" x14ac:dyDescent="0.25">
      <c r="E718" s="1328"/>
      <c r="F718" s="1328"/>
      <c r="G718" s="954"/>
    </row>
    <row r="719" spans="5:7" x14ac:dyDescent="0.25">
      <c r="E719" s="1328"/>
      <c r="F719" s="1328"/>
      <c r="G719" s="954"/>
    </row>
    <row r="720" spans="5:7" x14ac:dyDescent="0.25">
      <c r="E720" s="1328"/>
      <c r="F720" s="1328"/>
      <c r="G720" s="954"/>
    </row>
    <row r="721" spans="5:7" x14ac:dyDescent="0.25">
      <c r="E721" s="1328"/>
      <c r="F721" s="1328"/>
      <c r="G721" s="954"/>
    </row>
    <row r="722" spans="5:7" x14ac:dyDescent="0.25">
      <c r="E722" s="1328"/>
      <c r="F722" s="1328"/>
      <c r="G722" s="954"/>
    </row>
    <row r="723" spans="5:7" x14ac:dyDescent="0.25">
      <c r="E723" s="1328"/>
      <c r="F723" s="1328"/>
      <c r="G723" s="954"/>
    </row>
    <row r="724" spans="5:7" x14ac:dyDescent="0.25">
      <c r="E724" s="1328"/>
      <c r="F724" s="1328"/>
      <c r="G724" s="954"/>
    </row>
    <row r="725" spans="5:7" x14ac:dyDescent="0.25">
      <c r="E725" s="1328"/>
      <c r="F725" s="1328"/>
      <c r="G725" s="954"/>
    </row>
    <row r="726" spans="5:7" x14ac:dyDescent="0.25">
      <c r="E726" s="1328"/>
      <c r="F726" s="1328"/>
      <c r="G726" s="954"/>
    </row>
    <row r="727" spans="5:7" x14ac:dyDescent="0.25">
      <c r="E727" s="1328"/>
      <c r="F727" s="1328"/>
      <c r="G727" s="954"/>
    </row>
    <row r="728" spans="5:7" x14ac:dyDescent="0.25">
      <c r="E728" s="1328"/>
      <c r="F728" s="1328"/>
      <c r="G728" s="954"/>
    </row>
    <row r="729" spans="5:7" x14ac:dyDescent="0.25">
      <c r="E729" s="1328"/>
      <c r="F729" s="1328"/>
      <c r="G729" s="954"/>
    </row>
    <row r="730" spans="5:7" x14ac:dyDescent="0.25">
      <c r="E730" s="1328"/>
      <c r="F730" s="1328"/>
      <c r="G730" s="954"/>
    </row>
    <row r="731" spans="5:7" x14ac:dyDescent="0.25">
      <c r="E731" s="1328"/>
      <c r="F731" s="1328"/>
      <c r="G731" s="954"/>
    </row>
    <row r="732" spans="5:7" x14ac:dyDescent="0.25">
      <c r="E732" s="1328"/>
      <c r="F732" s="1328"/>
      <c r="G732" s="954"/>
    </row>
    <row r="733" spans="5:7" x14ac:dyDescent="0.25">
      <c r="E733" s="1328"/>
      <c r="F733" s="1328"/>
      <c r="G733" s="954"/>
    </row>
    <row r="734" spans="5:7" x14ac:dyDescent="0.25">
      <c r="E734" s="1328"/>
      <c r="F734" s="1328"/>
      <c r="G734" s="954"/>
    </row>
    <row r="735" spans="5:7" x14ac:dyDescent="0.25">
      <c r="E735" s="1328"/>
      <c r="F735" s="1328"/>
      <c r="G735" s="954"/>
    </row>
    <row r="736" spans="5:7" x14ac:dyDescent="0.25">
      <c r="E736" s="1328"/>
      <c r="F736" s="1328"/>
      <c r="G736" s="954"/>
    </row>
    <row r="737" spans="5:7" x14ac:dyDescent="0.25">
      <c r="E737" s="1328"/>
      <c r="F737" s="1328"/>
      <c r="G737" s="954"/>
    </row>
    <row r="738" spans="5:7" x14ac:dyDescent="0.25">
      <c r="E738" s="1328"/>
      <c r="F738" s="1328"/>
      <c r="G738" s="954"/>
    </row>
    <row r="739" spans="5:7" x14ac:dyDescent="0.25">
      <c r="E739" s="1328"/>
      <c r="F739" s="1328"/>
      <c r="G739" s="954"/>
    </row>
    <row r="740" spans="5:7" x14ac:dyDescent="0.25">
      <c r="E740" s="1328"/>
      <c r="F740" s="1328"/>
      <c r="G740" s="954"/>
    </row>
    <row r="741" spans="5:7" x14ac:dyDescent="0.25">
      <c r="E741" s="1328"/>
      <c r="F741" s="1328"/>
      <c r="G741" s="954"/>
    </row>
    <row r="742" spans="5:7" x14ac:dyDescent="0.25">
      <c r="E742" s="1328"/>
      <c r="F742" s="1328"/>
      <c r="G742" s="954"/>
    </row>
    <row r="743" spans="5:7" x14ac:dyDescent="0.25">
      <c r="E743" s="1328"/>
      <c r="F743" s="1328"/>
      <c r="G743" s="954"/>
    </row>
    <row r="744" spans="5:7" x14ac:dyDescent="0.25">
      <c r="E744" s="1328"/>
      <c r="F744" s="1328"/>
      <c r="G744" s="954"/>
    </row>
    <row r="745" spans="5:7" x14ac:dyDescent="0.25">
      <c r="E745" s="1328"/>
      <c r="F745" s="1328"/>
      <c r="G745" s="954"/>
    </row>
    <row r="746" spans="5:7" x14ac:dyDescent="0.25">
      <c r="E746" s="1328"/>
      <c r="F746" s="1328"/>
      <c r="G746" s="954"/>
    </row>
    <row r="747" spans="5:7" x14ac:dyDescent="0.25">
      <c r="E747" s="1328"/>
      <c r="F747" s="1328"/>
      <c r="G747" s="954"/>
    </row>
    <row r="748" spans="5:7" x14ac:dyDescent="0.25">
      <c r="E748" s="1328"/>
      <c r="F748" s="1328"/>
      <c r="G748" s="954"/>
    </row>
    <row r="749" spans="5:7" x14ac:dyDescent="0.25">
      <c r="E749" s="1328"/>
      <c r="F749" s="1328"/>
      <c r="G749" s="954"/>
    </row>
    <row r="750" spans="5:7" x14ac:dyDescent="0.25">
      <c r="E750" s="1328"/>
      <c r="F750" s="1328"/>
      <c r="G750" s="954"/>
    </row>
    <row r="751" spans="5:7" x14ac:dyDescent="0.25">
      <c r="E751" s="1328"/>
      <c r="F751" s="1328"/>
      <c r="G751" s="954"/>
    </row>
    <row r="752" spans="5:7" x14ac:dyDescent="0.25">
      <c r="E752" s="1328"/>
      <c r="F752" s="1328"/>
      <c r="G752" s="954"/>
    </row>
    <row r="753" spans="5:7" x14ac:dyDescent="0.25">
      <c r="E753" s="1328"/>
      <c r="F753" s="1328"/>
      <c r="G753" s="954"/>
    </row>
    <row r="754" spans="5:7" x14ac:dyDescent="0.25">
      <c r="E754" s="1328"/>
      <c r="F754" s="1328"/>
      <c r="G754" s="954"/>
    </row>
    <row r="755" spans="5:7" x14ac:dyDescent="0.25">
      <c r="E755" s="1328"/>
      <c r="F755" s="1328"/>
      <c r="G755" s="954"/>
    </row>
    <row r="756" spans="5:7" x14ac:dyDescent="0.25">
      <c r="E756" s="1328"/>
      <c r="F756" s="1328"/>
      <c r="G756" s="954"/>
    </row>
    <row r="757" spans="5:7" x14ac:dyDescent="0.25">
      <c r="E757" s="1328"/>
      <c r="F757" s="1328"/>
      <c r="G757" s="954"/>
    </row>
    <row r="758" spans="5:7" x14ac:dyDescent="0.25">
      <c r="E758" s="1328"/>
      <c r="F758" s="1328"/>
      <c r="G758" s="954"/>
    </row>
    <row r="759" spans="5:7" x14ac:dyDescent="0.25">
      <c r="E759" s="1328"/>
      <c r="F759" s="1328"/>
      <c r="G759" s="954"/>
    </row>
    <row r="760" spans="5:7" x14ac:dyDescent="0.25">
      <c r="E760" s="1328"/>
      <c r="F760" s="1328"/>
      <c r="G760" s="954"/>
    </row>
    <row r="761" spans="5:7" x14ac:dyDescent="0.25">
      <c r="E761" s="1328"/>
      <c r="F761" s="1328"/>
      <c r="G761" s="954"/>
    </row>
    <row r="762" spans="5:7" x14ac:dyDescent="0.25">
      <c r="E762" s="1328"/>
      <c r="F762" s="1328"/>
      <c r="G762" s="954"/>
    </row>
    <row r="763" spans="5:7" x14ac:dyDescent="0.25">
      <c r="E763" s="1328"/>
      <c r="F763" s="1328"/>
      <c r="G763" s="954"/>
    </row>
    <row r="764" spans="5:7" x14ac:dyDescent="0.25">
      <c r="E764" s="1328"/>
      <c r="F764" s="1328"/>
      <c r="G764" s="954"/>
    </row>
    <row r="765" spans="5:7" x14ac:dyDescent="0.25">
      <c r="E765" s="1328"/>
      <c r="F765" s="1328"/>
      <c r="G765" s="954"/>
    </row>
    <row r="766" spans="5:7" x14ac:dyDescent="0.25">
      <c r="E766" s="1328"/>
      <c r="F766" s="1328"/>
      <c r="G766" s="954"/>
    </row>
    <row r="767" spans="5:7" x14ac:dyDescent="0.25">
      <c r="E767" s="1328"/>
      <c r="F767" s="1328"/>
      <c r="G767" s="954"/>
    </row>
    <row r="768" spans="5:7" x14ac:dyDescent="0.25">
      <c r="E768" s="1328"/>
      <c r="F768" s="1328"/>
      <c r="G768" s="954"/>
    </row>
    <row r="769" spans="5:7" x14ac:dyDescent="0.25">
      <c r="E769" s="1328"/>
      <c r="F769" s="1328"/>
      <c r="G769" s="954"/>
    </row>
    <row r="770" spans="5:7" x14ac:dyDescent="0.25">
      <c r="E770" s="1328"/>
      <c r="F770" s="1328"/>
      <c r="G770" s="954"/>
    </row>
    <row r="771" spans="5:7" x14ac:dyDescent="0.25">
      <c r="E771" s="1328"/>
      <c r="F771" s="1328"/>
      <c r="G771" s="954"/>
    </row>
    <row r="772" spans="5:7" x14ac:dyDescent="0.25">
      <c r="E772" s="1328"/>
      <c r="F772" s="1328"/>
      <c r="G772" s="954"/>
    </row>
    <row r="773" spans="5:7" x14ac:dyDescent="0.25">
      <c r="E773" s="1328"/>
      <c r="F773" s="1328"/>
      <c r="G773" s="954"/>
    </row>
    <row r="774" spans="5:7" x14ac:dyDescent="0.25">
      <c r="E774" s="1328"/>
      <c r="F774" s="1328"/>
      <c r="G774" s="954"/>
    </row>
    <row r="775" spans="5:7" x14ac:dyDescent="0.25">
      <c r="E775" s="1328"/>
      <c r="F775" s="1328"/>
      <c r="G775" s="954"/>
    </row>
    <row r="776" spans="5:7" x14ac:dyDescent="0.25">
      <c r="E776" s="1328"/>
      <c r="F776" s="1328"/>
      <c r="G776" s="954"/>
    </row>
    <row r="777" spans="5:7" x14ac:dyDescent="0.25">
      <c r="E777" s="1328"/>
      <c r="F777" s="1328"/>
      <c r="G777" s="954"/>
    </row>
    <row r="778" spans="5:7" x14ac:dyDescent="0.25">
      <c r="E778" s="1328"/>
      <c r="F778" s="1328"/>
      <c r="G778" s="954"/>
    </row>
    <row r="779" spans="5:7" x14ac:dyDescent="0.25">
      <c r="E779" s="1328"/>
      <c r="F779" s="1328"/>
      <c r="G779" s="954"/>
    </row>
    <row r="780" spans="5:7" x14ac:dyDescent="0.25">
      <c r="E780" s="1328"/>
      <c r="F780" s="1328"/>
      <c r="G780" s="954"/>
    </row>
    <row r="781" spans="5:7" x14ac:dyDescent="0.25">
      <c r="E781" s="1328"/>
      <c r="F781" s="1328"/>
      <c r="G781" s="954"/>
    </row>
    <row r="782" spans="5:7" x14ac:dyDescent="0.25">
      <c r="E782" s="1328"/>
      <c r="F782" s="1328"/>
      <c r="G782" s="954"/>
    </row>
    <row r="783" spans="5:7" x14ac:dyDescent="0.25">
      <c r="E783" s="1328"/>
      <c r="F783" s="1328"/>
      <c r="G783" s="954"/>
    </row>
    <row r="784" spans="5:7" x14ac:dyDescent="0.25">
      <c r="E784" s="1328"/>
      <c r="F784" s="1328"/>
      <c r="G784" s="954"/>
    </row>
    <row r="785" spans="5:7" x14ac:dyDescent="0.25">
      <c r="E785" s="1328"/>
      <c r="F785" s="1328"/>
      <c r="G785" s="954"/>
    </row>
    <row r="786" spans="5:7" x14ac:dyDescent="0.25">
      <c r="E786" s="1328"/>
      <c r="F786" s="1328"/>
      <c r="G786" s="954"/>
    </row>
    <row r="787" spans="5:7" x14ac:dyDescent="0.25">
      <c r="E787" s="1328"/>
      <c r="F787" s="1328"/>
      <c r="G787" s="954"/>
    </row>
    <row r="788" spans="5:7" x14ac:dyDescent="0.25">
      <c r="E788" s="1328"/>
      <c r="F788" s="1328"/>
      <c r="G788" s="954"/>
    </row>
    <row r="789" spans="5:7" x14ac:dyDescent="0.25">
      <c r="E789" s="1328"/>
      <c r="F789" s="1328"/>
      <c r="G789" s="954"/>
    </row>
    <row r="790" spans="5:7" x14ac:dyDescent="0.25">
      <c r="E790" s="1328"/>
      <c r="F790" s="1328"/>
      <c r="G790" s="954"/>
    </row>
    <row r="791" spans="5:7" x14ac:dyDescent="0.25">
      <c r="E791" s="1328"/>
      <c r="F791" s="1328"/>
      <c r="G791" s="954"/>
    </row>
    <row r="792" spans="5:7" x14ac:dyDescent="0.25">
      <c r="E792" s="1328"/>
      <c r="F792" s="1328"/>
      <c r="G792" s="954"/>
    </row>
    <row r="793" spans="5:7" x14ac:dyDescent="0.25">
      <c r="E793" s="1328"/>
      <c r="F793" s="1328"/>
      <c r="G793" s="954"/>
    </row>
    <row r="794" spans="5:7" x14ac:dyDescent="0.25">
      <c r="E794" s="1328"/>
      <c r="F794" s="1328"/>
      <c r="G794" s="954"/>
    </row>
    <row r="795" spans="5:7" x14ac:dyDescent="0.25">
      <c r="E795" s="1328"/>
      <c r="F795" s="1328"/>
      <c r="G795" s="954"/>
    </row>
    <row r="796" spans="5:7" x14ac:dyDescent="0.25">
      <c r="E796" s="1328"/>
      <c r="F796" s="1328"/>
      <c r="G796" s="954"/>
    </row>
    <row r="797" spans="5:7" x14ac:dyDescent="0.25">
      <c r="E797" s="1328"/>
      <c r="F797" s="1328"/>
      <c r="G797" s="954"/>
    </row>
    <row r="798" spans="5:7" x14ac:dyDescent="0.25">
      <c r="E798" s="1328"/>
      <c r="F798" s="1328"/>
      <c r="G798" s="954"/>
    </row>
    <row r="799" spans="5:7" x14ac:dyDescent="0.25">
      <c r="E799" s="1328"/>
      <c r="F799" s="1328"/>
      <c r="G799" s="954"/>
    </row>
    <row r="800" spans="5:7" x14ac:dyDescent="0.25">
      <c r="E800" s="1328"/>
      <c r="F800" s="1328"/>
      <c r="G800" s="954"/>
    </row>
    <row r="801" spans="5:7" x14ac:dyDescent="0.25">
      <c r="E801" s="1328"/>
      <c r="F801" s="1328"/>
      <c r="G801" s="954"/>
    </row>
    <row r="802" spans="5:7" x14ac:dyDescent="0.25">
      <c r="E802" s="1328"/>
      <c r="F802" s="1328"/>
      <c r="G802" s="954"/>
    </row>
    <row r="803" spans="5:7" x14ac:dyDescent="0.25">
      <c r="E803" s="1328"/>
      <c r="F803" s="1328"/>
      <c r="G803" s="954"/>
    </row>
    <row r="804" spans="5:7" x14ac:dyDescent="0.25">
      <c r="E804" s="1328"/>
      <c r="F804" s="1328"/>
      <c r="G804" s="954"/>
    </row>
    <row r="805" spans="5:7" x14ac:dyDescent="0.25">
      <c r="E805" s="1328"/>
      <c r="F805" s="1328"/>
      <c r="G805" s="954"/>
    </row>
    <row r="806" spans="5:7" x14ac:dyDescent="0.25">
      <c r="E806" s="1328"/>
      <c r="F806" s="1328"/>
      <c r="G806" s="954"/>
    </row>
    <row r="807" spans="5:7" x14ac:dyDescent="0.25">
      <c r="E807" s="1328"/>
      <c r="F807" s="1328"/>
      <c r="G807" s="954"/>
    </row>
    <row r="808" spans="5:7" x14ac:dyDescent="0.25">
      <c r="E808" s="1328"/>
      <c r="F808" s="1328"/>
      <c r="G808" s="954"/>
    </row>
    <row r="809" spans="5:7" x14ac:dyDescent="0.25">
      <c r="E809" s="1328"/>
      <c r="F809" s="1328"/>
      <c r="G809" s="954"/>
    </row>
    <row r="810" spans="5:7" x14ac:dyDescent="0.25">
      <c r="E810" s="1328"/>
      <c r="F810" s="1328"/>
      <c r="G810" s="954"/>
    </row>
    <row r="811" spans="5:7" x14ac:dyDescent="0.25">
      <c r="E811" s="1328"/>
      <c r="F811" s="1328"/>
      <c r="G811" s="954"/>
    </row>
    <row r="812" spans="5:7" x14ac:dyDescent="0.25">
      <c r="E812" s="1328"/>
      <c r="F812" s="1328"/>
      <c r="G812" s="954"/>
    </row>
    <row r="813" spans="5:7" x14ac:dyDescent="0.25">
      <c r="E813" s="1328"/>
      <c r="F813" s="1328"/>
      <c r="G813" s="954"/>
    </row>
    <row r="814" spans="5:7" x14ac:dyDescent="0.25">
      <c r="E814" s="1328"/>
      <c r="F814" s="1328"/>
      <c r="G814" s="954"/>
    </row>
    <row r="815" spans="5:7" x14ac:dyDescent="0.25">
      <c r="E815" s="1328"/>
      <c r="F815" s="1328"/>
      <c r="G815" s="954"/>
    </row>
    <row r="816" spans="5:7" x14ac:dyDescent="0.25">
      <c r="E816" s="1328"/>
      <c r="F816" s="1328"/>
      <c r="G816" s="954"/>
    </row>
    <row r="817" spans="5:7" x14ac:dyDescent="0.25">
      <c r="E817" s="1328"/>
      <c r="F817" s="1328"/>
      <c r="G817" s="954"/>
    </row>
    <row r="818" spans="5:7" x14ac:dyDescent="0.25">
      <c r="E818" s="1328"/>
      <c r="F818" s="1328"/>
      <c r="G818" s="954"/>
    </row>
    <row r="819" spans="5:7" x14ac:dyDescent="0.25">
      <c r="E819" s="1328"/>
      <c r="F819" s="1328"/>
      <c r="G819" s="954"/>
    </row>
    <row r="820" spans="5:7" x14ac:dyDescent="0.25">
      <c r="E820" s="1328"/>
      <c r="F820" s="1328"/>
      <c r="G820" s="954"/>
    </row>
    <row r="821" spans="5:7" x14ac:dyDescent="0.25">
      <c r="E821" s="1328"/>
      <c r="F821" s="1328"/>
      <c r="G821" s="954"/>
    </row>
    <row r="822" spans="5:7" x14ac:dyDescent="0.25">
      <c r="E822" s="1328"/>
      <c r="F822" s="1328"/>
      <c r="G822" s="954"/>
    </row>
    <row r="823" spans="5:7" x14ac:dyDescent="0.25">
      <c r="E823" s="1328"/>
      <c r="F823" s="1328"/>
      <c r="G823" s="954"/>
    </row>
    <row r="824" spans="5:7" x14ac:dyDescent="0.25">
      <c r="E824" s="1328"/>
      <c r="F824" s="1328"/>
      <c r="G824" s="954"/>
    </row>
    <row r="825" spans="5:7" x14ac:dyDescent="0.25">
      <c r="E825" s="1328"/>
      <c r="F825" s="1328"/>
      <c r="G825" s="954"/>
    </row>
    <row r="826" spans="5:7" x14ac:dyDescent="0.25">
      <c r="E826" s="1328"/>
      <c r="F826" s="1328"/>
      <c r="G826" s="954"/>
    </row>
    <row r="827" spans="5:7" x14ac:dyDescent="0.25">
      <c r="E827" s="1328"/>
      <c r="F827" s="1328"/>
      <c r="G827" s="954"/>
    </row>
    <row r="828" spans="5:7" x14ac:dyDescent="0.25">
      <c r="E828" s="1328"/>
      <c r="F828" s="1328"/>
      <c r="G828" s="954"/>
    </row>
    <row r="829" spans="5:7" x14ac:dyDescent="0.25">
      <c r="E829" s="1328"/>
      <c r="F829" s="1328"/>
      <c r="G829" s="954"/>
    </row>
    <row r="830" spans="5:7" x14ac:dyDescent="0.25">
      <c r="E830" s="1328"/>
      <c r="F830" s="1328"/>
      <c r="G830" s="954"/>
    </row>
    <row r="831" spans="5:7" x14ac:dyDescent="0.25">
      <c r="E831" s="1328"/>
      <c r="F831" s="1328"/>
      <c r="G831" s="954"/>
    </row>
    <row r="832" spans="5:7" x14ac:dyDescent="0.25">
      <c r="E832" s="1328"/>
      <c r="F832" s="1328"/>
      <c r="G832" s="954"/>
    </row>
    <row r="833" spans="5:7" x14ac:dyDescent="0.25">
      <c r="E833" s="1328"/>
      <c r="F833" s="1328"/>
      <c r="G833" s="954"/>
    </row>
    <row r="834" spans="5:7" x14ac:dyDescent="0.25">
      <c r="E834" s="1328"/>
      <c r="F834" s="1328"/>
      <c r="G834" s="954"/>
    </row>
    <row r="835" spans="5:7" x14ac:dyDescent="0.25">
      <c r="E835" s="1328"/>
      <c r="F835" s="1328"/>
      <c r="G835" s="954"/>
    </row>
    <row r="836" spans="5:7" x14ac:dyDescent="0.25">
      <c r="E836" s="1328"/>
      <c r="F836" s="1328"/>
      <c r="G836" s="954"/>
    </row>
    <row r="837" spans="5:7" x14ac:dyDescent="0.25">
      <c r="E837" s="1328"/>
      <c r="F837" s="1328"/>
      <c r="G837" s="954"/>
    </row>
    <row r="838" spans="5:7" x14ac:dyDescent="0.25">
      <c r="E838" s="1328"/>
      <c r="F838" s="1328"/>
      <c r="G838" s="954"/>
    </row>
    <row r="839" spans="5:7" x14ac:dyDescent="0.25">
      <c r="E839" s="1328"/>
      <c r="F839" s="1328"/>
      <c r="G839" s="954"/>
    </row>
    <row r="840" spans="5:7" x14ac:dyDescent="0.25">
      <c r="E840" s="1328"/>
      <c r="F840" s="1328"/>
      <c r="G840" s="954"/>
    </row>
    <row r="841" spans="5:7" x14ac:dyDescent="0.25">
      <c r="E841" s="1328"/>
      <c r="F841" s="1328"/>
      <c r="G841" s="954"/>
    </row>
    <row r="842" spans="5:7" x14ac:dyDescent="0.25">
      <c r="E842" s="1328"/>
      <c r="F842" s="1328"/>
      <c r="G842" s="954"/>
    </row>
    <row r="843" spans="5:7" x14ac:dyDescent="0.25">
      <c r="E843" s="1328"/>
      <c r="F843" s="1328"/>
      <c r="G843" s="954"/>
    </row>
    <row r="844" spans="5:7" x14ac:dyDescent="0.25">
      <c r="E844" s="1328"/>
      <c r="F844" s="1328"/>
      <c r="G844" s="954"/>
    </row>
    <row r="845" spans="5:7" x14ac:dyDescent="0.25">
      <c r="E845" s="1328"/>
      <c r="F845" s="1328"/>
      <c r="G845" s="954"/>
    </row>
    <row r="846" spans="5:7" x14ac:dyDescent="0.25">
      <c r="E846" s="1328"/>
      <c r="F846" s="1328"/>
      <c r="G846" s="954"/>
    </row>
    <row r="847" spans="5:7" x14ac:dyDescent="0.25">
      <c r="E847" s="1328"/>
      <c r="F847" s="1328"/>
      <c r="G847" s="954"/>
    </row>
    <row r="848" spans="5:7" x14ac:dyDescent="0.25">
      <c r="E848" s="1328"/>
      <c r="F848" s="1328"/>
      <c r="G848" s="954"/>
    </row>
    <row r="849" spans="5:7" x14ac:dyDescent="0.25">
      <c r="E849" s="1328"/>
      <c r="F849" s="1328"/>
      <c r="G849" s="954"/>
    </row>
    <row r="850" spans="5:7" x14ac:dyDescent="0.25">
      <c r="E850" s="1328"/>
      <c r="F850" s="1328"/>
      <c r="G850" s="954"/>
    </row>
    <row r="851" spans="5:7" x14ac:dyDescent="0.25">
      <c r="E851" s="1328"/>
      <c r="F851" s="1328"/>
      <c r="G851" s="954"/>
    </row>
    <row r="852" spans="5:7" x14ac:dyDescent="0.25">
      <c r="E852" s="1328"/>
      <c r="F852" s="1328"/>
      <c r="G852" s="954"/>
    </row>
    <row r="853" spans="5:7" x14ac:dyDescent="0.25">
      <c r="E853" s="1328"/>
      <c r="F853" s="1328"/>
      <c r="G853" s="954"/>
    </row>
    <row r="854" spans="5:7" x14ac:dyDescent="0.25">
      <c r="E854" s="1328"/>
      <c r="F854" s="1328"/>
      <c r="G854" s="954"/>
    </row>
    <row r="855" spans="5:7" x14ac:dyDescent="0.25">
      <c r="E855" s="1328"/>
      <c r="F855" s="1328"/>
      <c r="G855" s="954"/>
    </row>
    <row r="856" spans="5:7" x14ac:dyDescent="0.25">
      <c r="E856" s="1328"/>
      <c r="F856" s="1328"/>
      <c r="G856" s="954"/>
    </row>
    <row r="857" spans="5:7" x14ac:dyDescent="0.25">
      <c r="E857" s="1328"/>
      <c r="F857" s="1328"/>
      <c r="G857" s="954"/>
    </row>
    <row r="858" spans="5:7" x14ac:dyDescent="0.25">
      <c r="E858" s="1328"/>
      <c r="F858" s="1328"/>
      <c r="G858" s="954"/>
    </row>
    <row r="859" spans="5:7" x14ac:dyDescent="0.25">
      <c r="E859" s="1328"/>
      <c r="F859" s="1328"/>
      <c r="G859" s="954"/>
    </row>
    <row r="860" spans="5:7" x14ac:dyDescent="0.25">
      <c r="E860" s="1328"/>
      <c r="F860" s="1328"/>
      <c r="G860" s="954"/>
    </row>
    <row r="861" spans="5:7" x14ac:dyDescent="0.25">
      <c r="E861" s="1328"/>
      <c r="F861" s="1328"/>
      <c r="G861" s="954"/>
    </row>
    <row r="862" spans="5:7" x14ac:dyDescent="0.25">
      <c r="E862" s="1328"/>
      <c r="F862" s="1328"/>
      <c r="G862" s="954"/>
    </row>
    <row r="863" spans="5:7" x14ac:dyDescent="0.25">
      <c r="E863" s="1328"/>
      <c r="F863" s="1328"/>
      <c r="G863" s="954"/>
    </row>
    <row r="864" spans="5:7" x14ac:dyDescent="0.25">
      <c r="E864" s="1328"/>
      <c r="F864" s="1328"/>
      <c r="G864" s="954"/>
    </row>
    <row r="865" spans="5:7" x14ac:dyDescent="0.25">
      <c r="E865" s="1328"/>
      <c r="F865" s="1328"/>
      <c r="G865" s="954"/>
    </row>
    <row r="866" spans="5:7" x14ac:dyDescent="0.25">
      <c r="E866" s="1328"/>
      <c r="F866" s="1328"/>
      <c r="G866" s="954"/>
    </row>
    <row r="867" spans="5:7" x14ac:dyDescent="0.25">
      <c r="E867" s="1328"/>
      <c r="F867" s="1328"/>
      <c r="G867" s="954"/>
    </row>
    <row r="868" spans="5:7" x14ac:dyDescent="0.25">
      <c r="E868" s="1328"/>
      <c r="F868" s="1328"/>
      <c r="G868" s="954"/>
    </row>
    <row r="869" spans="5:7" x14ac:dyDescent="0.25">
      <c r="E869" s="1328"/>
      <c r="F869" s="1328"/>
      <c r="G869" s="954"/>
    </row>
    <row r="870" spans="5:7" x14ac:dyDescent="0.25">
      <c r="E870" s="1328"/>
      <c r="F870" s="1328"/>
      <c r="G870" s="954"/>
    </row>
    <row r="871" spans="5:7" x14ac:dyDescent="0.25">
      <c r="E871" s="1328"/>
      <c r="F871" s="1328"/>
      <c r="G871" s="954"/>
    </row>
    <row r="872" spans="5:7" x14ac:dyDescent="0.25">
      <c r="E872" s="1328"/>
      <c r="F872" s="1328"/>
      <c r="G872" s="954"/>
    </row>
    <row r="873" spans="5:7" x14ac:dyDescent="0.25">
      <c r="E873" s="1328"/>
      <c r="F873" s="1328"/>
      <c r="G873" s="954"/>
    </row>
    <row r="874" spans="5:7" x14ac:dyDescent="0.25">
      <c r="E874" s="1328"/>
      <c r="F874" s="1328"/>
      <c r="G874" s="954"/>
    </row>
    <row r="875" spans="5:7" x14ac:dyDescent="0.25">
      <c r="E875" s="1328"/>
      <c r="F875" s="1328"/>
      <c r="G875" s="954"/>
    </row>
    <row r="876" spans="5:7" x14ac:dyDescent="0.25">
      <c r="E876" s="1328"/>
      <c r="F876" s="1328"/>
      <c r="G876" s="954"/>
    </row>
    <row r="877" spans="5:7" x14ac:dyDescent="0.25">
      <c r="E877" s="1328"/>
      <c r="F877" s="1328"/>
      <c r="G877" s="954"/>
    </row>
    <row r="878" spans="5:7" x14ac:dyDescent="0.25">
      <c r="E878" s="1328"/>
      <c r="F878" s="1328"/>
      <c r="G878" s="954"/>
    </row>
    <row r="879" spans="5:7" x14ac:dyDescent="0.25">
      <c r="E879" s="1328"/>
      <c r="F879" s="1328"/>
      <c r="G879" s="954"/>
    </row>
    <row r="880" spans="5:7" x14ac:dyDescent="0.25">
      <c r="E880" s="1328"/>
      <c r="F880" s="1328"/>
      <c r="G880" s="954"/>
    </row>
    <row r="881" spans="5:7" x14ac:dyDescent="0.25">
      <c r="E881" s="1328"/>
      <c r="F881" s="1328"/>
      <c r="G881" s="954"/>
    </row>
    <row r="882" spans="5:7" x14ac:dyDescent="0.25">
      <c r="E882" s="1328"/>
      <c r="F882" s="1328"/>
      <c r="G882" s="954"/>
    </row>
    <row r="883" spans="5:7" x14ac:dyDescent="0.25">
      <c r="E883" s="1328"/>
      <c r="F883" s="1328"/>
      <c r="G883" s="954"/>
    </row>
    <row r="884" spans="5:7" x14ac:dyDescent="0.25">
      <c r="E884" s="1328"/>
      <c r="F884" s="1328"/>
      <c r="G884" s="954"/>
    </row>
    <row r="885" spans="5:7" x14ac:dyDescent="0.25">
      <c r="E885" s="1328"/>
      <c r="F885" s="1328"/>
      <c r="G885" s="954"/>
    </row>
    <row r="886" spans="5:7" x14ac:dyDescent="0.25">
      <c r="E886" s="1328"/>
      <c r="F886" s="1328"/>
      <c r="G886" s="954"/>
    </row>
    <row r="887" spans="5:7" x14ac:dyDescent="0.25">
      <c r="E887" s="1328"/>
      <c r="F887" s="1328"/>
      <c r="G887" s="954"/>
    </row>
    <row r="888" spans="5:7" x14ac:dyDescent="0.25">
      <c r="E888" s="1328"/>
      <c r="F888" s="1328"/>
      <c r="G888" s="954"/>
    </row>
    <row r="889" spans="5:7" x14ac:dyDescent="0.25">
      <c r="E889" s="1328"/>
      <c r="F889" s="1328"/>
      <c r="G889" s="954"/>
    </row>
    <row r="890" spans="5:7" x14ac:dyDescent="0.25">
      <c r="E890" s="1328"/>
      <c r="F890" s="1328"/>
      <c r="G890" s="954"/>
    </row>
    <row r="891" spans="5:7" x14ac:dyDescent="0.25">
      <c r="E891" s="1328"/>
      <c r="F891" s="1328"/>
      <c r="G891" s="954"/>
    </row>
    <row r="892" spans="5:7" x14ac:dyDescent="0.25">
      <c r="E892" s="1328"/>
      <c r="F892" s="1328"/>
      <c r="G892" s="954"/>
    </row>
    <row r="893" spans="5:7" x14ac:dyDescent="0.25">
      <c r="E893" s="1328"/>
      <c r="F893" s="1328"/>
      <c r="G893" s="954"/>
    </row>
    <row r="894" spans="5:7" x14ac:dyDescent="0.25">
      <c r="E894" s="1328"/>
      <c r="F894" s="1328"/>
      <c r="G894" s="954"/>
    </row>
    <row r="895" spans="5:7" x14ac:dyDescent="0.25">
      <c r="E895" s="1328"/>
      <c r="F895" s="1328"/>
      <c r="G895" s="954"/>
    </row>
    <row r="896" spans="5:7" x14ac:dyDescent="0.25">
      <c r="E896" s="1328"/>
      <c r="F896" s="1328"/>
      <c r="G896" s="954"/>
    </row>
    <row r="897" spans="5:7" x14ac:dyDescent="0.25">
      <c r="E897" s="1328"/>
      <c r="F897" s="1328"/>
      <c r="G897" s="954"/>
    </row>
    <row r="898" spans="5:7" x14ac:dyDescent="0.25">
      <c r="E898" s="1328"/>
      <c r="F898" s="1328"/>
      <c r="G898" s="954"/>
    </row>
    <row r="899" spans="5:7" x14ac:dyDescent="0.25">
      <c r="E899" s="1328"/>
      <c r="F899" s="1328"/>
      <c r="G899" s="954"/>
    </row>
    <row r="900" spans="5:7" x14ac:dyDescent="0.25">
      <c r="E900" s="1328"/>
      <c r="F900" s="1328"/>
      <c r="G900" s="954"/>
    </row>
    <row r="901" spans="5:7" x14ac:dyDescent="0.25">
      <c r="E901" s="1328"/>
      <c r="F901" s="1328"/>
      <c r="G901" s="954"/>
    </row>
    <row r="902" spans="5:7" x14ac:dyDescent="0.25">
      <c r="E902" s="1328"/>
      <c r="F902" s="1328"/>
      <c r="G902" s="954"/>
    </row>
    <row r="903" spans="5:7" x14ac:dyDescent="0.25">
      <c r="E903" s="1328"/>
      <c r="F903" s="1328"/>
      <c r="G903" s="954"/>
    </row>
    <row r="904" spans="5:7" x14ac:dyDescent="0.25">
      <c r="E904" s="1328"/>
      <c r="F904" s="1328"/>
      <c r="G904" s="954"/>
    </row>
    <row r="905" spans="5:7" x14ac:dyDescent="0.25">
      <c r="E905" s="1328"/>
      <c r="F905" s="1328"/>
      <c r="G905" s="954"/>
    </row>
    <row r="906" spans="5:7" x14ac:dyDescent="0.25">
      <c r="E906" s="1328"/>
      <c r="F906" s="1328"/>
      <c r="G906" s="954"/>
    </row>
    <row r="907" spans="5:7" x14ac:dyDescent="0.25">
      <c r="E907" s="1328"/>
      <c r="F907" s="1328"/>
      <c r="G907" s="954"/>
    </row>
    <row r="908" spans="5:7" x14ac:dyDescent="0.25">
      <c r="E908" s="1328"/>
      <c r="F908" s="1328"/>
      <c r="G908" s="954"/>
    </row>
    <row r="909" spans="5:7" x14ac:dyDescent="0.25">
      <c r="E909" s="1328"/>
      <c r="F909" s="1328"/>
      <c r="G909" s="954"/>
    </row>
    <row r="910" spans="5:7" x14ac:dyDescent="0.25">
      <c r="E910" s="1328"/>
      <c r="F910" s="1328"/>
      <c r="G910" s="954"/>
    </row>
    <row r="911" spans="5:7" x14ac:dyDescent="0.25">
      <c r="E911" s="1328"/>
      <c r="F911" s="1328"/>
      <c r="G911" s="954"/>
    </row>
    <row r="912" spans="5:7" x14ac:dyDescent="0.25">
      <c r="E912" s="1328"/>
      <c r="F912" s="1328"/>
      <c r="G912" s="954"/>
    </row>
    <row r="913" spans="5:7" x14ac:dyDescent="0.25">
      <c r="E913" s="1328"/>
      <c r="F913" s="1328"/>
      <c r="G913" s="954"/>
    </row>
    <row r="914" spans="5:7" x14ac:dyDescent="0.25">
      <c r="E914" s="1328"/>
      <c r="F914" s="1328"/>
      <c r="G914" s="954"/>
    </row>
    <row r="915" spans="5:7" x14ac:dyDescent="0.25">
      <c r="E915" s="1328"/>
      <c r="F915" s="1328"/>
      <c r="G915" s="954"/>
    </row>
    <row r="916" spans="5:7" x14ac:dyDescent="0.25">
      <c r="E916" s="1328"/>
      <c r="F916" s="1328"/>
      <c r="G916" s="954"/>
    </row>
    <row r="917" spans="5:7" x14ac:dyDescent="0.25">
      <c r="E917" s="1328"/>
      <c r="F917" s="1328"/>
      <c r="G917" s="954"/>
    </row>
    <row r="918" spans="5:7" x14ac:dyDescent="0.25">
      <c r="E918" s="1328"/>
      <c r="F918" s="1328"/>
      <c r="G918" s="954"/>
    </row>
    <row r="919" spans="5:7" x14ac:dyDescent="0.25">
      <c r="E919" s="1328"/>
      <c r="F919" s="1328"/>
      <c r="G919" s="954"/>
    </row>
    <row r="920" spans="5:7" x14ac:dyDescent="0.25">
      <c r="E920" s="1328"/>
      <c r="F920" s="1328"/>
      <c r="G920" s="954"/>
    </row>
    <row r="921" spans="5:7" x14ac:dyDescent="0.25">
      <c r="E921" s="1328"/>
      <c r="F921" s="1328"/>
      <c r="G921" s="954"/>
    </row>
    <row r="922" spans="5:7" x14ac:dyDescent="0.25">
      <c r="E922" s="1328"/>
      <c r="F922" s="1328"/>
      <c r="G922" s="954"/>
    </row>
    <row r="923" spans="5:7" x14ac:dyDescent="0.25">
      <c r="E923" s="1328"/>
      <c r="F923" s="1328"/>
      <c r="G923" s="954"/>
    </row>
    <row r="924" spans="5:7" x14ac:dyDescent="0.25">
      <c r="E924" s="1328"/>
      <c r="F924" s="1328"/>
      <c r="G924" s="954"/>
    </row>
    <row r="925" spans="5:7" x14ac:dyDescent="0.25">
      <c r="E925" s="1328"/>
      <c r="F925" s="1328"/>
      <c r="G925" s="954"/>
    </row>
    <row r="926" spans="5:7" x14ac:dyDescent="0.25">
      <c r="E926" s="1328"/>
      <c r="F926" s="1328"/>
      <c r="G926" s="954"/>
    </row>
    <row r="927" spans="5:7" x14ac:dyDescent="0.25">
      <c r="E927" s="1328"/>
      <c r="F927" s="1328"/>
      <c r="G927" s="954"/>
    </row>
    <row r="928" spans="5:7" x14ac:dyDescent="0.25">
      <c r="E928" s="1328"/>
      <c r="F928" s="1328"/>
      <c r="G928" s="954"/>
    </row>
    <row r="929" spans="5:7" x14ac:dyDescent="0.25">
      <c r="E929" s="1328"/>
      <c r="F929" s="1328"/>
      <c r="G929" s="954"/>
    </row>
    <row r="930" spans="5:7" x14ac:dyDescent="0.25">
      <c r="E930" s="1328"/>
      <c r="F930" s="1328"/>
      <c r="G930" s="954"/>
    </row>
    <row r="931" spans="5:7" x14ac:dyDescent="0.25">
      <c r="E931" s="1328"/>
      <c r="F931" s="1328"/>
      <c r="G931" s="954"/>
    </row>
    <row r="932" spans="5:7" x14ac:dyDescent="0.25">
      <c r="E932" s="1328"/>
      <c r="F932" s="1328"/>
      <c r="G932" s="954"/>
    </row>
    <row r="933" spans="5:7" x14ac:dyDescent="0.25">
      <c r="E933" s="1328"/>
      <c r="F933" s="1328"/>
      <c r="G933" s="954"/>
    </row>
    <row r="934" spans="5:7" x14ac:dyDescent="0.25">
      <c r="E934" s="1328"/>
      <c r="F934" s="1328"/>
      <c r="G934" s="954"/>
    </row>
    <row r="935" spans="5:7" x14ac:dyDescent="0.25">
      <c r="E935" s="1328"/>
      <c r="F935" s="1328"/>
      <c r="G935" s="954"/>
    </row>
    <row r="936" spans="5:7" x14ac:dyDescent="0.25">
      <c r="E936" s="1328"/>
      <c r="F936" s="1328"/>
      <c r="G936" s="954"/>
    </row>
    <row r="937" spans="5:7" x14ac:dyDescent="0.25">
      <c r="E937" s="1328"/>
      <c r="F937" s="1328"/>
      <c r="G937" s="954"/>
    </row>
    <row r="938" spans="5:7" x14ac:dyDescent="0.25">
      <c r="E938" s="1328"/>
      <c r="F938" s="1328"/>
      <c r="G938" s="954"/>
    </row>
    <row r="939" spans="5:7" x14ac:dyDescent="0.25">
      <c r="E939" s="1328"/>
      <c r="F939" s="1328"/>
      <c r="G939" s="954"/>
    </row>
    <row r="940" spans="5:7" x14ac:dyDescent="0.25">
      <c r="E940" s="1328"/>
      <c r="F940" s="1328"/>
      <c r="G940" s="954"/>
    </row>
    <row r="941" spans="5:7" x14ac:dyDescent="0.25">
      <c r="E941" s="1328"/>
      <c r="F941" s="1328"/>
      <c r="G941" s="954"/>
    </row>
    <row r="942" spans="5:7" x14ac:dyDescent="0.25">
      <c r="E942" s="1328"/>
      <c r="F942" s="1328"/>
      <c r="G942" s="954"/>
    </row>
    <row r="943" spans="5:7" x14ac:dyDescent="0.25">
      <c r="E943" s="1328"/>
      <c r="F943" s="1328"/>
      <c r="G943" s="954"/>
    </row>
    <row r="944" spans="5:7" x14ac:dyDescent="0.25">
      <c r="E944" s="1328"/>
      <c r="F944" s="1328"/>
      <c r="G944" s="954"/>
    </row>
    <row r="945" spans="5:7" x14ac:dyDescent="0.25">
      <c r="E945" s="1328"/>
      <c r="F945" s="1328"/>
      <c r="G945" s="954"/>
    </row>
    <row r="946" spans="5:7" x14ac:dyDescent="0.25">
      <c r="E946" s="1328"/>
      <c r="F946" s="1328"/>
      <c r="G946" s="954"/>
    </row>
    <row r="947" spans="5:7" x14ac:dyDescent="0.25">
      <c r="E947" s="1328"/>
      <c r="F947" s="1328"/>
      <c r="G947" s="954"/>
    </row>
    <row r="948" spans="5:7" x14ac:dyDescent="0.25">
      <c r="E948" s="1328"/>
      <c r="F948" s="1328"/>
      <c r="G948" s="954"/>
    </row>
    <row r="949" spans="5:7" x14ac:dyDescent="0.25">
      <c r="E949" s="1328"/>
      <c r="F949" s="1328"/>
      <c r="G949" s="954"/>
    </row>
    <row r="950" spans="5:7" x14ac:dyDescent="0.25">
      <c r="E950" s="1328"/>
      <c r="F950" s="1328"/>
      <c r="G950" s="954"/>
    </row>
    <row r="951" spans="5:7" x14ac:dyDescent="0.25">
      <c r="E951" s="1328"/>
      <c r="F951" s="1328"/>
      <c r="G951" s="954"/>
    </row>
    <row r="952" spans="5:7" x14ac:dyDescent="0.25">
      <c r="E952" s="1328"/>
      <c r="F952" s="1328"/>
      <c r="G952" s="954"/>
    </row>
    <row r="953" spans="5:7" x14ac:dyDescent="0.25">
      <c r="E953" s="1328"/>
      <c r="F953" s="1328"/>
      <c r="G953" s="954"/>
    </row>
    <row r="954" spans="5:7" x14ac:dyDescent="0.25">
      <c r="E954" s="1328"/>
      <c r="F954" s="1328"/>
      <c r="G954" s="954"/>
    </row>
    <row r="955" spans="5:7" x14ac:dyDescent="0.25">
      <c r="E955" s="1328"/>
      <c r="F955" s="1328"/>
      <c r="G955" s="954"/>
    </row>
    <row r="956" spans="5:7" x14ac:dyDescent="0.25">
      <c r="E956" s="1328"/>
      <c r="F956" s="1328"/>
      <c r="G956" s="954"/>
    </row>
    <row r="957" spans="5:7" x14ac:dyDescent="0.25">
      <c r="E957" s="1328"/>
      <c r="F957" s="1328"/>
      <c r="G957" s="954"/>
    </row>
    <row r="958" spans="5:7" x14ac:dyDescent="0.25">
      <c r="E958" s="1328"/>
      <c r="F958" s="1328"/>
      <c r="G958" s="954"/>
    </row>
    <row r="959" spans="5:7" x14ac:dyDescent="0.25">
      <c r="E959" s="1328"/>
      <c r="F959" s="1328"/>
      <c r="G959" s="954"/>
    </row>
    <row r="960" spans="5:7" x14ac:dyDescent="0.25">
      <c r="E960" s="1328"/>
      <c r="F960" s="1328"/>
      <c r="G960" s="954"/>
    </row>
    <row r="961" spans="5:7" x14ac:dyDescent="0.25">
      <c r="E961" s="1328"/>
      <c r="F961" s="1328"/>
      <c r="G961" s="954"/>
    </row>
    <row r="962" spans="5:7" x14ac:dyDescent="0.25">
      <c r="E962" s="1328"/>
      <c r="F962" s="1328"/>
      <c r="G962" s="954"/>
    </row>
    <row r="963" spans="5:7" x14ac:dyDescent="0.25">
      <c r="E963" s="1328"/>
      <c r="F963" s="1328"/>
      <c r="G963" s="954"/>
    </row>
    <row r="964" spans="5:7" x14ac:dyDescent="0.25">
      <c r="E964" s="1328"/>
      <c r="F964" s="1328"/>
      <c r="G964" s="954"/>
    </row>
    <row r="965" spans="5:7" x14ac:dyDescent="0.25">
      <c r="E965" s="1328"/>
      <c r="F965" s="1328"/>
      <c r="G965" s="954"/>
    </row>
    <row r="966" spans="5:7" x14ac:dyDescent="0.25">
      <c r="E966" s="1328"/>
      <c r="F966" s="1328"/>
      <c r="G966" s="954"/>
    </row>
    <row r="967" spans="5:7" x14ac:dyDescent="0.25">
      <c r="E967" s="1328"/>
      <c r="F967" s="1328"/>
      <c r="G967" s="954"/>
    </row>
    <row r="968" spans="5:7" x14ac:dyDescent="0.25">
      <c r="E968" s="1328"/>
      <c r="F968" s="1328"/>
      <c r="G968" s="954"/>
    </row>
    <row r="969" spans="5:7" x14ac:dyDescent="0.25">
      <c r="E969" s="1328"/>
      <c r="F969" s="1328"/>
      <c r="G969" s="954"/>
    </row>
    <row r="970" spans="5:7" x14ac:dyDescent="0.25">
      <c r="E970" s="1328"/>
      <c r="F970" s="1328"/>
      <c r="G970" s="954"/>
    </row>
    <row r="971" spans="5:7" x14ac:dyDescent="0.25">
      <c r="E971" s="1328"/>
      <c r="F971" s="1328"/>
      <c r="G971" s="954"/>
    </row>
    <row r="972" spans="5:7" x14ac:dyDescent="0.25">
      <c r="E972" s="1328"/>
      <c r="F972" s="1328"/>
      <c r="G972" s="954"/>
    </row>
    <row r="973" spans="5:7" x14ac:dyDescent="0.25">
      <c r="E973" s="1328"/>
      <c r="F973" s="1328"/>
      <c r="G973" s="954"/>
    </row>
    <row r="974" spans="5:7" x14ac:dyDescent="0.25">
      <c r="E974" s="1328"/>
      <c r="F974" s="1328"/>
      <c r="G974" s="954"/>
    </row>
    <row r="975" spans="5:7" x14ac:dyDescent="0.25">
      <c r="E975" s="1328"/>
      <c r="F975" s="1328"/>
      <c r="G975" s="954"/>
    </row>
    <row r="976" spans="5:7" x14ac:dyDescent="0.25">
      <c r="E976" s="1328"/>
      <c r="F976" s="1328"/>
      <c r="G976" s="954"/>
    </row>
    <row r="977" spans="5:7" x14ac:dyDescent="0.25">
      <c r="E977" s="1328"/>
      <c r="F977" s="1328"/>
      <c r="G977" s="954"/>
    </row>
    <row r="978" spans="5:7" x14ac:dyDescent="0.25">
      <c r="E978" s="1328"/>
      <c r="F978" s="1328"/>
      <c r="G978" s="954"/>
    </row>
    <row r="979" spans="5:7" x14ac:dyDescent="0.25">
      <c r="E979" s="1328"/>
      <c r="F979" s="1328"/>
      <c r="G979" s="954"/>
    </row>
    <row r="980" spans="5:7" x14ac:dyDescent="0.25">
      <c r="E980" s="1328"/>
      <c r="F980" s="1328"/>
      <c r="G980" s="954"/>
    </row>
    <row r="981" spans="5:7" x14ac:dyDescent="0.25">
      <c r="E981" s="1328"/>
      <c r="F981" s="1328"/>
      <c r="G981" s="954"/>
    </row>
    <row r="982" spans="5:7" x14ac:dyDescent="0.25">
      <c r="E982" s="1328"/>
      <c r="F982" s="1328"/>
      <c r="G982" s="954"/>
    </row>
    <row r="983" spans="5:7" x14ac:dyDescent="0.25">
      <c r="E983" s="1328"/>
      <c r="F983" s="1328"/>
      <c r="G983" s="954"/>
    </row>
    <row r="984" spans="5:7" x14ac:dyDescent="0.25">
      <c r="E984" s="1328"/>
      <c r="F984" s="1328"/>
      <c r="G984" s="954"/>
    </row>
    <row r="985" spans="5:7" x14ac:dyDescent="0.25">
      <c r="E985" s="1328"/>
      <c r="F985" s="1328"/>
      <c r="G985" s="954"/>
    </row>
    <row r="986" spans="5:7" x14ac:dyDescent="0.25">
      <c r="E986" s="1328"/>
      <c r="F986" s="1328"/>
      <c r="G986" s="954"/>
    </row>
    <row r="987" spans="5:7" x14ac:dyDescent="0.25">
      <c r="E987" s="1328"/>
      <c r="F987" s="1328"/>
      <c r="G987" s="954"/>
    </row>
    <row r="988" spans="5:7" x14ac:dyDescent="0.25">
      <c r="E988" s="1328"/>
      <c r="F988" s="1328"/>
      <c r="G988" s="954"/>
    </row>
    <row r="989" spans="5:7" x14ac:dyDescent="0.25">
      <c r="E989" s="1328"/>
      <c r="F989" s="1328"/>
      <c r="G989" s="954"/>
    </row>
    <row r="990" spans="5:7" x14ac:dyDescent="0.25">
      <c r="E990" s="1328"/>
      <c r="F990" s="1328"/>
      <c r="G990" s="954"/>
    </row>
    <row r="991" spans="5:7" x14ac:dyDescent="0.25">
      <c r="E991" s="1328"/>
      <c r="F991" s="1328"/>
      <c r="G991" s="954"/>
    </row>
    <row r="992" spans="5:7" x14ac:dyDescent="0.25">
      <c r="E992" s="1328"/>
      <c r="F992" s="1328"/>
      <c r="G992" s="954"/>
    </row>
    <row r="993" spans="5:7" x14ac:dyDescent="0.25">
      <c r="E993" s="1328"/>
      <c r="F993" s="1328"/>
      <c r="G993" s="954"/>
    </row>
    <row r="994" spans="5:7" x14ac:dyDescent="0.25">
      <c r="E994" s="1328"/>
      <c r="F994" s="1328"/>
      <c r="G994" s="954"/>
    </row>
    <row r="995" spans="5:7" x14ac:dyDescent="0.25">
      <c r="E995" s="1328"/>
      <c r="F995" s="1328"/>
      <c r="G995" s="954"/>
    </row>
    <row r="996" spans="5:7" x14ac:dyDescent="0.25">
      <c r="E996" s="1328"/>
      <c r="F996" s="1328"/>
      <c r="G996" s="954"/>
    </row>
    <row r="997" spans="5:7" x14ac:dyDescent="0.25">
      <c r="E997" s="1328"/>
      <c r="F997" s="1328"/>
      <c r="G997" s="954"/>
    </row>
    <row r="998" spans="5:7" x14ac:dyDescent="0.25">
      <c r="E998" s="1328"/>
      <c r="F998" s="1328"/>
      <c r="G998" s="954"/>
    </row>
    <row r="999" spans="5:7" x14ac:dyDescent="0.25">
      <c r="E999" s="1328"/>
      <c r="F999" s="1328"/>
      <c r="G999" s="954"/>
    </row>
    <row r="1000" spans="5:7" x14ac:dyDescent="0.25">
      <c r="E1000" s="1328"/>
      <c r="F1000" s="1328"/>
      <c r="G1000" s="954"/>
    </row>
    <row r="1001" spans="5:7" x14ac:dyDescent="0.25">
      <c r="E1001" s="1328"/>
      <c r="F1001" s="1328"/>
      <c r="G1001" s="954"/>
    </row>
    <row r="1002" spans="5:7" x14ac:dyDescent="0.25">
      <c r="E1002" s="1328"/>
      <c r="F1002" s="1328"/>
      <c r="G1002" s="954"/>
    </row>
    <row r="1003" spans="5:7" x14ac:dyDescent="0.25">
      <c r="E1003" s="1328"/>
      <c r="F1003" s="1328"/>
      <c r="G1003" s="954"/>
    </row>
    <row r="1004" spans="5:7" x14ac:dyDescent="0.25">
      <c r="E1004" s="1328"/>
      <c r="F1004" s="1328"/>
      <c r="G1004" s="954"/>
    </row>
    <row r="1005" spans="5:7" x14ac:dyDescent="0.25">
      <c r="E1005" s="1328"/>
      <c r="F1005" s="1328"/>
      <c r="G1005" s="954"/>
    </row>
    <row r="1006" spans="5:7" x14ac:dyDescent="0.25">
      <c r="E1006" s="1328"/>
      <c r="F1006" s="1328"/>
      <c r="G1006" s="954"/>
    </row>
    <row r="1007" spans="5:7" x14ac:dyDescent="0.25">
      <c r="E1007" s="1328"/>
      <c r="F1007" s="1328"/>
      <c r="G1007" s="954"/>
    </row>
    <row r="1008" spans="5:7" x14ac:dyDescent="0.25">
      <c r="E1008" s="1328"/>
      <c r="F1008" s="1328"/>
      <c r="G1008" s="954"/>
    </row>
    <row r="1009" spans="5:7" x14ac:dyDescent="0.25">
      <c r="E1009" s="1328"/>
      <c r="F1009" s="1328"/>
      <c r="G1009" s="954"/>
    </row>
    <row r="1010" spans="5:7" x14ac:dyDescent="0.25">
      <c r="E1010" s="1328"/>
      <c r="F1010" s="1328"/>
      <c r="G1010" s="954"/>
    </row>
    <row r="1011" spans="5:7" x14ac:dyDescent="0.25">
      <c r="E1011" s="1328"/>
      <c r="F1011" s="1328"/>
      <c r="G1011" s="954"/>
    </row>
    <row r="1012" spans="5:7" x14ac:dyDescent="0.25">
      <c r="E1012" s="1328"/>
      <c r="F1012" s="1328"/>
      <c r="G1012" s="954"/>
    </row>
    <row r="1013" spans="5:7" x14ac:dyDescent="0.25">
      <c r="E1013" s="1328"/>
      <c r="F1013" s="1328"/>
      <c r="G1013" s="954"/>
    </row>
    <row r="1014" spans="5:7" x14ac:dyDescent="0.25">
      <c r="E1014" s="1328"/>
      <c r="F1014" s="1328"/>
      <c r="G1014" s="954"/>
    </row>
    <row r="1015" spans="5:7" x14ac:dyDescent="0.25">
      <c r="E1015" s="1328"/>
      <c r="F1015" s="1328"/>
      <c r="G1015" s="954"/>
    </row>
    <row r="1016" spans="5:7" x14ac:dyDescent="0.25">
      <c r="E1016" s="1328"/>
      <c r="F1016" s="1328"/>
      <c r="G1016" s="954"/>
    </row>
    <row r="1017" spans="5:7" x14ac:dyDescent="0.25">
      <c r="E1017" s="1328"/>
      <c r="F1017" s="1328"/>
      <c r="G1017" s="954"/>
    </row>
    <row r="1018" spans="5:7" x14ac:dyDescent="0.25">
      <c r="E1018" s="1328"/>
      <c r="F1018" s="1328"/>
      <c r="G1018" s="954"/>
    </row>
    <row r="1019" spans="5:7" x14ac:dyDescent="0.25">
      <c r="E1019" s="1328"/>
      <c r="F1019" s="1328"/>
      <c r="G1019" s="954"/>
    </row>
    <row r="1020" spans="5:7" x14ac:dyDescent="0.25">
      <c r="E1020" s="1328"/>
      <c r="F1020" s="1328"/>
      <c r="G1020" s="954"/>
    </row>
    <row r="1021" spans="5:7" x14ac:dyDescent="0.25">
      <c r="E1021" s="1328"/>
      <c r="F1021" s="1328"/>
      <c r="G1021" s="954"/>
    </row>
    <row r="1022" spans="5:7" x14ac:dyDescent="0.25">
      <c r="E1022" s="1328"/>
      <c r="F1022" s="1328"/>
      <c r="G1022" s="954"/>
    </row>
    <row r="1023" spans="5:7" x14ac:dyDescent="0.25">
      <c r="E1023" s="1328"/>
      <c r="F1023" s="1328"/>
      <c r="G1023" s="954"/>
    </row>
    <row r="1024" spans="5:7" x14ac:dyDescent="0.25">
      <c r="E1024" s="1328"/>
      <c r="F1024" s="1328"/>
      <c r="G1024" s="954"/>
    </row>
    <row r="1025" spans="5:7" x14ac:dyDescent="0.25">
      <c r="E1025" s="1328"/>
      <c r="F1025" s="1328"/>
      <c r="G1025" s="954"/>
    </row>
    <row r="1026" spans="5:7" x14ac:dyDescent="0.25">
      <c r="E1026" s="1328"/>
      <c r="F1026" s="1328"/>
      <c r="G1026" s="954"/>
    </row>
    <row r="1027" spans="5:7" x14ac:dyDescent="0.25">
      <c r="E1027" s="1328"/>
      <c r="F1027" s="1328"/>
      <c r="G1027" s="954"/>
    </row>
    <row r="1028" spans="5:7" x14ac:dyDescent="0.25">
      <c r="E1028" s="1328"/>
      <c r="F1028" s="1328"/>
      <c r="G1028" s="954"/>
    </row>
    <row r="1029" spans="5:7" x14ac:dyDescent="0.25">
      <c r="E1029" s="1328"/>
      <c r="F1029" s="1328"/>
      <c r="G1029" s="954"/>
    </row>
    <row r="1030" spans="5:7" x14ac:dyDescent="0.25">
      <c r="E1030" s="1328"/>
      <c r="F1030" s="1328"/>
      <c r="G1030" s="954"/>
    </row>
    <row r="1031" spans="5:7" x14ac:dyDescent="0.25">
      <c r="E1031" s="1328"/>
      <c r="F1031" s="1328"/>
      <c r="G1031" s="954"/>
    </row>
    <row r="1032" spans="5:7" x14ac:dyDescent="0.25">
      <c r="E1032" s="1328"/>
      <c r="F1032" s="1328"/>
      <c r="G1032" s="954"/>
    </row>
    <row r="1033" spans="5:7" x14ac:dyDescent="0.25">
      <c r="E1033" s="1328"/>
      <c r="F1033" s="1328"/>
      <c r="G1033" s="954"/>
    </row>
    <row r="1034" spans="5:7" x14ac:dyDescent="0.25">
      <c r="E1034" s="1328"/>
      <c r="F1034" s="1328"/>
      <c r="G1034" s="954"/>
    </row>
    <row r="1035" spans="5:7" x14ac:dyDescent="0.25">
      <c r="E1035" s="1328"/>
      <c r="F1035" s="1328"/>
      <c r="G1035" s="954"/>
    </row>
    <row r="1036" spans="5:7" x14ac:dyDescent="0.25">
      <c r="E1036" s="1328"/>
      <c r="F1036" s="1328"/>
      <c r="G1036" s="954"/>
    </row>
    <row r="1037" spans="5:7" x14ac:dyDescent="0.25">
      <c r="E1037" s="1328"/>
      <c r="F1037" s="1328"/>
      <c r="G1037" s="954"/>
    </row>
    <row r="1038" spans="5:7" x14ac:dyDescent="0.25">
      <c r="E1038" s="1328"/>
      <c r="F1038" s="1328"/>
      <c r="G1038" s="954"/>
    </row>
    <row r="1039" spans="5:7" x14ac:dyDescent="0.25">
      <c r="E1039" s="1328"/>
      <c r="F1039" s="1328"/>
      <c r="G1039" s="954"/>
    </row>
    <row r="1040" spans="5:7" x14ac:dyDescent="0.25">
      <c r="E1040" s="1328"/>
      <c r="F1040" s="1328"/>
      <c r="G1040" s="954"/>
    </row>
    <row r="1041" spans="5:7" x14ac:dyDescent="0.25">
      <c r="E1041" s="1328"/>
      <c r="F1041" s="1328"/>
      <c r="G1041" s="954"/>
    </row>
    <row r="1042" spans="5:7" x14ac:dyDescent="0.25">
      <c r="E1042" s="1328"/>
      <c r="F1042" s="1328"/>
      <c r="G1042" s="954"/>
    </row>
    <row r="1043" spans="5:7" x14ac:dyDescent="0.25">
      <c r="E1043" s="1328"/>
      <c r="F1043" s="1328"/>
      <c r="G1043" s="954"/>
    </row>
    <row r="1044" spans="5:7" x14ac:dyDescent="0.25">
      <c r="E1044" s="1328"/>
      <c r="F1044" s="1328"/>
      <c r="G1044" s="954"/>
    </row>
    <row r="1045" spans="5:7" x14ac:dyDescent="0.25">
      <c r="E1045" s="1328"/>
      <c r="F1045" s="1328"/>
      <c r="G1045" s="954"/>
    </row>
    <row r="1046" spans="5:7" x14ac:dyDescent="0.25">
      <c r="E1046" s="1328"/>
      <c r="F1046" s="1328"/>
      <c r="G1046" s="954"/>
    </row>
    <row r="1047" spans="5:7" x14ac:dyDescent="0.25">
      <c r="E1047" s="1328"/>
      <c r="F1047" s="1328"/>
      <c r="G1047" s="954"/>
    </row>
    <row r="1048" spans="5:7" x14ac:dyDescent="0.25">
      <c r="E1048" s="1328"/>
      <c r="F1048" s="1328"/>
      <c r="G1048" s="954"/>
    </row>
    <row r="1049" spans="5:7" x14ac:dyDescent="0.25">
      <c r="E1049" s="1328"/>
      <c r="F1049" s="1328"/>
      <c r="G1049" s="954"/>
    </row>
    <row r="1050" spans="5:7" x14ac:dyDescent="0.25">
      <c r="E1050" s="1328"/>
      <c r="F1050" s="1328"/>
      <c r="G1050" s="954"/>
    </row>
    <row r="1051" spans="5:7" x14ac:dyDescent="0.25">
      <c r="E1051" s="1328"/>
      <c r="F1051" s="1328"/>
      <c r="G1051" s="954"/>
    </row>
    <row r="1052" spans="5:7" x14ac:dyDescent="0.25">
      <c r="E1052" s="1328"/>
      <c r="F1052" s="1328"/>
      <c r="G1052" s="954"/>
    </row>
    <row r="1053" spans="5:7" x14ac:dyDescent="0.25">
      <c r="E1053" s="1328"/>
      <c r="F1053" s="1328"/>
      <c r="G1053" s="954"/>
    </row>
    <row r="1054" spans="5:7" x14ac:dyDescent="0.25">
      <c r="E1054" s="1328"/>
      <c r="F1054" s="1328"/>
      <c r="G1054" s="954"/>
    </row>
    <row r="1055" spans="5:7" x14ac:dyDescent="0.25">
      <c r="E1055" s="1328"/>
      <c r="F1055" s="1328"/>
      <c r="G1055" s="954"/>
    </row>
    <row r="1056" spans="5:7" x14ac:dyDescent="0.25">
      <c r="E1056" s="1328"/>
      <c r="F1056" s="1328"/>
      <c r="G1056" s="954"/>
    </row>
    <row r="1057" spans="5:7" x14ac:dyDescent="0.25">
      <c r="E1057" s="1328"/>
      <c r="F1057" s="1328"/>
      <c r="G1057" s="954"/>
    </row>
    <row r="1058" spans="5:7" x14ac:dyDescent="0.25">
      <c r="E1058" s="1328"/>
      <c r="F1058" s="1328"/>
      <c r="G1058" s="954"/>
    </row>
    <row r="1059" spans="5:7" x14ac:dyDescent="0.25">
      <c r="E1059" s="1328"/>
      <c r="F1059" s="1328"/>
      <c r="G1059" s="954"/>
    </row>
    <row r="1060" spans="5:7" x14ac:dyDescent="0.25">
      <c r="E1060" s="1328"/>
      <c r="F1060" s="1328"/>
      <c r="G1060" s="954"/>
    </row>
    <row r="1061" spans="5:7" x14ac:dyDescent="0.25">
      <c r="E1061" s="1328"/>
      <c r="F1061" s="1328"/>
      <c r="G1061" s="954"/>
    </row>
    <row r="1062" spans="5:7" x14ac:dyDescent="0.25">
      <c r="E1062" s="1328"/>
      <c r="F1062" s="1328"/>
      <c r="G1062" s="954"/>
    </row>
    <row r="1063" spans="5:7" x14ac:dyDescent="0.25">
      <c r="E1063" s="1328"/>
      <c r="F1063" s="1328"/>
      <c r="G1063" s="954"/>
    </row>
    <row r="1064" spans="5:7" x14ac:dyDescent="0.25">
      <c r="E1064" s="1328"/>
      <c r="F1064" s="1328"/>
      <c r="G1064" s="954"/>
    </row>
    <row r="1065" spans="5:7" x14ac:dyDescent="0.25">
      <c r="E1065" s="1328"/>
      <c r="F1065" s="1328"/>
      <c r="G1065" s="954"/>
    </row>
    <row r="1066" spans="5:7" x14ac:dyDescent="0.25">
      <c r="E1066" s="1328"/>
      <c r="F1066" s="1328"/>
      <c r="G1066" s="954"/>
    </row>
    <row r="1067" spans="5:7" x14ac:dyDescent="0.25">
      <c r="E1067" s="1328"/>
      <c r="F1067" s="1328"/>
      <c r="G1067" s="954"/>
    </row>
    <row r="1068" spans="5:7" x14ac:dyDescent="0.25">
      <c r="E1068" s="1328"/>
      <c r="F1068" s="1328"/>
      <c r="G1068" s="954"/>
    </row>
    <row r="1069" spans="5:7" x14ac:dyDescent="0.25">
      <c r="E1069" s="1328"/>
      <c r="F1069" s="1328"/>
      <c r="G1069" s="954"/>
    </row>
    <row r="1070" spans="5:7" x14ac:dyDescent="0.25">
      <c r="E1070" s="1328"/>
      <c r="F1070" s="1328"/>
      <c r="G1070" s="954"/>
    </row>
    <row r="1071" spans="5:7" x14ac:dyDescent="0.25">
      <c r="E1071" s="1328"/>
      <c r="F1071" s="1328"/>
      <c r="G1071" s="954"/>
    </row>
    <row r="1072" spans="5:7" x14ac:dyDescent="0.25">
      <c r="E1072" s="1328"/>
      <c r="F1072" s="1328"/>
      <c r="G1072" s="954"/>
    </row>
    <row r="1073" spans="5:7" x14ac:dyDescent="0.25">
      <c r="E1073" s="1328"/>
      <c r="F1073" s="1328"/>
      <c r="G1073" s="954"/>
    </row>
    <row r="1074" spans="5:7" x14ac:dyDescent="0.25">
      <c r="E1074" s="1328"/>
      <c r="F1074" s="1328"/>
      <c r="G1074" s="954"/>
    </row>
    <row r="1075" spans="5:7" x14ac:dyDescent="0.25">
      <c r="E1075" s="1328"/>
      <c r="F1075" s="1328"/>
      <c r="G1075" s="954"/>
    </row>
    <row r="1076" spans="5:7" x14ac:dyDescent="0.25">
      <c r="E1076" s="1328"/>
      <c r="F1076" s="1328"/>
      <c r="G1076" s="954"/>
    </row>
    <row r="1077" spans="5:7" x14ac:dyDescent="0.25">
      <c r="E1077" s="1328"/>
      <c r="F1077" s="1328"/>
      <c r="G1077" s="954"/>
    </row>
    <row r="1078" spans="5:7" x14ac:dyDescent="0.25">
      <c r="E1078" s="1328"/>
      <c r="F1078" s="1328"/>
      <c r="G1078" s="954"/>
    </row>
    <row r="1079" spans="5:7" x14ac:dyDescent="0.25">
      <c r="E1079" s="1328"/>
      <c r="F1079" s="1328"/>
      <c r="G1079" s="954"/>
    </row>
    <row r="1080" spans="5:7" x14ac:dyDescent="0.25">
      <c r="E1080" s="1328"/>
      <c r="F1080" s="1328"/>
      <c r="G1080" s="954"/>
    </row>
    <row r="1081" spans="5:7" x14ac:dyDescent="0.25">
      <c r="E1081" s="1328"/>
      <c r="F1081" s="1328"/>
      <c r="G1081" s="954"/>
    </row>
    <row r="1082" spans="5:7" x14ac:dyDescent="0.25">
      <c r="E1082" s="1328"/>
      <c r="F1082" s="1328"/>
      <c r="G1082" s="954"/>
    </row>
    <row r="1083" spans="5:7" x14ac:dyDescent="0.25">
      <c r="E1083" s="1328"/>
      <c r="F1083" s="1328"/>
      <c r="G1083" s="954"/>
    </row>
    <row r="1084" spans="5:7" x14ac:dyDescent="0.25">
      <c r="E1084" s="1328"/>
      <c r="F1084" s="1328"/>
      <c r="G1084" s="954"/>
    </row>
    <row r="1085" spans="5:7" x14ac:dyDescent="0.25">
      <c r="E1085" s="1328"/>
      <c r="F1085" s="1328"/>
      <c r="G1085" s="954"/>
    </row>
    <row r="1086" spans="5:7" x14ac:dyDescent="0.25">
      <c r="E1086" s="1328"/>
      <c r="F1086" s="1328"/>
      <c r="G1086" s="954"/>
    </row>
    <row r="1087" spans="5:7" x14ac:dyDescent="0.25">
      <c r="E1087" s="1328"/>
      <c r="F1087" s="1328"/>
      <c r="G1087" s="954"/>
    </row>
    <row r="1088" spans="5:7" x14ac:dyDescent="0.25">
      <c r="E1088" s="1328"/>
      <c r="F1088" s="1328"/>
      <c r="G1088" s="954"/>
    </row>
    <row r="1089" spans="5:7" x14ac:dyDescent="0.25">
      <c r="E1089" s="1328"/>
      <c r="F1089" s="1328"/>
      <c r="G1089" s="954"/>
    </row>
    <row r="1090" spans="5:7" x14ac:dyDescent="0.25">
      <c r="E1090" s="1328"/>
      <c r="F1090" s="1328"/>
      <c r="G1090" s="954"/>
    </row>
    <row r="1091" spans="5:7" x14ac:dyDescent="0.25">
      <c r="E1091" s="1328"/>
      <c r="F1091" s="1328"/>
      <c r="G1091" s="954"/>
    </row>
    <row r="1092" spans="5:7" x14ac:dyDescent="0.25">
      <c r="E1092" s="1328"/>
      <c r="F1092" s="1328"/>
      <c r="G1092" s="954"/>
    </row>
    <row r="1093" spans="5:7" x14ac:dyDescent="0.25">
      <c r="E1093" s="1328"/>
      <c r="F1093" s="1328"/>
      <c r="G1093" s="954"/>
    </row>
    <row r="1094" spans="5:7" x14ac:dyDescent="0.25">
      <c r="E1094" s="1328"/>
      <c r="F1094" s="1328"/>
      <c r="G1094" s="954"/>
    </row>
    <row r="1095" spans="5:7" x14ac:dyDescent="0.25">
      <c r="E1095" s="1328"/>
      <c r="F1095" s="1328"/>
      <c r="G1095" s="954"/>
    </row>
    <row r="1096" spans="5:7" x14ac:dyDescent="0.25">
      <c r="E1096" s="1328"/>
      <c r="F1096" s="1328"/>
      <c r="G1096" s="954"/>
    </row>
    <row r="1097" spans="5:7" x14ac:dyDescent="0.25">
      <c r="E1097" s="1328"/>
      <c r="F1097" s="1328"/>
      <c r="G1097" s="954"/>
    </row>
    <row r="1098" spans="5:7" x14ac:dyDescent="0.25">
      <c r="E1098" s="1328"/>
      <c r="F1098" s="1328"/>
      <c r="G1098" s="954"/>
    </row>
    <row r="1099" spans="5:7" x14ac:dyDescent="0.25">
      <c r="E1099" s="1328"/>
      <c r="F1099" s="1328"/>
      <c r="G1099" s="954"/>
    </row>
    <row r="1100" spans="5:7" x14ac:dyDescent="0.25">
      <c r="E1100" s="1328"/>
      <c r="F1100" s="1328"/>
      <c r="G1100" s="954"/>
    </row>
    <row r="1101" spans="5:7" x14ac:dyDescent="0.25">
      <c r="E1101" s="1328"/>
      <c r="F1101" s="1328"/>
      <c r="G1101" s="954"/>
    </row>
    <row r="1102" spans="5:7" x14ac:dyDescent="0.25">
      <c r="E1102" s="1328"/>
      <c r="F1102" s="1328"/>
      <c r="G1102" s="954"/>
    </row>
    <row r="1103" spans="5:7" x14ac:dyDescent="0.25">
      <c r="E1103" s="1328"/>
      <c r="F1103" s="1328"/>
      <c r="G1103" s="954"/>
    </row>
    <row r="1104" spans="5:7" x14ac:dyDescent="0.25">
      <c r="E1104" s="1328"/>
      <c r="F1104" s="1328"/>
      <c r="G1104" s="954"/>
    </row>
    <row r="1105" spans="5:7" x14ac:dyDescent="0.25">
      <c r="E1105" s="1328"/>
      <c r="F1105" s="1328"/>
      <c r="G1105" s="954"/>
    </row>
    <row r="1106" spans="5:7" x14ac:dyDescent="0.25">
      <c r="E1106" s="1328"/>
      <c r="F1106" s="1328"/>
      <c r="G1106" s="954"/>
    </row>
    <row r="1107" spans="5:7" x14ac:dyDescent="0.25">
      <c r="E1107" s="1328"/>
      <c r="F1107" s="1328"/>
      <c r="G1107" s="954"/>
    </row>
    <row r="1108" spans="5:7" x14ac:dyDescent="0.25">
      <c r="E1108" s="1328"/>
      <c r="F1108" s="1328"/>
      <c r="G1108" s="954"/>
    </row>
    <row r="1109" spans="5:7" x14ac:dyDescent="0.25">
      <c r="E1109" s="1328"/>
      <c r="F1109" s="1328"/>
      <c r="G1109" s="954"/>
    </row>
    <row r="1110" spans="5:7" x14ac:dyDescent="0.25">
      <c r="E1110" s="1328"/>
      <c r="F1110" s="1328"/>
      <c r="G1110" s="954"/>
    </row>
    <row r="1111" spans="5:7" x14ac:dyDescent="0.25">
      <c r="E1111" s="1328"/>
      <c r="F1111" s="1328"/>
      <c r="G1111" s="954"/>
    </row>
    <row r="1112" spans="5:7" x14ac:dyDescent="0.25">
      <c r="E1112" s="1328"/>
      <c r="F1112" s="1328"/>
      <c r="G1112" s="954"/>
    </row>
    <row r="1113" spans="5:7" x14ac:dyDescent="0.25">
      <c r="E1113" s="1328"/>
      <c r="F1113" s="1328"/>
      <c r="G1113" s="954"/>
    </row>
    <row r="1114" spans="5:7" x14ac:dyDescent="0.25">
      <c r="E1114" s="1328"/>
      <c r="F1114" s="1328"/>
      <c r="G1114" s="954"/>
    </row>
    <row r="1115" spans="5:7" x14ac:dyDescent="0.25">
      <c r="E1115" s="1328"/>
      <c r="F1115" s="1328"/>
      <c r="G1115" s="954"/>
    </row>
    <row r="1116" spans="5:7" x14ac:dyDescent="0.25">
      <c r="E1116" s="1328"/>
      <c r="F1116" s="1328"/>
      <c r="G1116" s="954"/>
    </row>
    <row r="1117" spans="5:7" x14ac:dyDescent="0.25">
      <c r="E1117" s="1328"/>
      <c r="F1117" s="1328"/>
      <c r="G1117" s="954"/>
    </row>
    <row r="1118" spans="5:7" x14ac:dyDescent="0.25">
      <c r="E1118" s="1328"/>
      <c r="F1118" s="1328"/>
      <c r="G1118" s="954"/>
    </row>
    <row r="1119" spans="5:7" x14ac:dyDescent="0.25">
      <c r="E1119" s="1328"/>
      <c r="F1119" s="1328"/>
      <c r="G1119" s="954"/>
    </row>
    <row r="1120" spans="5:7" x14ac:dyDescent="0.25">
      <c r="E1120" s="1328"/>
      <c r="F1120" s="1328"/>
      <c r="G1120" s="954"/>
    </row>
    <row r="1121" spans="5:7" x14ac:dyDescent="0.25">
      <c r="E1121" s="1328"/>
      <c r="F1121" s="1328"/>
      <c r="G1121" s="954"/>
    </row>
    <row r="1122" spans="5:7" x14ac:dyDescent="0.25">
      <c r="E1122" s="1328"/>
      <c r="F1122" s="1328"/>
      <c r="G1122" s="954"/>
    </row>
    <row r="1123" spans="5:7" x14ac:dyDescent="0.25">
      <c r="E1123" s="1328"/>
      <c r="F1123" s="1328"/>
      <c r="G1123" s="954"/>
    </row>
    <row r="1124" spans="5:7" x14ac:dyDescent="0.25">
      <c r="E1124" s="1328"/>
      <c r="F1124" s="1328"/>
      <c r="G1124" s="954"/>
    </row>
    <row r="1125" spans="5:7" x14ac:dyDescent="0.25">
      <c r="E1125" s="1328"/>
      <c r="F1125" s="1328"/>
      <c r="G1125" s="954"/>
    </row>
    <row r="1126" spans="5:7" x14ac:dyDescent="0.25">
      <c r="E1126" s="1328"/>
      <c r="F1126" s="1328"/>
      <c r="G1126" s="954"/>
    </row>
    <row r="1127" spans="5:7" x14ac:dyDescent="0.25">
      <c r="E1127" s="1328"/>
      <c r="F1127" s="1328"/>
      <c r="G1127" s="954"/>
    </row>
    <row r="1128" spans="5:7" x14ac:dyDescent="0.25">
      <c r="E1128" s="1328"/>
      <c r="F1128" s="1328"/>
      <c r="G1128" s="954"/>
    </row>
    <row r="1129" spans="5:7" x14ac:dyDescent="0.25">
      <c r="E1129" s="1328"/>
      <c r="F1129" s="1328"/>
      <c r="G1129" s="954"/>
    </row>
    <row r="1130" spans="5:7" x14ac:dyDescent="0.25">
      <c r="E1130" s="1328"/>
      <c r="F1130" s="1328"/>
      <c r="G1130" s="954"/>
    </row>
    <row r="1131" spans="5:7" x14ac:dyDescent="0.25">
      <c r="E1131" s="1328"/>
      <c r="F1131" s="1328"/>
      <c r="G1131" s="954"/>
    </row>
    <row r="1132" spans="5:7" x14ac:dyDescent="0.25">
      <c r="E1132" s="1328"/>
      <c r="F1132" s="1328"/>
      <c r="G1132" s="954"/>
    </row>
    <row r="1133" spans="5:7" x14ac:dyDescent="0.25">
      <c r="E1133" s="1328"/>
      <c r="F1133" s="1328"/>
      <c r="G1133" s="954"/>
    </row>
    <row r="1134" spans="5:7" x14ac:dyDescent="0.25">
      <c r="E1134" s="1328"/>
      <c r="F1134" s="1328"/>
      <c r="G1134" s="954"/>
    </row>
    <row r="1135" spans="5:7" x14ac:dyDescent="0.25">
      <c r="E1135" s="1328"/>
      <c r="F1135" s="1328"/>
      <c r="G1135" s="954"/>
    </row>
    <row r="1136" spans="5:7" x14ac:dyDescent="0.25">
      <c r="E1136" s="1328"/>
      <c r="F1136" s="1328"/>
      <c r="G1136" s="954"/>
    </row>
    <row r="1137" spans="5:7" x14ac:dyDescent="0.25">
      <c r="E1137" s="1328"/>
      <c r="F1137" s="1328"/>
      <c r="G1137" s="954"/>
    </row>
    <row r="1138" spans="5:7" x14ac:dyDescent="0.25">
      <c r="E1138" s="1328"/>
      <c r="F1138" s="1328"/>
      <c r="G1138" s="954"/>
    </row>
    <row r="1139" spans="5:7" x14ac:dyDescent="0.25">
      <c r="E1139" s="1328"/>
      <c r="F1139" s="1328"/>
      <c r="G1139" s="954"/>
    </row>
    <row r="1140" spans="5:7" x14ac:dyDescent="0.25">
      <c r="E1140" s="1328"/>
      <c r="F1140" s="1328"/>
      <c r="G1140" s="954"/>
    </row>
    <row r="1141" spans="5:7" x14ac:dyDescent="0.25">
      <c r="E1141" s="1328"/>
      <c r="F1141" s="1328"/>
      <c r="G1141" s="954"/>
    </row>
    <row r="1142" spans="5:7" x14ac:dyDescent="0.25">
      <c r="E1142" s="1328"/>
      <c r="F1142" s="1328"/>
      <c r="G1142" s="954"/>
    </row>
    <row r="1143" spans="5:7" x14ac:dyDescent="0.25">
      <c r="E1143" s="1328"/>
      <c r="F1143" s="1328"/>
      <c r="G1143" s="954"/>
    </row>
    <row r="1144" spans="5:7" x14ac:dyDescent="0.25">
      <c r="E1144" s="1328"/>
      <c r="F1144" s="1328"/>
      <c r="G1144" s="954"/>
    </row>
    <row r="1145" spans="5:7" x14ac:dyDescent="0.25">
      <c r="E1145" s="1328"/>
      <c r="F1145" s="1328"/>
      <c r="G1145" s="954"/>
    </row>
    <row r="1146" spans="5:7" x14ac:dyDescent="0.25">
      <c r="E1146" s="1328"/>
      <c r="F1146" s="1328"/>
      <c r="G1146" s="954"/>
    </row>
    <row r="1147" spans="5:7" x14ac:dyDescent="0.25">
      <c r="E1147" s="1328"/>
      <c r="F1147" s="1328"/>
      <c r="G1147" s="954"/>
    </row>
    <row r="1148" spans="5:7" x14ac:dyDescent="0.25">
      <c r="E1148" s="1328"/>
      <c r="F1148" s="1328"/>
      <c r="G1148" s="954"/>
    </row>
    <row r="1149" spans="5:7" x14ac:dyDescent="0.25">
      <c r="E1149" s="1328"/>
      <c r="F1149" s="1328"/>
      <c r="G1149" s="954"/>
    </row>
    <row r="1150" spans="5:7" x14ac:dyDescent="0.25">
      <c r="E1150" s="1328"/>
      <c r="F1150" s="1328"/>
      <c r="G1150" s="954"/>
    </row>
    <row r="1151" spans="5:7" x14ac:dyDescent="0.25">
      <c r="E1151" s="1328"/>
      <c r="F1151" s="1328"/>
      <c r="G1151" s="954"/>
    </row>
    <row r="1152" spans="5:7" x14ac:dyDescent="0.25">
      <c r="E1152" s="1328"/>
      <c r="F1152" s="1328"/>
      <c r="G1152" s="954"/>
    </row>
    <row r="1153" spans="5:7" x14ac:dyDescent="0.25">
      <c r="E1153" s="1328"/>
      <c r="F1153" s="1328"/>
      <c r="G1153" s="954"/>
    </row>
    <row r="1154" spans="5:7" x14ac:dyDescent="0.25">
      <c r="E1154" s="1328"/>
      <c r="F1154" s="1328"/>
      <c r="G1154" s="954"/>
    </row>
    <row r="1155" spans="5:7" x14ac:dyDescent="0.25">
      <c r="E1155" s="1328"/>
      <c r="F1155" s="1328"/>
      <c r="G1155" s="954"/>
    </row>
    <row r="1156" spans="5:7" x14ac:dyDescent="0.25">
      <c r="E1156" s="1328"/>
      <c r="F1156" s="1328"/>
      <c r="G1156" s="954"/>
    </row>
    <row r="1157" spans="5:7" x14ac:dyDescent="0.25">
      <c r="E1157" s="1328"/>
      <c r="F1157" s="1328"/>
      <c r="G1157" s="954"/>
    </row>
    <row r="1158" spans="5:7" x14ac:dyDescent="0.25">
      <c r="E1158" s="1328"/>
      <c r="F1158" s="1328"/>
      <c r="G1158" s="954"/>
    </row>
    <row r="1159" spans="5:7" x14ac:dyDescent="0.25">
      <c r="E1159" s="1328"/>
      <c r="F1159" s="1328"/>
      <c r="G1159" s="954"/>
    </row>
    <row r="1160" spans="5:7" x14ac:dyDescent="0.25">
      <c r="E1160" s="1328"/>
      <c r="F1160" s="1328"/>
      <c r="G1160" s="954"/>
    </row>
    <row r="1161" spans="5:7" x14ac:dyDescent="0.25">
      <c r="E1161" s="1328"/>
      <c r="F1161" s="1328"/>
      <c r="G1161" s="954"/>
    </row>
    <row r="1162" spans="5:7" x14ac:dyDescent="0.25">
      <c r="E1162" s="1328"/>
      <c r="F1162" s="1328"/>
      <c r="G1162" s="954"/>
    </row>
    <row r="1163" spans="5:7" x14ac:dyDescent="0.25">
      <c r="E1163" s="1328"/>
      <c r="F1163" s="1328"/>
      <c r="G1163" s="954"/>
    </row>
    <row r="1164" spans="5:7" x14ac:dyDescent="0.25">
      <c r="E1164" s="1328"/>
      <c r="F1164" s="1328"/>
      <c r="G1164" s="954"/>
    </row>
    <row r="1165" spans="5:7" x14ac:dyDescent="0.25">
      <c r="E1165" s="1328"/>
      <c r="F1165" s="1328"/>
      <c r="G1165" s="954"/>
    </row>
    <row r="1166" spans="5:7" x14ac:dyDescent="0.25">
      <c r="E1166" s="1328"/>
      <c r="F1166" s="1328"/>
      <c r="G1166" s="954"/>
    </row>
    <row r="1167" spans="5:7" x14ac:dyDescent="0.25">
      <c r="E1167" s="1328"/>
      <c r="F1167" s="1328"/>
      <c r="G1167" s="954"/>
    </row>
    <row r="1168" spans="5:7" x14ac:dyDescent="0.25">
      <c r="E1168" s="1328"/>
      <c r="F1168" s="1328"/>
      <c r="G1168" s="954"/>
    </row>
    <row r="1169" spans="5:7" x14ac:dyDescent="0.25">
      <c r="E1169" s="1328"/>
      <c r="F1169" s="1328"/>
      <c r="G1169" s="954"/>
    </row>
    <row r="1170" spans="5:7" x14ac:dyDescent="0.25">
      <c r="E1170" s="1328"/>
      <c r="F1170" s="1328"/>
      <c r="G1170" s="954"/>
    </row>
    <row r="1171" spans="5:7" x14ac:dyDescent="0.25">
      <c r="E1171" s="1328"/>
      <c r="F1171" s="1328"/>
      <c r="G1171" s="954"/>
    </row>
    <row r="1172" spans="5:7" x14ac:dyDescent="0.25">
      <c r="E1172" s="1328"/>
      <c r="F1172" s="1328"/>
      <c r="G1172" s="954"/>
    </row>
    <row r="1173" spans="5:7" x14ac:dyDescent="0.25">
      <c r="E1173" s="1328"/>
      <c r="F1173" s="1328"/>
      <c r="G1173" s="954"/>
    </row>
    <row r="1174" spans="5:7" x14ac:dyDescent="0.25">
      <c r="E1174" s="1328"/>
      <c r="F1174" s="1328"/>
      <c r="G1174" s="954"/>
    </row>
    <row r="1175" spans="5:7" x14ac:dyDescent="0.25">
      <c r="E1175" s="1328"/>
      <c r="F1175" s="1328"/>
      <c r="G1175" s="954"/>
    </row>
    <row r="1176" spans="5:7" x14ac:dyDescent="0.25">
      <c r="E1176" s="1328"/>
      <c r="F1176" s="1328"/>
      <c r="G1176" s="954"/>
    </row>
    <row r="1177" spans="5:7" x14ac:dyDescent="0.25">
      <c r="E1177" s="1328"/>
      <c r="F1177" s="1328"/>
      <c r="G1177" s="954"/>
    </row>
    <row r="1178" spans="5:7" x14ac:dyDescent="0.25">
      <c r="E1178" s="1328"/>
      <c r="F1178" s="1328"/>
      <c r="G1178" s="954"/>
    </row>
    <row r="1179" spans="5:7" x14ac:dyDescent="0.25">
      <c r="E1179" s="1328"/>
      <c r="F1179" s="1328"/>
      <c r="G1179" s="954"/>
    </row>
    <row r="1180" spans="5:7" x14ac:dyDescent="0.25">
      <c r="E1180" s="1328"/>
      <c r="F1180" s="1328"/>
      <c r="G1180" s="954"/>
    </row>
    <row r="1181" spans="5:7" x14ac:dyDescent="0.25">
      <c r="E1181" s="1328"/>
      <c r="F1181" s="1328"/>
      <c r="G1181" s="954"/>
    </row>
    <row r="1182" spans="5:7" x14ac:dyDescent="0.25">
      <c r="E1182" s="1328"/>
      <c r="F1182" s="1328"/>
      <c r="G1182" s="954"/>
    </row>
    <row r="1183" spans="5:7" x14ac:dyDescent="0.25">
      <c r="E1183" s="1328"/>
      <c r="F1183" s="1328"/>
      <c r="G1183" s="954"/>
    </row>
    <row r="1184" spans="5:7" x14ac:dyDescent="0.25">
      <c r="E1184" s="1328"/>
      <c r="F1184" s="1328"/>
      <c r="G1184" s="954"/>
    </row>
    <row r="1185" spans="5:7" x14ac:dyDescent="0.25">
      <c r="E1185" s="1328"/>
      <c r="F1185" s="1328"/>
      <c r="G1185" s="954"/>
    </row>
    <row r="1186" spans="5:7" x14ac:dyDescent="0.25">
      <c r="E1186" s="1328"/>
      <c r="F1186" s="1328"/>
      <c r="G1186" s="954"/>
    </row>
    <row r="1187" spans="5:7" x14ac:dyDescent="0.25">
      <c r="E1187" s="1328"/>
      <c r="F1187" s="1328"/>
      <c r="G1187" s="954"/>
    </row>
    <row r="1188" spans="5:7" x14ac:dyDescent="0.25">
      <c r="E1188" s="1328"/>
      <c r="F1188" s="1328"/>
      <c r="G1188" s="954"/>
    </row>
    <row r="1189" spans="5:7" x14ac:dyDescent="0.25">
      <c r="E1189" s="1328"/>
      <c r="F1189" s="1328"/>
      <c r="G1189" s="954"/>
    </row>
    <row r="1190" spans="5:7" x14ac:dyDescent="0.25">
      <c r="E1190" s="1328"/>
      <c r="F1190" s="1328"/>
      <c r="G1190" s="954"/>
    </row>
    <row r="1191" spans="5:7" x14ac:dyDescent="0.25">
      <c r="E1191" s="1328"/>
      <c r="F1191" s="1328"/>
      <c r="G1191" s="954"/>
    </row>
    <row r="1192" spans="5:7" x14ac:dyDescent="0.25">
      <c r="E1192" s="1328"/>
      <c r="F1192" s="1328"/>
      <c r="G1192" s="954"/>
    </row>
    <row r="1193" spans="5:7" x14ac:dyDescent="0.25">
      <c r="E1193" s="1328"/>
      <c r="F1193" s="1328"/>
      <c r="G1193" s="954"/>
    </row>
    <row r="1194" spans="5:7" x14ac:dyDescent="0.25">
      <c r="E1194" s="1328"/>
      <c r="F1194" s="1328"/>
      <c r="G1194" s="954"/>
    </row>
    <row r="1195" spans="5:7" x14ac:dyDescent="0.25">
      <c r="E1195" s="1328"/>
      <c r="F1195" s="1328"/>
      <c r="G1195" s="954"/>
    </row>
    <row r="1196" spans="5:7" x14ac:dyDescent="0.25">
      <c r="E1196" s="1328"/>
      <c r="F1196" s="1328"/>
      <c r="G1196" s="954"/>
    </row>
    <row r="1197" spans="5:7" x14ac:dyDescent="0.25">
      <c r="E1197" s="1328"/>
      <c r="F1197" s="1328"/>
      <c r="G1197" s="954"/>
    </row>
    <row r="1198" spans="5:7" x14ac:dyDescent="0.25">
      <c r="E1198" s="1328"/>
      <c r="F1198" s="1328"/>
      <c r="G1198" s="954"/>
    </row>
    <row r="1199" spans="5:7" x14ac:dyDescent="0.25">
      <c r="E1199" s="1328"/>
      <c r="F1199" s="1328"/>
      <c r="G1199" s="954"/>
    </row>
    <row r="1200" spans="5:7" x14ac:dyDescent="0.25">
      <c r="E1200" s="1328"/>
      <c r="F1200" s="1328"/>
      <c r="G1200" s="954"/>
    </row>
    <row r="1201" spans="5:7" x14ac:dyDescent="0.25">
      <c r="E1201" s="1328"/>
      <c r="F1201" s="1328"/>
      <c r="G1201" s="954"/>
    </row>
    <row r="1202" spans="5:7" x14ac:dyDescent="0.25">
      <c r="E1202" s="1328"/>
      <c r="F1202" s="1328"/>
      <c r="G1202" s="954"/>
    </row>
    <row r="1203" spans="5:7" x14ac:dyDescent="0.25">
      <c r="E1203" s="1328"/>
      <c r="F1203" s="1328"/>
      <c r="G1203" s="954"/>
    </row>
    <row r="1204" spans="5:7" x14ac:dyDescent="0.25">
      <c r="E1204" s="1328"/>
      <c r="F1204" s="1328"/>
      <c r="G1204" s="954"/>
    </row>
    <row r="1205" spans="5:7" x14ac:dyDescent="0.25">
      <c r="E1205" s="1328"/>
      <c r="F1205" s="1328"/>
      <c r="G1205" s="954"/>
    </row>
    <row r="1206" spans="5:7" x14ac:dyDescent="0.25">
      <c r="E1206" s="1328"/>
      <c r="F1206" s="1328"/>
      <c r="G1206" s="954"/>
    </row>
    <row r="1207" spans="5:7" x14ac:dyDescent="0.25">
      <c r="E1207" s="1328"/>
      <c r="F1207" s="1328"/>
      <c r="G1207" s="954"/>
    </row>
    <row r="1208" spans="5:7" x14ac:dyDescent="0.25">
      <c r="E1208" s="1328"/>
      <c r="F1208" s="1328"/>
      <c r="G1208" s="954"/>
    </row>
    <row r="1209" spans="5:7" x14ac:dyDescent="0.25">
      <c r="E1209" s="1328"/>
      <c r="F1209" s="1328"/>
      <c r="G1209" s="954"/>
    </row>
    <row r="1210" spans="5:7" x14ac:dyDescent="0.25">
      <c r="E1210" s="1328"/>
      <c r="F1210" s="1328"/>
      <c r="G1210" s="954"/>
    </row>
    <row r="1211" spans="5:7" x14ac:dyDescent="0.25">
      <c r="E1211" s="1328"/>
      <c r="F1211" s="1328"/>
      <c r="G1211" s="954"/>
    </row>
    <row r="1212" spans="5:7" x14ac:dyDescent="0.25">
      <c r="E1212" s="1328"/>
      <c r="F1212" s="1328"/>
      <c r="G1212" s="954"/>
    </row>
    <row r="1213" spans="5:7" x14ac:dyDescent="0.25">
      <c r="E1213" s="1328"/>
      <c r="F1213" s="1328"/>
      <c r="G1213" s="954"/>
    </row>
    <row r="1214" spans="5:7" x14ac:dyDescent="0.25">
      <c r="E1214" s="1328"/>
      <c r="F1214" s="1328"/>
      <c r="G1214" s="954"/>
    </row>
    <row r="1215" spans="5:7" x14ac:dyDescent="0.25">
      <c r="E1215" s="1328"/>
      <c r="F1215" s="1328"/>
      <c r="G1215" s="954"/>
    </row>
    <row r="1216" spans="5:7" x14ac:dyDescent="0.25">
      <c r="E1216" s="1328"/>
      <c r="F1216" s="1328"/>
      <c r="G1216" s="954"/>
    </row>
    <row r="1217" spans="5:7" x14ac:dyDescent="0.25">
      <c r="E1217" s="1328"/>
      <c r="F1217" s="1328"/>
      <c r="G1217" s="954"/>
    </row>
    <row r="1218" spans="5:7" x14ac:dyDescent="0.25">
      <c r="E1218" s="1328"/>
      <c r="F1218" s="1328"/>
      <c r="G1218" s="954"/>
    </row>
    <row r="1219" spans="5:7" x14ac:dyDescent="0.25">
      <c r="E1219" s="1328"/>
      <c r="F1219" s="1328"/>
      <c r="G1219" s="954"/>
    </row>
    <row r="1220" spans="5:7" x14ac:dyDescent="0.25">
      <c r="E1220" s="1328"/>
      <c r="F1220" s="1328"/>
      <c r="G1220" s="954"/>
    </row>
    <row r="1221" spans="5:7" x14ac:dyDescent="0.25">
      <c r="E1221" s="1328"/>
      <c r="F1221" s="1328"/>
      <c r="G1221" s="954"/>
    </row>
    <row r="1222" spans="5:7" x14ac:dyDescent="0.25">
      <c r="E1222" s="1328"/>
      <c r="F1222" s="1328"/>
      <c r="G1222" s="954"/>
    </row>
    <row r="1223" spans="5:7" x14ac:dyDescent="0.25">
      <c r="E1223" s="1328"/>
      <c r="F1223" s="1328"/>
      <c r="G1223" s="954"/>
    </row>
    <row r="1224" spans="5:7" x14ac:dyDescent="0.25">
      <c r="E1224" s="1328"/>
      <c r="F1224" s="1328"/>
      <c r="G1224" s="954"/>
    </row>
    <row r="1225" spans="5:7" x14ac:dyDescent="0.25">
      <c r="E1225" s="1328"/>
      <c r="F1225" s="1328"/>
      <c r="G1225" s="954"/>
    </row>
    <row r="1226" spans="5:7" x14ac:dyDescent="0.25">
      <c r="E1226" s="1328"/>
      <c r="F1226" s="1328"/>
      <c r="G1226" s="954"/>
    </row>
    <row r="1227" spans="5:7" x14ac:dyDescent="0.25">
      <c r="E1227" s="1328"/>
      <c r="F1227" s="1328"/>
      <c r="G1227" s="954"/>
    </row>
    <row r="1228" spans="5:7" x14ac:dyDescent="0.25">
      <c r="E1228" s="1328"/>
      <c r="F1228" s="1328"/>
      <c r="G1228" s="954"/>
    </row>
    <row r="1229" spans="5:7" x14ac:dyDescent="0.25">
      <c r="E1229" s="1328"/>
      <c r="F1229" s="1328"/>
      <c r="G1229" s="954"/>
    </row>
    <row r="1230" spans="5:7" x14ac:dyDescent="0.25">
      <c r="E1230" s="1328"/>
      <c r="F1230" s="1328"/>
      <c r="G1230" s="954"/>
    </row>
    <row r="1231" spans="5:7" x14ac:dyDescent="0.25">
      <c r="E1231" s="1328"/>
      <c r="F1231" s="1328"/>
      <c r="G1231" s="954"/>
    </row>
    <row r="1232" spans="5:7" x14ac:dyDescent="0.25">
      <c r="E1232" s="1328"/>
      <c r="F1232" s="1328"/>
      <c r="G1232" s="954"/>
    </row>
    <row r="1233" spans="5:7" x14ac:dyDescent="0.25">
      <c r="E1233" s="1328"/>
      <c r="F1233" s="1328"/>
      <c r="G1233" s="954"/>
    </row>
    <row r="1234" spans="5:7" x14ac:dyDescent="0.25">
      <c r="E1234" s="1328"/>
      <c r="F1234" s="1328"/>
      <c r="G1234" s="954"/>
    </row>
    <row r="1235" spans="5:7" x14ac:dyDescent="0.25">
      <c r="E1235" s="1328"/>
      <c r="F1235" s="1328"/>
      <c r="G1235" s="954"/>
    </row>
    <row r="1236" spans="5:7" x14ac:dyDescent="0.25">
      <c r="E1236" s="1328"/>
      <c r="F1236" s="1328"/>
      <c r="G1236" s="954"/>
    </row>
    <row r="1237" spans="5:7" x14ac:dyDescent="0.25">
      <c r="E1237" s="1328"/>
      <c r="F1237" s="1328"/>
      <c r="G1237" s="954"/>
    </row>
    <row r="1238" spans="5:7" x14ac:dyDescent="0.25">
      <c r="E1238" s="1328"/>
      <c r="F1238" s="1328"/>
      <c r="G1238" s="954"/>
    </row>
    <row r="1239" spans="5:7" x14ac:dyDescent="0.25">
      <c r="E1239" s="1328"/>
      <c r="F1239" s="1328"/>
      <c r="G1239" s="954"/>
    </row>
    <row r="1240" spans="5:7" x14ac:dyDescent="0.25">
      <c r="E1240" s="1328"/>
      <c r="F1240" s="1328"/>
      <c r="G1240" s="954"/>
    </row>
    <row r="1241" spans="5:7" x14ac:dyDescent="0.25">
      <c r="E1241" s="1328"/>
      <c r="F1241" s="1328"/>
      <c r="G1241" s="954"/>
    </row>
    <row r="1242" spans="5:7" x14ac:dyDescent="0.25">
      <c r="E1242" s="1328"/>
      <c r="F1242" s="1328"/>
      <c r="G1242" s="954"/>
    </row>
    <row r="1243" spans="5:7" x14ac:dyDescent="0.25">
      <c r="E1243" s="1328"/>
      <c r="F1243" s="1328"/>
      <c r="G1243" s="954"/>
    </row>
    <row r="1244" spans="5:7" x14ac:dyDescent="0.25">
      <c r="E1244" s="1328"/>
      <c r="F1244" s="1328"/>
      <c r="G1244" s="954"/>
    </row>
    <row r="1245" spans="5:7" x14ac:dyDescent="0.25">
      <c r="E1245" s="1328"/>
      <c r="F1245" s="1328"/>
      <c r="G1245" s="954"/>
    </row>
    <row r="1246" spans="5:7" x14ac:dyDescent="0.25">
      <c r="E1246" s="1328"/>
      <c r="F1246" s="1328"/>
      <c r="G1246" s="954"/>
    </row>
    <row r="1247" spans="5:7" x14ac:dyDescent="0.25">
      <c r="E1247" s="1328"/>
      <c r="F1247" s="1328"/>
      <c r="G1247" s="954"/>
    </row>
    <row r="1248" spans="5:7" x14ac:dyDescent="0.25">
      <c r="E1248" s="1328"/>
      <c r="F1248" s="1328"/>
      <c r="G1248" s="954"/>
    </row>
    <row r="1249" spans="5:7" x14ac:dyDescent="0.25">
      <c r="E1249" s="1328"/>
      <c r="F1249" s="1328"/>
      <c r="G1249" s="954"/>
    </row>
    <row r="1250" spans="5:7" x14ac:dyDescent="0.25">
      <c r="E1250" s="1328"/>
      <c r="F1250" s="1328"/>
      <c r="G1250" s="954"/>
    </row>
    <row r="1251" spans="5:7" x14ac:dyDescent="0.25">
      <c r="E1251" s="1328"/>
      <c r="F1251" s="1328"/>
      <c r="G1251" s="954"/>
    </row>
    <row r="1252" spans="5:7" x14ac:dyDescent="0.25">
      <c r="E1252" s="1328"/>
      <c r="F1252" s="1328"/>
      <c r="G1252" s="954"/>
    </row>
    <row r="1253" spans="5:7" x14ac:dyDescent="0.25">
      <c r="E1253" s="1328"/>
      <c r="F1253" s="1328"/>
      <c r="G1253" s="954"/>
    </row>
    <row r="1254" spans="5:7" x14ac:dyDescent="0.25">
      <c r="E1254" s="1328"/>
      <c r="F1254" s="1328"/>
      <c r="G1254" s="954"/>
    </row>
    <row r="1255" spans="5:7" x14ac:dyDescent="0.25">
      <c r="E1255" s="1328"/>
      <c r="F1255" s="1328"/>
      <c r="G1255" s="954"/>
    </row>
    <row r="1256" spans="5:7" x14ac:dyDescent="0.25">
      <c r="E1256" s="1328"/>
      <c r="F1256" s="1328"/>
      <c r="G1256" s="954"/>
    </row>
    <row r="1257" spans="5:7" x14ac:dyDescent="0.25">
      <c r="E1257" s="1328"/>
      <c r="F1257" s="1328"/>
      <c r="G1257" s="954"/>
    </row>
    <row r="1258" spans="5:7" x14ac:dyDescent="0.25">
      <c r="E1258" s="1328"/>
      <c r="F1258" s="1328"/>
      <c r="G1258" s="954"/>
    </row>
    <row r="1259" spans="5:7" x14ac:dyDescent="0.25">
      <c r="E1259" s="1328"/>
      <c r="F1259" s="1328"/>
      <c r="G1259" s="954"/>
    </row>
    <row r="1260" spans="5:7" x14ac:dyDescent="0.25">
      <c r="E1260" s="1328"/>
      <c r="F1260" s="1328"/>
      <c r="G1260" s="954"/>
    </row>
    <row r="1261" spans="5:7" x14ac:dyDescent="0.25">
      <c r="E1261" s="1328"/>
      <c r="F1261" s="1328"/>
      <c r="G1261" s="954"/>
    </row>
    <row r="1262" spans="5:7" x14ac:dyDescent="0.25">
      <c r="E1262" s="1328"/>
      <c r="F1262" s="1328"/>
      <c r="G1262" s="954"/>
    </row>
    <row r="1263" spans="5:7" x14ac:dyDescent="0.25">
      <c r="E1263" s="1328"/>
      <c r="F1263" s="1328"/>
      <c r="G1263" s="954"/>
    </row>
    <row r="1264" spans="5:7" x14ac:dyDescent="0.25">
      <c r="E1264" s="1328"/>
      <c r="F1264" s="1328"/>
      <c r="G1264" s="954"/>
    </row>
    <row r="1265" spans="5:7" x14ac:dyDescent="0.25">
      <c r="E1265" s="1328"/>
      <c r="F1265" s="1328"/>
      <c r="G1265" s="954"/>
    </row>
    <row r="1266" spans="5:7" x14ac:dyDescent="0.25">
      <c r="E1266" s="1328"/>
      <c r="F1266" s="1328"/>
      <c r="G1266" s="954"/>
    </row>
    <row r="1267" spans="5:7" x14ac:dyDescent="0.25">
      <c r="E1267" s="1328"/>
      <c r="F1267" s="1328"/>
      <c r="G1267" s="954"/>
    </row>
    <row r="1268" spans="5:7" x14ac:dyDescent="0.25">
      <c r="E1268" s="1328"/>
      <c r="F1268" s="1328"/>
      <c r="G1268" s="954"/>
    </row>
    <row r="1269" spans="5:7" x14ac:dyDescent="0.25">
      <c r="E1269" s="1328"/>
      <c r="F1269" s="1328"/>
      <c r="G1269" s="954"/>
    </row>
    <row r="1270" spans="5:7" x14ac:dyDescent="0.25">
      <c r="E1270" s="1328"/>
      <c r="F1270" s="1328"/>
      <c r="G1270" s="954"/>
    </row>
    <row r="1271" spans="5:7" x14ac:dyDescent="0.25">
      <c r="E1271" s="1328"/>
      <c r="F1271" s="1328"/>
      <c r="G1271" s="954"/>
    </row>
    <row r="1272" spans="5:7" x14ac:dyDescent="0.25">
      <c r="E1272" s="1328"/>
      <c r="F1272" s="1328"/>
      <c r="G1272" s="954"/>
    </row>
    <row r="1273" spans="5:7" x14ac:dyDescent="0.25">
      <c r="E1273" s="1328"/>
      <c r="F1273" s="1328"/>
      <c r="G1273" s="954"/>
    </row>
    <row r="1274" spans="5:7" x14ac:dyDescent="0.25">
      <c r="E1274" s="1328"/>
      <c r="F1274" s="1328"/>
      <c r="G1274" s="954"/>
    </row>
    <row r="1275" spans="5:7" x14ac:dyDescent="0.25">
      <c r="E1275" s="1328"/>
      <c r="F1275" s="1328"/>
      <c r="G1275" s="954"/>
    </row>
    <row r="1276" spans="5:7" x14ac:dyDescent="0.25">
      <c r="E1276" s="1328"/>
      <c r="F1276" s="1328"/>
      <c r="G1276" s="954"/>
    </row>
    <row r="1277" spans="5:7" x14ac:dyDescent="0.25">
      <c r="E1277" s="1328"/>
      <c r="F1277" s="1328"/>
      <c r="G1277" s="954"/>
    </row>
    <row r="1278" spans="5:7" x14ac:dyDescent="0.25">
      <c r="E1278" s="1328"/>
      <c r="F1278" s="1328"/>
      <c r="G1278" s="954"/>
    </row>
    <row r="1279" spans="5:7" x14ac:dyDescent="0.25">
      <c r="E1279" s="1328"/>
      <c r="F1279" s="1328"/>
      <c r="G1279" s="954"/>
    </row>
    <row r="1280" spans="5:7" x14ac:dyDescent="0.25">
      <c r="E1280" s="1328"/>
      <c r="F1280" s="1328"/>
      <c r="G1280" s="954"/>
    </row>
    <row r="1281" spans="5:7" x14ac:dyDescent="0.25">
      <c r="E1281" s="1328"/>
      <c r="F1281" s="1328"/>
      <c r="G1281" s="954"/>
    </row>
    <row r="1282" spans="5:7" x14ac:dyDescent="0.25">
      <c r="E1282" s="1328"/>
      <c r="F1282" s="1328"/>
      <c r="G1282" s="954"/>
    </row>
    <row r="1283" spans="5:7" x14ac:dyDescent="0.25">
      <c r="E1283" s="1328"/>
      <c r="F1283" s="1328"/>
      <c r="G1283" s="954"/>
    </row>
    <row r="1284" spans="5:7" x14ac:dyDescent="0.25">
      <c r="E1284" s="1328"/>
      <c r="F1284" s="1328"/>
      <c r="G1284" s="954"/>
    </row>
    <row r="1285" spans="5:7" x14ac:dyDescent="0.25">
      <c r="E1285" s="1328"/>
      <c r="F1285" s="1328"/>
      <c r="G1285" s="954"/>
    </row>
    <row r="1286" spans="5:7" x14ac:dyDescent="0.25">
      <c r="E1286" s="1328"/>
      <c r="F1286" s="1328"/>
      <c r="G1286" s="954"/>
    </row>
    <row r="1287" spans="5:7" x14ac:dyDescent="0.25">
      <c r="E1287" s="1328"/>
      <c r="F1287" s="1328"/>
      <c r="G1287" s="954"/>
    </row>
    <row r="1288" spans="5:7" x14ac:dyDescent="0.25">
      <c r="E1288" s="1328"/>
      <c r="F1288" s="1328"/>
      <c r="G1288" s="954"/>
    </row>
    <row r="1289" spans="5:7" x14ac:dyDescent="0.25">
      <c r="E1289" s="1328"/>
      <c r="F1289" s="1328"/>
      <c r="G1289" s="954"/>
    </row>
    <row r="1290" spans="5:7" x14ac:dyDescent="0.25">
      <c r="E1290" s="1328"/>
      <c r="F1290" s="1328"/>
      <c r="G1290" s="954"/>
    </row>
    <row r="1291" spans="5:7" x14ac:dyDescent="0.25">
      <c r="E1291" s="1328"/>
      <c r="F1291" s="1328"/>
      <c r="G1291" s="954"/>
    </row>
    <row r="1292" spans="5:7" x14ac:dyDescent="0.25">
      <c r="E1292" s="1328"/>
      <c r="F1292" s="1328"/>
      <c r="G1292" s="954"/>
    </row>
    <row r="1293" spans="5:7" x14ac:dyDescent="0.25">
      <c r="E1293" s="1328"/>
      <c r="F1293" s="1328"/>
      <c r="G1293" s="954"/>
    </row>
    <row r="1294" spans="5:7" x14ac:dyDescent="0.25">
      <c r="E1294" s="1328"/>
      <c r="F1294" s="1328"/>
      <c r="G1294" s="954"/>
    </row>
    <row r="1295" spans="5:7" x14ac:dyDescent="0.25">
      <c r="E1295" s="1328"/>
      <c r="F1295" s="1328"/>
      <c r="G1295" s="954"/>
    </row>
    <row r="1296" spans="5:7" x14ac:dyDescent="0.25">
      <c r="E1296" s="1328"/>
      <c r="F1296" s="1328"/>
      <c r="G1296" s="954"/>
    </row>
    <row r="1297" spans="5:7" x14ac:dyDescent="0.25">
      <c r="E1297" s="1328"/>
      <c r="F1297" s="1328"/>
      <c r="G1297" s="954"/>
    </row>
    <row r="1298" spans="5:7" x14ac:dyDescent="0.25">
      <c r="E1298" s="1328"/>
      <c r="F1298" s="1328"/>
      <c r="G1298" s="954"/>
    </row>
    <row r="1299" spans="5:7" x14ac:dyDescent="0.25">
      <c r="E1299" s="1328"/>
      <c r="F1299" s="1328"/>
      <c r="G1299" s="954"/>
    </row>
    <row r="1300" spans="5:7" x14ac:dyDescent="0.25">
      <c r="E1300" s="1328"/>
      <c r="F1300" s="1328"/>
      <c r="G1300" s="954"/>
    </row>
    <row r="1301" spans="5:7" x14ac:dyDescent="0.25">
      <c r="E1301" s="1328"/>
      <c r="F1301" s="1328"/>
      <c r="G1301" s="954"/>
    </row>
    <row r="1302" spans="5:7" x14ac:dyDescent="0.25">
      <c r="E1302" s="1328"/>
      <c r="F1302" s="1328"/>
      <c r="G1302" s="954"/>
    </row>
    <row r="1303" spans="5:7" x14ac:dyDescent="0.25">
      <c r="E1303" s="1328"/>
      <c r="F1303" s="1328"/>
      <c r="G1303" s="954"/>
    </row>
    <row r="1304" spans="5:7" x14ac:dyDescent="0.25">
      <c r="E1304" s="1328"/>
      <c r="F1304" s="1328"/>
      <c r="G1304" s="954"/>
    </row>
    <row r="1305" spans="5:7" x14ac:dyDescent="0.25">
      <c r="E1305" s="1328"/>
      <c r="F1305" s="1328"/>
      <c r="G1305" s="954"/>
    </row>
    <row r="1306" spans="5:7" x14ac:dyDescent="0.25">
      <c r="E1306" s="1328"/>
      <c r="F1306" s="1328"/>
      <c r="G1306" s="954"/>
    </row>
    <row r="1307" spans="5:7" x14ac:dyDescent="0.25">
      <c r="E1307" s="1328"/>
      <c r="F1307" s="1328"/>
      <c r="G1307" s="954"/>
    </row>
    <row r="1308" spans="5:7" x14ac:dyDescent="0.25">
      <c r="E1308" s="1328"/>
      <c r="F1308" s="1328"/>
      <c r="G1308" s="954"/>
    </row>
    <row r="1309" spans="5:7" x14ac:dyDescent="0.25">
      <c r="E1309" s="1328"/>
      <c r="F1309" s="1328"/>
      <c r="G1309" s="954"/>
    </row>
    <row r="1310" spans="5:7" x14ac:dyDescent="0.25">
      <c r="E1310" s="1328"/>
      <c r="F1310" s="1328"/>
      <c r="G1310" s="954"/>
    </row>
    <row r="1311" spans="5:7" x14ac:dyDescent="0.25">
      <c r="E1311" s="1328"/>
      <c r="F1311" s="1328"/>
      <c r="G1311" s="954"/>
    </row>
    <row r="1312" spans="5:7" x14ac:dyDescent="0.25">
      <c r="E1312" s="1328"/>
      <c r="F1312" s="1328"/>
      <c r="G1312" s="954"/>
    </row>
    <row r="1313" spans="5:7" x14ac:dyDescent="0.25">
      <c r="E1313" s="1328"/>
      <c r="F1313" s="1328"/>
      <c r="G1313" s="954"/>
    </row>
    <row r="1314" spans="5:7" x14ac:dyDescent="0.25">
      <c r="E1314" s="1328"/>
      <c r="F1314" s="1328"/>
      <c r="G1314" s="954"/>
    </row>
    <row r="1315" spans="5:7" x14ac:dyDescent="0.25">
      <c r="E1315" s="1328"/>
      <c r="F1315" s="1328"/>
      <c r="G1315" s="954"/>
    </row>
    <row r="1316" spans="5:7" x14ac:dyDescent="0.25">
      <c r="E1316" s="1328"/>
      <c r="F1316" s="1328"/>
      <c r="G1316" s="954"/>
    </row>
    <row r="1317" spans="5:7" x14ac:dyDescent="0.25">
      <c r="E1317" s="1328"/>
      <c r="F1317" s="1328"/>
      <c r="G1317" s="954"/>
    </row>
    <row r="1318" spans="5:7" x14ac:dyDescent="0.25">
      <c r="E1318" s="1328"/>
      <c r="F1318" s="1328"/>
      <c r="G1318" s="954"/>
    </row>
    <row r="1319" spans="5:7" x14ac:dyDescent="0.25">
      <c r="E1319" s="1328"/>
      <c r="F1319" s="1328"/>
      <c r="G1319" s="954"/>
    </row>
    <row r="1320" spans="5:7" x14ac:dyDescent="0.25">
      <c r="E1320" s="1328"/>
      <c r="F1320" s="1328"/>
      <c r="G1320" s="954"/>
    </row>
    <row r="1321" spans="5:7" x14ac:dyDescent="0.25">
      <c r="E1321" s="1328"/>
      <c r="F1321" s="1328"/>
      <c r="G1321" s="954"/>
    </row>
    <row r="1322" spans="5:7" x14ac:dyDescent="0.25">
      <c r="E1322" s="1328"/>
      <c r="F1322" s="1328"/>
      <c r="G1322" s="954"/>
    </row>
    <row r="1323" spans="5:7" x14ac:dyDescent="0.25">
      <c r="E1323" s="1328"/>
      <c r="F1323" s="1328"/>
      <c r="G1323" s="954"/>
    </row>
    <row r="1324" spans="5:7" x14ac:dyDescent="0.25">
      <c r="E1324" s="1328"/>
      <c r="F1324" s="1328"/>
      <c r="G1324" s="954"/>
    </row>
    <row r="1325" spans="5:7" x14ac:dyDescent="0.25">
      <c r="E1325" s="1328"/>
      <c r="F1325" s="1328"/>
      <c r="G1325" s="954"/>
    </row>
    <row r="1326" spans="5:7" x14ac:dyDescent="0.25">
      <c r="E1326" s="1328"/>
      <c r="F1326" s="1328"/>
      <c r="G1326" s="954"/>
    </row>
    <row r="1327" spans="5:7" x14ac:dyDescent="0.25">
      <c r="E1327" s="1328"/>
      <c r="F1327" s="1328"/>
      <c r="G1327" s="954"/>
    </row>
    <row r="1328" spans="5:7" x14ac:dyDescent="0.25">
      <c r="E1328" s="1328"/>
      <c r="F1328" s="1328"/>
      <c r="G1328" s="954"/>
    </row>
    <row r="1329" spans="5:7" x14ac:dyDescent="0.25">
      <c r="E1329" s="1328"/>
      <c r="F1329" s="1328"/>
      <c r="G1329" s="954"/>
    </row>
    <row r="1330" spans="5:7" x14ac:dyDescent="0.25">
      <c r="E1330" s="1328"/>
      <c r="F1330" s="1328"/>
      <c r="G1330" s="954"/>
    </row>
    <row r="1331" spans="5:7" x14ac:dyDescent="0.25">
      <c r="E1331" s="1328"/>
      <c r="F1331" s="1328"/>
      <c r="G1331" s="954"/>
    </row>
    <row r="1332" spans="5:7" x14ac:dyDescent="0.25">
      <c r="E1332" s="1328"/>
      <c r="F1332" s="1328"/>
      <c r="G1332" s="954"/>
    </row>
    <row r="1333" spans="5:7" x14ac:dyDescent="0.25">
      <c r="E1333" s="1328"/>
      <c r="F1333" s="1328"/>
      <c r="G1333" s="954"/>
    </row>
    <row r="1334" spans="5:7" x14ac:dyDescent="0.25">
      <c r="E1334" s="1328"/>
      <c r="F1334" s="1328"/>
      <c r="G1334" s="954"/>
    </row>
    <row r="1335" spans="5:7" x14ac:dyDescent="0.25">
      <c r="E1335" s="1328"/>
      <c r="F1335" s="1328"/>
      <c r="G1335" s="954"/>
    </row>
    <row r="1336" spans="5:7" x14ac:dyDescent="0.25">
      <c r="E1336" s="1328"/>
      <c r="F1336" s="1328"/>
      <c r="G1336" s="954"/>
    </row>
    <row r="1337" spans="5:7" x14ac:dyDescent="0.25">
      <c r="E1337" s="1328"/>
      <c r="F1337" s="1328"/>
      <c r="G1337" s="954"/>
    </row>
    <row r="1338" spans="5:7" x14ac:dyDescent="0.25">
      <c r="E1338" s="1328"/>
      <c r="F1338" s="1328"/>
      <c r="G1338" s="954"/>
    </row>
    <row r="1339" spans="5:7" x14ac:dyDescent="0.25">
      <c r="E1339" s="1328"/>
      <c r="F1339" s="1328"/>
      <c r="G1339" s="954"/>
    </row>
    <row r="1340" spans="5:7" x14ac:dyDescent="0.25">
      <c r="E1340" s="1328"/>
      <c r="F1340" s="1328"/>
      <c r="G1340" s="954"/>
    </row>
    <row r="1341" spans="5:7" x14ac:dyDescent="0.25">
      <c r="E1341" s="1328"/>
      <c r="F1341" s="1328"/>
      <c r="G1341" s="954"/>
    </row>
    <row r="1342" spans="5:7" x14ac:dyDescent="0.25">
      <c r="E1342" s="1328"/>
      <c r="F1342" s="1328"/>
      <c r="G1342" s="954"/>
    </row>
    <row r="1343" spans="5:7" x14ac:dyDescent="0.25">
      <c r="E1343" s="1328"/>
      <c r="F1343" s="1328"/>
      <c r="G1343" s="954"/>
    </row>
    <row r="1344" spans="5:7" x14ac:dyDescent="0.25">
      <c r="E1344" s="1328"/>
      <c r="F1344" s="1328"/>
      <c r="G1344" s="954"/>
    </row>
    <row r="1345" spans="5:7" x14ac:dyDescent="0.25">
      <c r="E1345" s="1328"/>
      <c r="F1345" s="1328"/>
      <c r="G1345" s="954"/>
    </row>
    <row r="1346" spans="5:7" x14ac:dyDescent="0.25">
      <c r="E1346" s="1328"/>
      <c r="F1346" s="1328"/>
      <c r="G1346" s="954"/>
    </row>
    <row r="1347" spans="5:7" x14ac:dyDescent="0.25">
      <c r="E1347" s="1328"/>
      <c r="F1347" s="1328"/>
      <c r="G1347" s="954"/>
    </row>
    <row r="1348" spans="5:7" x14ac:dyDescent="0.25">
      <c r="E1348" s="1328"/>
      <c r="F1348" s="1328"/>
      <c r="G1348" s="954"/>
    </row>
    <row r="1349" spans="5:7" x14ac:dyDescent="0.25">
      <c r="E1349" s="1328"/>
      <c r="F1349" s="1328"/>
      <c r="G1349" s="954"/>
    </row>
    <row r="1350" spans="5:7" x14ac:dyDescent="0.25">
      <c r="E1350" s="1328"/>
      <c r="F1350" s="1328"/>
      <c r="G1350" s="954"/>
    </row>
    <row r="1351" spans="5:7" x14ac:dyDescent="0.25">
      <c r="E1351" s="1328"/>
      <c r="F1351" s="1328"/>
      <c r="G1351" s="954"/>
    </row>
    <row r="1352" spans="5:7" x14ac:dyDescent="0.25">
      <c r="E1352" s="1328"/>
      <c r="F1352" s="1328"/>
      <c r="G1352" s="954"/>
    </row>
    <row r="1353" spans="5:7" x14ac:dyDescent="0.25">
      <c r="E1353" s="1328"/>
      <c r="F1353" s="1328"/>
      <c r="G1353" s="954"/>
    </row>
    <row r="1354" spans="5:7" x14ac:dyDescent="0.25">
      <c r="E1354" s="1328"/>
      <c r="F1354" s="1328"/>
      <c r="G1354" s="954"/>
    </row>
    <row r="1355" spans="5:7" x14ac:dyDescent="0.25">
      <c r="E1355" s="1328"/>
      <c r="F1355" s="1328"/>
      <c r="G1355" s="954"/>
    </row>
    <row r="1356" spans="5:7" x14ac:dyDescent="0.25">
      <c r="E1356" s="1328"/>
      <c r="F1356" s="1328"/>
      <c r="G1356" s="954"/>
    </row>
    <row r="1357" spans="5:7" x14ac:dyDescent="0.25">
      <c r="E1357" s="1328"/>
      <c r="F1357" s="1328"/>
      <c r="G1357" s="954"/>
    </row>
    <row r="1358" spans="5:7" x14ac:dyDescent="0.25">
      <c r="E1358" s="1328"/>
      <c r="F1358" s="1328"/>
      <c r="G1358" s="954"/>
    </row>
    <row r="1359" spans="5:7" x14ac:dyDescent="0.25">
      <c r="E1359" s="1328"/>
      <c r="F1359" s="1328"/>
      <c r="G1359" s="954"/>
    </row>
    <row r="1360" spans="5:7" x14ac:dyDescent="0.25">
      <c r="E1360" s="1328"/>
      <c r="F1360" s="1328"/>
      <c r="G1360" s="954"/>
    </row>
    <row r="1361" spans="5:7" x14ac:dyDescent="0.25">
      <c r="E1361" s="1328"/>
      <c r="F1361" s="1328"/>
      <c r="G1361" s="954"/>
    </row>
    <row r="1362" spans="5:7" x14ac:dyDescent="0.25">
      <c r="E1362" s="1328"/>
      <c r="F1362" s="1328"/>
      <c r="G1362" s="954"/>
    </row>
    <row r="1363" spans="5:7" x14ac:dyDescent="0.25">
      <c r="E1363" s="1328"/>
      <c r="F1363" s="1328"/>
      <c r="G1363" s="954"/>
    </row>
    <row r="1364" spans="5:7" x14ac:dyDescent="0.25">
      <c r="E1364" s="1328"/>
      <c r="F1364" s="1328"/>
      <c r="G1364" s="954"/>
    </row>
    <row r="1365" spans="5:7" x14ac:dyDescent="0.25">
      <c r="E1365" s="1328"/>
      <c r="F1365" s="1328"/>
      <c r="G1365" s="954"/>
    </row>
    <row r="1366" spans="5:7" x14ac:dyDescent="0.25">
      <c r="E1366" s="1328"/>
      <c r="F1366" s="1328"/>
      <c r="G1366" s="954"/>
    </row>
    <row r="1367" spans="5:7" x14ac:dyDescent="0.25">
      <c r="E1367" s="1328"/>
      <c r="F1367" s="1328"/>
      <c r="G1367" s="954"/>
    </row>
    <row r="1368" spans="5:7" x14ac:dyDescent="0.25">
      <c r="E1368" s="1328"/>
      <c r="F1368" s="1328"/>
      <c r="G1368" s="954"/>
    </row>
    <row r="1369" spans="5:7" x14ac:dyDescent="0.25">
      <c r="E1369" s="1328"/>
      <c r="F1369" s="1328"/>
      <c r="G1369" s="954"/>
    </row>
    <row r="1370" spans="5:7" x14ac:dyDescent="0.25">
      <c r="E1370" s="1328"/>
      <c r="F1370" s="1328"/>
      <c r="G1370" s="954"/>
    </row>
    <row r="1371" spans="5:7" x14ac:dyDescent="0.25">
      <c r="E1371" s="1328"/>
      <c r="F1371" s="1328"/>
      <c r="G1371" s="954"/>
    </row>
    <row r="1372" spans="5:7" x14ac:dyDescent="0.25">
      <c r="E1372" s="1328"/>
      <c r="F1372" s="1328"/>
      <c r="G1372" s="954"/>
    </row>
    <row r="1373" spans="5:7" x14ac:dyDescent="0.25">
      <c r="E1373" s="1328"/>
      <c r="F1373" s="1328"/>
      <c r="G1373" s="954"/>
    </row>
    <row r="1374" spans="5:7" x14ac:dyDescent="0.25">
      <c r="E1374" s="1328"/>
      <c r="F1374" s="1328"/>
      <c r="G1374" s="954"/>
    </row>
    <row r="1375" spans="5:7" x14ac:dyDescent="0.25">
      <c r="E1375" s="1328"/>
      <c r="F1375" s="1328"/>
      <c r="G1375" s="954"/>
    </row>
    <row r="1376" spans="5:7" x14ac:dyDescent="0.25">
      <c r="E1376" s="1328"/>
      <c r="F1376" s="1328"/>
      <c r="G1376" s="954"/>
    </row>
    <row r="1377" spans="5:7" x14ac:dyDescent="0.25">
      <c r="E1377" s="1328"/>
      <c r="F1377" s="1328"/>
      <c r="G1377" s="954"/>
    </row>
    <row r="1378" spans="5:7" x14ac:dyDescent="0.25">
      <c r="E1378" s="1328"/>
      <c r="F1378" s="1328"/>
      <c r="G1378" s="954"/>
    </row>
    <row r="1379" spans="5:7" x14ac:dyDescent="0.25">
      <c r="E1379" s="1328"/>
      <c r="F1379" s="1328"/>
      <c r="G1379" s="954"/>
    </row>
    <row r="1380" spans="5:7" x14ac:dyDescent="0.25">
      <c r="E1380" s="1328"/>
      <c r="F1380" s="1328"/>
      <c r="G1380" s="954"/>
    </row>
    <row r="1381" spans="5:7" x14ac:dyDescent="0.25">
      <c r="E1381" s="1328"/>
      <c r="F1381" s="1328"/>
      <c r="G1381" s="954"/>
    </row>
    <row r="1382" spans="5:7" x14ac:dyDescent="0.25">
      <c r="E1382" s="1328"/>
      <c r="F1382" s="1328"/>
      <c r="G1382" s="954"/>
    </row>
    <row r="1383" spans="5:7" x14ac:dyDescent="0.25">
      <c r="E1383" s="1328"/>
      <c r="F1383" s="1328"/>
      <c r="G1383" s="954"/>
    </row>
    <row r="1384" spans="5:7" x14ac:dyDescent="0.25">
      <c r="E1384" s="1328"/>
      <c r="F1384" s="1328"/>
      <c r="G1384" s="954"/>
    </row>
    <row r="1385" spans="5:7" x14ac:dyDescent="0.25">
      <c r="E1385" s="1328"/>
      <c r="F1385" s="1328"/>
      <c r="G1385" s="954"/>
    </row>
    <row r="1386" spans="5:7" x14ac:dyDescent="0.25">
      <c r="E1386" s="1328"/>
      <c r="F1386" s="1328"/>
      <c r="G1386" s="954"/>
    </row>
    <row r="1387" spans="5:7" x14ac:dyDescent="0.25">
      <c r="E1387" s="1328"/>
      <c r="F1387" s="1328"/>
      <c r="G1387" s="954"/>
    </row>
    <row r="1388" spans="5:7" x14ac:dyDescent="0.25">
      <c r="E1388" s="1328"/>
      <c r="F1388" s="1328"/>
      <c r="G1388" s="954"/>
    </row>
    <row r="1389" spans="5:7" x14ac:dyDescent="0.25">
      <c r="E1389" s="1328"/>
      <c r="F1389" s="1328"/>
      <c r="G1389" s="954"/>
    </row>
    <row r="1390" spans="5:7" x14ac:dyDescent="0.25">
      <c r="E1390" s="1328"/>
      <c r="F1390" s="1328"/>
      <c r="G1390" s="954"/>
    </row>
    <row r="1391" spans="5:7" x14ac:dyDescent="0.25">
      <c r="E1391" s="1328"/>
      <c r="F1391" s="1328"/>
      <c r="G1391" s="954"/>
    </row>
    <row r="1392" spans="5:7" x14ac:dyDescent="0.25">
      <c r="E1392" s="1328"/>
      <c r="F1392" s="1328"/>
      <c r="G1392" s="954"/>
    </row>
    <row r="1393" spans="5:7" x14ac:dyDescent="0.25">
      <c r="E1393" s="1328"/>
      <c r="F1393" s="1328"/>
      <c r="G1393" s="954"/>
    </row>
    <row r="1394" spans="5:7" x14ac:dyDescent="0.25">
      <c r="E1394" s="1328"/>
      <c r="F1394" s="1328"/>
      <c r="G1394" s="954"/>
    </row>
    <row r="1395" spans="5:7" x14ac:dyDescent="0.25">
      <c r="E1395" s="1328"/>
      <c r="F1395" s="1328"/>
      <c r="G1395" s="954"/>
    </row>
    <row r="1396" spans="5:7" x14ac:dyDescent="0.25">
      <c r="E1396" s="1328"/>
      <c r="F1396" s="1328"/>
      <c r="G1396" s="954"/>
    </row>
    <row r="1397" spans="5:7" x14ac:dyDescent="0.25">
      <c r="E1397" s="1328"/>
      <c r="F1397" s="1328"/>
      <c r="G1397" s="954"/>
    </row>
    <row r="1398" spans="5:7" x14ac:dyDescent="0.25">
      <c r="E1398" s="1328"/>
      <c r="F1398" s="1328"/>
      <c r="G1398" s="954"/>
    </row>
    <row r="1399" spans="5:7" x14ac:dyDescent="0.25">
      <c r="E1399" s="1328"/>
      <c r="F1399" s="1328"/>
      <c r="G1399" s="954"/>
    </row>
    <row r="1400" spans="5:7" x14ac:dyDescent="0.25">
      <c r="E1400" s="1328"/>
      <c r="F1400" s="1328"/>
      <c r="G1400" s="954"/>
    </row>
    <row r="1401" spans="5:7" x14ac:dyDescent="0.25">
      <c r="E1401" s="1328"/>
      <c r="F1401" s="1328"/>
      <c r="G1401" s="954"/>
    </row>
    <row r="1402" spans="5:7" x14ac:dyDescent="0.25">
      <c r="E1402" s="1328"/>
      <c r="F1402" s="1328"/>
      <c r="G1402" s="954"/>
    </row>
    <row r="1403" spans="5:7" x14ac:dyDescent="0.25">
      <c r="E1403" s="1328"/>
      <c r="F1403" s="1328"/>
      <c r="G1403" s="954"/>
    </row>
    <row r="1404" spans="5:7" x14ac:dyDescent="0.25">
      <c r="E1404" s="1328"/>
      <c r="F1404" s="1328"/>
      <c r="G1404" s="954"/>
    </row>
    <row r="1405" spans="5:7" x14ac:dyDescent="0.25">
      <c r="E1405" s="1328"/>
      <c r="F1405" s="1328"/>
      <c r="G1405" s="954"/>
    </row>
    <row r="1406" spans="5:7" x14ac:dyDescent="0.25">
      <c r="E1406" s="1328"/>
      <c r="F1406" s="1328"/>
      <c r="G1406" s="954"/>
    </row>
    <row r="1407" spans="5:7" x14ac:dyDescent="0.25">
      <c r="E1407" s="1328"/>
      <c r="F1407" s="1328"/>
      <c r="G1407" s="954"/>
    </row>
    <row r="1408" spans="5:7" x14ac:dyDescent="0.25">
      <c r="E1408" s="1328"/>
      <c r="F1408" s="1328"/>
      <c r="G1408" s="954"/>
    </row>
    <row r="1409" spans="5:7" x14ac:dyDescent="0.25">
      <c r="E1409" s="1328"/>
      <c r="F1409" s="1328"/>
      <c r="G1409" s="954"/>
    </row>
    <row r="1410" spans="5:7" x14ac:dyDescent="0.25">
      <c r="E1410" s="1328"/>
      <c r="F1410" s="1328"/>
      <c r="G1410" s="954"/>
    </row>
    <row r="1411" spans="5:7" x14ac:dyDescent="0.25">
      <c r="E1411" s="1328"/>
      <c r="F1411" s="1328"/>
      <c r="G1411" s="954"/>
    </row>
    <row r="1412" spans="5:7" x14ac:dyDescent="0.25">
      <c r="E1412" s="1328"/>
      <c r="F1412" s="1328"/>
      <c r="G1412" s="954"/>
    </row>
    <row r="1413" spans="5:7" x14ac:dyDescent="0.25">
      <c r="E1413" s="1328"/>
      <c r="F1413" s="1328"/>
      <c r="G1413" s="954"/>
    </row>
    <row r="1414" spans="5:7" x14ac:dyDescent="0.25">
      <c r="E1414" s="1328"/>
      <c r="F1414" s="1328"/>
      <c r="G1414" s="954"/>
    </row>
    <row r="1415" spans="5:7" x14ac:dyDescent="0.25">
      <c r="E1415" s="1328"/>
      <c r="F1415" s="1328"/>
      <c r="G1415" s="954"/>
    </row>
    <row r="1416" spans="5:7" x14ac:dyDescent="0.25">
      <c r="E1416" s="1328"/>
      <c r="F1416" s="1328"/>
      <c r="G1416" s="954"/>
    </row>
    <row r="1417" spans="5:7" x14ac:dyDescent="0.25">
      <c r="E1417" s="1328"/>
      <c r="F1417" s="1328"/>
      <c r="G1417" s="954"/>
    </row>
    <row r="1418" spans="5:7" x14ac:dyDescent="0.25">
      <c r="E1418" s="1328"/>
      <c r="F1418" s="1328"/>
      <c r="G1418" s="954"/>
    </row>
    <row r="1419" spans="5:7" x14ac:dyDescent="0.25">
      <c r="E1419" s="1328"/>
      <c r="F1419" s="1328"/>
      <c r="G1419" s="954"/>
    </row>
    <row r="1420" spans="5:7" x14ac:dyDescent="0.25">
      <c r="E1420" s="1328"/>
      <c r="F1420" s="1328"/>
      <c r="G1420" s="954"/>
    </row>
    <row r="1421" spans="5:7" x14ac:dyDescent="0.25">
      <c r="E1421" s="1328"/>
      <c r="F1421" s="1328"/>
      <c r="G1421" s="954"/>
    </row>
    <row r="1422" spans="5:7" x14ac:dyDescent="0.25">
      <c r="E1422" s="1328"/>
      <c r="F1422" s="1328"/>
      <c r="G1422" s="954"/>
    </row>
    <row r="1423" spans="5:7" x14ac:dyDescent="0.25">
      <c r="E1423" s="1328"/>
      <c r="F1423" s="1328"/>
      <c r="G1423" s="954"/>
    </row>
    <row r="1424" spans="5:7" x14ac:dyDescent="0.25">
      <c r="E1424" s="1328"/>
      <c r="F1424" s="1328"/>
      <c r="G1424" s="954"/>
    </row>
    <row r="1425" spans="5:7" x14ac:dyDescent="0.25">
      <c r="E1425" s="1328"/>
      <c r="F1425" s="1328"/>
      <c r="G1425" s="954"/>
    </row>
    <row r="1426" spans="5:7" x14ac:dyDescent="0.25">
      <c r="E1426" s="1328"/>
      <c r="F1426" s="1328"/>
      <c r="G1426" s="954"/>
    </row>
    <row r="1427" spans="5:7" x14ac:dyDescent="0.25">
      <c r="E1427" s="1328"/>
      <c r="F1427" s="1328"/>
      <c r="G1427" s="954"/>
    </row>
    <row r="1428" spans="5:7" x14ac:dyDescent="0.25">
      <c r="E1428" s="1328"/>
      <c r="F1428" s="1328"/>
      <c r="G1428" s="954"/>
    </row>
    <row r="1429" spans="5:7" x14ac:dyDescent="0.25">
      <c r="E1429" s="1328"/>
      <c r="F1429" s="1328"/>
      <c r="G1429" s="954"/>
    </row>
    <row r="1430" spans="5:7" x14ac:dyDescent="0.25">
      <c r="E1430" s="1328"/>
      <c r="F1430" s="1328"/>
      <c r="G1430" s="954"/>
    </row>
    <row r="1431" spans="5:7" x14ac:dyDescent="0.25">
      <c r="E1431" s="1328"/>
      <c r="F1431" s="1328"/>
      <c r="G1431" s="954"/>
    </row>
    <row r="1432" spans="5:7" x14ac:dyDescent="0.25">
      <c r="E1432" s="1328"/>
      <c r="F1432" s="1328"/>
      <c r="G1432" s="954"/>
    </row>
    <row r="1433" spans="5:7" x14ac:dyDescent="0.25">
      <c r="E1433" s="1328"/>
      <c r="F1433" s="1328"/>
      <c r="G1433" s="954"/>
    </row>
    <row r="1434" spans="5:7" x14ac:dyDescent="0.25">
      <c r="E1434" s="1328"/>
      <c r="F1434" s="1328"/>
      <c r="G1434" s="954"/>
    </row>
    <row r="1435" spans="5:7" x14ac:dyDescent="0.25">
      <c r="E1435" s="1328"/>
      <c r="F1435" s="1328"/>
      <c r="G1435" s="954"/>
    </row>
    <row r="1436" spans="5:7" x14ac:dyDescent="0.25">
      <c r="E1436" s="1328"/>
      <c r="F1436" s="1328"/>
      <c r="G1436" s="954"/>
    </row>
    <row r="1437" spans="5:7" x14ac:dyDescent="0.25">
      <c r="E1437" s="1328"/>
      <c r="F1437" s="1328"/>
      <c r="G1437" s="954"/>
    </row>
    <row r="1438" spans="5:7" x14ac:dyDescent="0.25">
      <c r="E1438" s="1328"/>
      <c r="F1438" s="1328"/>
      <c r="G1438" s="954"/>
    </row>
    <row r="1439" spans="5:7" x14ac:dyDescent="0.25">
      <c r="E1439" s="1328"/>
      <c r="F1439" s="1328"/>
      <c r="G1439" s="954"/>
    </row>
    <row r="1440" spans="5:7" x14ac:dyDescent="0.25">
      <c r="E1440" s="1328"/>
      <c r="F1440" s="1328"/>
      <c r="G1440" s="954"/>
    </row>
    <row r="1441" spans="5:7" x14ac:dyDescent="0.25">
      <c r="E1441" s="1328"/>
      <c r="F1441" s="1328"/>
      <c r="G1441" s="954"/>
    </row>
    <row r="1442" spans="5:7" x14ac:dyDescent="0.25">
      <c r="E1442" s="1328"/>
      <c r="F1442" s="1328"/>
      <c r="G1442" s="954"/>
    </row>
    <row r="1443" spans="5:7" x14ac:dyDescent="0.25">
      <c r="E1443" s="1328"/>
      <c r="F1443" s="1328"/>
      <c r="G1443" s="954"/>
    </row>
    <row r="1444" spans="5:7" x14ac:dyDescent="0.25">
      <c r="E1444" s="1328"/>
      <c r="F1444" s="1328"/>
      <c r="G1444" s="954"/>
    </row>
    <row r="1445" spans="5:7" x14ac:dyDescent="0.25">
      <c r="E1445" s="1328"/>
      <c r="F1445" s="1328"/>
      <c r="G1445" s="954"/>
    </row>
    <row r="1446" spans="5:7" x14ac:dyDescent="0.25">
      <c r="E1446" s="1328"/>
      <c r="F1446" s="1328"/>
      <c r="G1446" s="954"/>
    </row>
    <row r="1447" spans="5:7" x14ac:dyDescent="0.25">
      <c r="E1447" s="1328"/>
      <c r="F1447" s="1328"/>
      <c r="G1447" s="954"/>
    </row>
    <row r="1448" spans="5:7" x14ac:dyDescent="0.25">
      <c r="E1448" s="1328"/>
      <c r="F1448" s="1328"/>
      <c r="G1448" s="954"/>
    </row>
    <row r="1449" spans="5:7" x14ac:dyDescent="0.25">
      <c r="E1449" s="1328"/>
      <c r="F1449" s="1328"/>
      <c r="G1449" s="954"/>
    </row>
    <row r="1450" spans="5:7" x14ac:dyDescent="0.25">
      <c r="E1450" s="1328"/>
      <c r="F1450" s="1328"/>
      <c r="G1450" s="954"/>
    </row>
    <row r="1451" spans="5:7" x14ac:dyDescent="0.25">
      <c r="E1451" s="1328"/>
      <c r="F1451" s="1328"/>
      <c r="G1451" s="954"/>
    </row>
    <row r="1452" spans="5:7" x14ac:dyDescent="0.25">
      <c r="E1452" s="1328"/>
      <c r="F1452" s="1328"/>
      <c r="G1452" s="954"/>
    </row>
    <row r="1453" spans="5:7" x14ac:dyDescent="0.25">
      <c r="E1453" s="1328"/>
      <c r="F1453" s="1328"/>
      <c r="G1453" s="954"/>
    </row>
    <row r="1454" spans="5:7" x14ac:dyDescent="0.25">
      <c r="E1454" s="1328"/>
      <c r="F1454" s="1328"/>
      <c r="G1454" s="954"/>
    </row>
    <row r="1455" spans="5:7" x14ac:dyDescent="0.25">
      <c r="E1455" s="1328"/>
      <c r="F1455" s="1328"/>
      <c r="G1455" s="954"/>
    </row>
    <row r="1456" spans="5:7" x14ac:dyDescent="0.25">
      <c r="E1456" s="1328"/>
      <c r="F1456" s="1328"/>
      <c r="G1456" s="954"/>
    </row>
    <row r="1457" spans="5:7" x14ac:dyDescent="0.25">
      <c r="E1457" s="1328"/>
      <c r="F1457" s="1328"/>
      <c r="G1457" s="954"/>
    </row>
    <row r="1458" spans="5:7" x14ac:dyDescent="0.25">
      <c r="E1458" s="1328"/>
      <c r="F1458" s="1328"/>
      <c r="G1458" s="954"/>
    </row>
    <row r="1459" spans="5:7" x14ac:dyDescent="0.25">
      <c r="E1459" s="1328"/>
      <c r="F1459" s="1328"/>
      <c r="G1459" s="954"/>
    </row>
    <row r="1460" spans="5:7" x14ac:dyDescent="0.25">
      <c r="E1460" s="1328"/>
      <c r="F1460" s="1328"/>
      <c r="G1460" s="954"/>
    </row>
    <row r="1461" spans="5:7" x14ac:dyDescent="0.25">
      <c r="E1461" s="1328"/>
      <c r="F1461" s="1328"/>
      <c r="G1461" s="954"/>
    </row>
    <row r="1462" spans="5:7" x14ac:dyDescent="0.25">
      <c r="E1462" s="1328"/>
      <c r="F1462" s="1328"/>
      <c r="G1462" s="954"/>
    </row>
    <row r="1463" spans="5:7" x14ac:dyDescent="0.25">
      <c r="E1463" s="1328"/>
      <c r="F1463" s="1328"/>
      <c r="G1463" s="954"/>
    </row>
    <row r="1464" spans="5:7" x14ac:dyDescent="0.25">
      <c r="E1464" s="1328"/>
      <c r="F1464" s="1328"/>
      <c r="G1464" s="954"/>
    </row>
    <row r="1465" spans="5:7" x14ac:dyDescent="0.25">
      <c r="E1465" s="1328"/>
      <c r="F1465" s="1328"/>
      <c r="G1465" s="954"/>
    </row>
    <row r="1466" spans="5:7" x14ac:dyDescent="0.25">
      <c r="E1466" s="1328"/>
      <c r="F1466" s="1328"/>
      <c r="G1466" s="954"/>
    </row>
    <row r="1467" spans="5:7" x14ac:dyDescent="0.25">
      <c r="E1467" s="1328"/>
      <c r="F1467" s="1328"/>
      <c r="G1467" s="954"/>
    </row>
    <row r="1468" spans="5:7" x14ac:dyDescent="0.25">
      <c r="E1468" s="1328"/>
      <c r="F1468" s="1328"/>
      <c r="G1468" s="954"/>
    </row>
    <row r="1469" spans="5:7" x14ac:dyDescent="0.25">
      <c r="E1469" s="1328"/>
      <c r="F1469" s="1328"/>
      <c r="G1469" s="954"/>
    </row>
    <row r="1470" spans="5:7" x14ac:dyDescent="0.25">
      <c r="E1470" s="1328"/>
      <c r="F1470" s="1328"/>
      <c r="G1470" s="954"/>
    </row>
    <row r="1471" spans="5:7" x14ac:dyDescent="0.25">
      <c r="E1471" s="1328"/>
      <c r="F1471" s="1328"/>
      <c r="G1471" s="954"/>
    </row>
    <row r="1472" spans="5:7" x14ac:dyDescent="0.25">
      <c r="E1472" s="1328"/>
      <c r="F1472" s="1328"/>
      <c r="G1472" s="954"/>
    </row>
    <row r="1473" spans="5:7" x14ac:dyDescent="0.25">
      <c r="E1473" s="1328"/>
      <c r="F1473" s="1328"/>
      <c r="G1473" s="954"/>
    </row>
    <row r="1474" spans="5:7" x14ac:dyDescent="0.25">
      <c r="E1474" s="1328"/>
      <c r="F1474" s="1328"/>
      <c r="G1474" s="954"/>
    </row>
    <row r="1475" spans="5:7" x14ac:dyDescent="0.25">
      <c r="E1475" s="1328"/>
      <c r="F1475" s="1328"/>
      <c r="G1475" s="954"/>
    </row>
    <row r="1476" spans="5:7" x14ac:dyDescent="0.25">
      <c r="E1476" s="1328"/>
      <c r="F1476" s="1328"/>
      <c r="G1476" s="954"/>
    </row>
    <row r="1477" spans="5:7" x14ac:dyDescent="0.25">
      <c r="E1477" s="1328"/>
      <c r="F1477" s="1328"/>
      <c r="G1477" s="954"/>
    </row>
    <row r="1478" spans="5:7" x14ac:dyDescent="0.25">
      <c r="E1478" s="1328"/>
      <c r="F1478" s="1328"/>
      <c r="G1478" s="954"/>
    </row>
    <row r="1479" spans="5:7" x14ac:dyDescent="0.25">
      <c r="E1479" s="1328"/>
      <c r="F1479" s="1328"/>
      <c r="G1479" s="954"/>
    </row>
    <row r="1480" spans="5:7" x14ac:dyDescent="0.25">
      <c r="E1480" s="1328"/>
      <c r="F1480" s="1328"/>
      <c r="G1480" s="954"/>
    </row>
    <row r="1481" spans="5:7" x14ac:dyDescent="0.25">
      <c r="E1481" s="1328"/>
      <c r="F1481" s="1328"/>
      <c r="G1481" s="954"/>
    </row>
    <row r="1482" spans="5:7" x14ac:dyDescent="0.25">
      <c r="E1482" s="1328"/>
      <c r="F1482" s="1328"/>
      <c r="G1482" s="954"/>
    </row>
    <row r="1483" spans="5:7" x14ac:dyDescent="0.25">
      <c r="E1483" s="1328"/>
      <c r="F1483" s="1328"/>
      <c r="G1483" s="954"/>
    </row>
    <row r="1484" spans="5:7" x14ac:dyDescent="0.25">
      <c r="E1484" s="1328"/>
      <c r="F1484" s="1328"/>
      <c r="G1484" s="954"/>
    </row>
    <row r="1485" spans="5:7" x14ac:dyDescent="0.25">
      <c r="E1485" s="1328"/>
      <c r="F1485" s="1328"/>
      <c r="G1485" s="954"/>
    </row>
    <row r="1486" spans="5:7" x14ac:dyDescent="0.25">
      <c r="E1486" s="1328"/>
      <c r="F1486" s="1328"/>
      <c r="G1486" s="954"/>
    </row>
    <row r="1487" spans="5:7" x14ac:dyDescent="0.25">
      <c r="E1487" s="1328"/>
      <c r="F1487" s="1328"/>
      <c r="G1487" s="954"/>
    </row>
    <row r="1488" spans="5:7" x14ac:dyDescent="0.25">
      <c r="E1488" s="1328"/>
      <c r="F1488" s="1328"/>
      <c r="G1488" s="954"/>
    </row>
    <row r="1489" spans="5:7" x14ac:dyDescent="0.25">
      <c r="E1489" s="1328"/>
      <c r="F1489" s="1328"/>
      <c r="G1489" s="954"/>
    </row>
    <row r="1490" spans="5:7" x14ac:dyDescent="0.25">
      <c r="E1490" s="1328"/>
      <c r="F1490" s="1328"/>
      <c r="G1490" s="954"/>
    </row>
    <row r="1491" spans="5:7" x14ac:dyDescent="0.25">
      <c r="E1491" s="1328"/>
      <c r="F1491" s="1328"/>
      <c r="G1491" s="954"/>
    </row>
    <row r="1492" spans="5:7" x14ac:dyDescent="0.25">
      <c r="E1492" s="1328"/>
      <c r="F1492" s="1328"/>
      <c r="G1492" s="954"/>
    </row>
    <row r="1493" spans="5:7" x14ac:dyDescent="0.25">
      <c r="E1493" s="1328"/>
      <c r="F1493" s="1328"/>
      <c r="G1493" s="954"/>
    </row>
    <row r="1494" spans="5:7" x14ac:dyDescent="0.25">
      <c r="E1494" s="1328"/>
      <c r="F1494" s="1328"/>
      <c r="G1494" s="954"/>
    </row>
    <row r="1495" spans="5:7" x14ac:dyDescent="0.25">
      <c r="E1495" s="1328"/>
      <c r="F1495" s="1328"/>
      <c r="G1495" s="954"/>
    </row>
    <row r="1496" spans="5:7" x14ac:dyDescent="0.25">
      <c r="E1496" s="1328"/>
      <c r="F1496" s="1328"/>
      <c r="G1496" s="954"/>
    </row>
    <row r="1497" spans="5:7" x14ac:dyDescent="0.25">
      <c r="E1497" s="1328"/>
      <c r="F1497" s="1328"/>
      <c r="G1497" s="954"/>
    </row>
    <row r="1498" spans="5:7" x14ac:dyDescent="0.25">
      <c r="E1498" s="1328"/>
      <c r="F1498" s="1328"/>
      <c r="G1498" s="954"/>
    </row>
    <row r="1499" spans="5:7" x14ac:dyDescent="0.25">
      <c r="E1499" s="1328"/>
      <c r="F1499" s="1328"/>
      <c r="G1499" s="954"/>
    </row>
    <row r="1500" spans="5:7" x14ac:dyDescent="0.25">
      <c r="E1500" s="1328"/>
      <c r="F1500" s="1328"/>
      <c r="G1500" s="954"/>
    </row>
    <row r="1501" spans="5:7" x14ac:dyDescent="0.25">
      <c r="E1501" s="1328"/>
      <c r="F1501" s="1328"/>
      <c r="G1501" s="954"/>
    </row>
    <row r="1502" spans="5:7" x14ac:dyDescent="0.25">
      <c r="E1502" s="1328"/>
      <c r="F1502" s="1328"/>
      <c r="G1502" s="954"/>
    </row>
    <row r="1503" spans="5:7" x14ac:dyDescent="0.25">
      <c r="E1503" s="1328"/>
      <c r="F1503" s="1328"/>
      <c r="G1503" s="954"/>
    </row>
    <row r="1504" spans="5:7" x14ac:dyDescent="0.25">
      <c r="E1504" s="1328"/>
      <c r="F1504" s="1328"/>
      <c r="G1504" s="954"/>
    </row>
    <row r="1505" spans="5:7" x14ac:dyDescent="0.25">
      <c r="E1505" s="1328"/>
      <c r="F1505" s="1328"/>
      <c r="G1505" s="954"/>
    </row>
    <row r="1506" spans="5:7" x14ac:dyDescent="0.25">
      <c r="E1506" s="1328"/>
      <c r="F1506" s="1328"/>
      <c r="G1506" s="954"/>
    </row>
    <row r="1507" spans="5:7" x14ac:dyDescent="0.25">
      <c r="E1507" s="1328"/>
      <c r="F1507" s="1328"/>
      <c r="G1507" s="954"/>
    </row>
    <row r="1508" spans="5:7" x14ac:dyDescent="0.25">
      <c r="E1508" s="1328"/>
      <c r="F1508" s="1328"/>
      <c r="G1508" s="954"/>
    </row>
    <row r="1509" spans="5:7" x14ac:dyDescent="0.25">
      <c r="E1509" s="1328"/>
      <c r="F1509" s="1328"/>
      <c r="G1509" s="954"/>
    </row>
    <row r="1510" spans="5:7" x14ac:dyDescent="0.25">
      <c r="E1510" s="1328"/>
      <c r="F1510" s="1328"/>
      <c r="G1510" s="954"/>
    </row>
    <row r="1511" spans="5:7" x14ac:dyDescent="0.25">
      <c r="E1511" s="1328"/>
      <c r="F1511" s="1328"/>
      <c r="G1511" s="954"/>
    </row>
    <row r="1512" spans="5:7" x14ac:dyDescent="0.25">
      <c r="E1512" s="1328"/>
      <c r="F1512" s="1328"/>
      <c r="G1512" s="954"/>
    </row>
    <row r="1513" spans="5:7" x14ac:dyDescent="0.25">
      <c r="E1513" s="1328"/>
      <c r="F1513" s="1328"/>
      <c r="G1513" s="954"/>
    </row>
    <row r="1514" spans="5:7" x14ac:dyDescent="0.25">
      <c r="E1514" s="1328"/>
      <c r="F1514" s="1328"/>
      <c r="G1514" s="954"/>
    </row>
    <row r="1515" spans="5:7" x14ac:dyDescent="0.25">
      <c r="E1515" s="1328"/>
      <c r="F1515" s="1328"/>
      <c r="G1515" s="954"/>
    </row>
    <row r="1516" spans="5:7" x14ac:dyDescent="0.25">
      <c r="E1516" s="1328"/>
      <c r="F1516" s="1328"/>
      <c r="G1516" s="954"/>
    </row>
    <row r="1517" spans="5:7" x14ac:dyDescent="0.25">
      <c r="E1517" s="1328"/>
      <c r="F1517" s="1328"/>
      <c r="G1517" s="954"/>
    </row>
    <row r="1518" spans="5:7" x14ac:dyDescent="0.25">
      <c r="E1518" s="1328"/>
      <c r="F1518" s="1328"/>
      <c r="G1518" s="954"/>
    </row>
    <row r="1519" spans="5:7" x14ac:dyDescent="0.25">
      <c r="E1519" s="1328"/>
      <c r="F1519" s="1328"/>
      <c r="G1519" s="954"/>
    </row>
    <row r="1520" spans="5:7" x14ac:dyDescent="0.25">
      <c r="E1520" s="1328"/>
      <c r="F1520" s="1328"/>
      <c r="G1520" s="954"/>
    </row>
    <row r="1521" spans="5:7" x14ac:dyDescent="0.25">
      <c r="E1521" s="1328"/>
      <c r="F1521" s="1328"/>
      <c r="G1521" s="954"/>
    </row>
    <row r="1522" spans="5:7" x14ac:dyDescent="0.25">
      <c r="E1522" s="1328"/>
      <c r="F1522" s="1328"/>
      <c r="G1522" s="954"/>
    </row>
    <row r="1523" spans="5:7" x14ac:dyDescent="0.25">
      <c r="E1523" s="1328"/>
      <c r="F1523" s="1328"/>
      <c r="G1523" s="954"/>
    </row>
    <row r="1524" spans="5:7" x14ac:dyDescent="0.25">
      <c r="E1524" s="1328"/>
      <c r="F1524" s="1328"/>
      <c r="G1524" s="954"/>
    </row>
    <row r="1525" spans="5:7" x14ac:dyDescent="0.25">
      <c r="E1525" s="1328"/>
      <c r="F1525" s="1328"/>
      <c r="G1525" s="954"/>
    </row>
    <row r="1526" spans="5:7" x14ac:dyDescent="0.25">
      <c r="E1526" s="1328"/>
      <c r="F1526" s="1328"/>
      <c r="G1526" s="954"/>
    </row>
    <row r="1527" spans="5:7" x14ac:dyDescent="0.25">
      <c r="E1527" s="1328"/>
      <c r="F1527" s="1328"/>
      <c r="G1527" s="954"/>
    </row>
    <row r="1528" spans="5:7" x14ac:dyDescent="0.25">
      <c r="E1528" s="1328"/>
      <c r="F1528" s="1328"/>
      <c r="G1528" s="954"/>
    </row>
    <row r="1529" spans="5:7" x14ac:dyDescent="0.25">
      <c r="E1529" s="1328"/>
      <c r="F1529" s="1328"/>
      <c r="G1529" s="954"/>
    </row>
    <row r="1530" spans="5:7" x14ac:dyDescent="0.25">
      <c r="E1530" s="1328"/>
      <c r="F1530" s="1328"/>
      <c r="G1530" s="954"/>
    </row>
    <row r="1531" spans="5:7" x14ac:dyDescent="0.25">
      <c r="E1531" s="1328"/>
      <c r="F1531" s="1328"/>
      <c r="G1531" s="954"/>
    </row>
    <row r="1532" spans="5:7" x14ac:dyDescent="0.25">
      <c r="E1532" s="1328"/>
      <c r="F1532" s="1328"/>
      <c r="G1532" s="954"/>
    </row>
    <row r="1533" spans="5:7" x14ac:dyDescent="0.25">
      <c r="E1533" s="1328"/>
      <c r="F1533" s="1328"/>
      <c r="G1533" s="954"/>
    </row>
    <row r="1534" spans="5:7" x14ac:dyDescent="0.25">
      <c r="E1534" s="1328"/>
      <c r="F1534" s="1328"/>
      <c r="G1534" s="954"/>
    </row>
    <row r="1535" spans="5:7" x14ac:dyDescent="0.25">
      <c r="E1535" s="1328"/>
      <c r="F1535" s="1328"/>
      <c r="G1535" s="954"/>
    </row>
    <row r="1536" spans="5:7" x14ac:dyDescent="0.25">
      <c r="E1536" s="1328"/>
      <c r="F1536" s="1328"/>
      <c r="G1536" s="954"/>
    </row>
    <row r="1537" spans="5:7" x14ac:dyDescent="0.25">
      <c r="E1537" s="1328"/>
      <c r="F1537" s="1328"/>
      <c r="G1537" s="954"/>
    </row>
    <row r="1538" spans="5:7" x14ac:dyDescent="0.25">
      <c r="E1538" s="1328"/>
      <c r="F1538" s="1328"/>
      <c r="G1538" s="954"/>
    </row>
    <row r="1539" spans="5:7" x14ac:dyDescent="0.25">
      <c r="E1539" s="1328"/>
      <c r="F1539" s="1328"/>
      <c r="G1539" s="954"/>
    </row>
    <row r="1540" spans="5:7" x14ac:dyDescent="0.25">
      <c r="E1540" s="1328"/>
      <c r="F1540" s="1328"/>
      <c r="G1540" s="954"/>
    </row>
    <row r="1541" spans="5:7" x14ac:dyDescent="0.25">
      <c r="E1541" s="1328"/>
      <c r="F1541" s="1328"/>
      <c r="G1541" s="954"/>
    </row>
    <row r="1542" spans="5:7" x14ac:dyDescent="0.25">
      <c r="E1542" s="1328"/>
      <c r="F1542" s="1328"/>
      <c r="G1542" s="954"/>
    </row>
    <row r="1543" spans="5:7" x14ac:dyDescent="0.25">
      <c r="E1543" s="1328"/>
      <c r="F1543" s="1328"/>
      <c r="G1543" s="954"/>
    </row>
    <row r="1544" spans="5:7" x14ac:dyDescent="0.25">
      <c r="E1544" s="1328"/>
      <c r="F1544" s="1328"/>
      <c r="G1544" s="954"/>
    </row>
    <row r="1545" spans="5:7" x14ac:dyDescent="0.25">
      <c r="E1545" s="1328"/>
      <c r="F1545" s="1328"/>
      <c r="G1545" s="954"/>
    </row>
    <row r="1546" spans="5:7" x14ac:dyDescent="0.25">
      <c r="E1546" s="1328"/>
      <c r="F1546" s="1328"/>
      <c r="G1546" s="954"/>
    </row>
    <row r="1547" spans="5:7" x14ac:dyDescent="0.25">
      <c r="E1547" s="1328"/>
      <c r="F1547" s="1328"/>
      <c r="G1547" s="954"/>
    </row>
    <row r="1548" spans="5:7" x14ac:dyDescent="0.25">
      <c r="E1548" s="1328"/>
      <c r="F1548" s="1328"/>
      <c r="G1548" s="954"/>
    </row>
    <row r="1549" spans="5:7" x14ac:dyDescent="0.25">
      <c r="E1549" s="1328"/>
      <c r="F1549" s="1328"/>
      <c r="G1549" s="954"/>
    </row>
    <row r="1550" spans="5:7" x14ac:dyDescent="0.25">
      <c r="E1550" s="1328"/>
      <c r="F1550" s="1328"/>
      <c r="G1550" s="954"/>
    </row>
    <row r="1551" spans="5:7" x14ac:dyDescent="0.25">
      <c r="E1551" s="1328"/>
      <c r="F1551" s="1328"/>
      <c r="G1551" s="954"/>
    </row>
    <row r="1552" spans="5:7" x14ac:dyDescent="0.25">
      <c r="E1552" s="1328"/>
      <c r="F1552" s="1328"/>
      <c r="G1552" s="954"/>
    </row>
    <row r="1553" spans="5:7" x14ac:dyDescent="0.25">
      <c r="E1553" s="1328"/>
      <c r="F1553" s="1328"/>
      <c r="G1553" s="954"/>
    </row>
    <row r="1554" spans="5:7" x14ac:dyDescent="0.25">
      <c r="E1554" s="1328"/>
      <c r="F1554" s="1328"/>
      <c r="G1554" s="954"/>
    </row>
    <row r="1555" spans="5:7" x14ac:dyDescent="0.25">
      <c r="E1555" s="1328"/>
      <c r="F1555" s="1328"/>
      <c r="G1555" s="954"/>
    </row>
    <row r="1556" spans="5:7" x14ac:dyDescent="0.25">
      <c r="E1556" s="1328"/>
      <c r="F1556" s="1328"/>
      <c r="G1556" s="954"/>
    </row>
    <row r="1557" spans="5:7" x14ac:dyDescent="0.25">
      <c r="E1557" s="1328"/>
      <c r="F1557" s="1328"/>
      <c r="G1557" s="954"/>
    </row>
    <row r="1558" spans="5:7" x14ac:dyDescent="0.25">
      <c r="E1558" s="1328"/>
      <c r="F1558" s="1328"/>
      <c r="G1558" s="954"/>
    </row>
    <row r="1559" spans="5:7" x14ac:dyDescent="0.25">
      <c r="E1559" s="1328"/>
      <c r="F1559" s="1328"/>
      <c r="G1559" s="954"/>
    </row>
    <row r="1560" spans="5:7" x14ac:dyDescent="0.25">
      <c r="E1560" s="1328"/>
      <c r="F1560" s="1328"/>
      <c r="G1560" s="954"/>
    </row>
    <row r="1561" spans="5:7" x14ac:dyDescent="0.25">
      <c r="E1561" s="1328"/>
      <c r="F1561" s="1328"/>
      <c r="G1561" s="954"/>
    </row>
    <row r="1562" spans="5:7" x14ac:dyDescent="0.25">
      <c r="E1562" s="1328"/>
      <c r="F1562" s="1328"/>
      <c r="G1562" s="954"/>
    </row>
    <row r="1563" spans="5:7" x14ac:dyDescent="0.25">
      <c r="E1563" s="1328"/>
      <c r="F1563" s="1328"/>
      <c r="G1563" s="954"/>
    </row>
    <row r="1564" spans="5:7" x14ac:dyDescent="0.25">
      <c r="E1564" s="1328"/>
      <c r="F1564" s="1328"/>
      <c r="G1564" s="954"/>
    </row>
    <row r="1565" spans="5:7" x14ac:dyDescent="0.25">
      <c r="E1565" s="1328"/>
      <c r="F1565" s="1328"/>
      <c r="G1565" s="954"/>
    </row>
    <row r="1566" spans="5:7" x14ac:dyDescent="0.25">
      <c r="E1566" s="1328"/>
      <c r="F1566" s="1328"/>
      <c r="G1566" s="954"/>
    </row>
    <row r="1567" spans="5:7" x14ac:dyDescent="0.25">
      <c r="E1567" s="1328"/>
      <c r="F1567" s="1328"/>
      <c r="G1567" s="954"/>
    </row>
    <row r="1568" spans="5:7" x14ac:dyDescent="0.25">
      <c r="E1568" s="1328"/>
      <c r="F1568" s="1328"/>
      <c r="G1568" s="954"/>
    </row>
    <row r="1569" spans="5:7" x14ac:dyDescent="0.25">
      <c r="E1569" s="1328"/>
      <c r="F1569" s="1328"/>
      <c r="G1569" s="954"/>
    </row>
    <row r="1570" spans="5:7" x14ac:dyDescent="0.25">
      <c r="E1570" s="1328"/>
      <c r="F1570" s="1328"/>
      <c r="G1570" s="954"/>
    </row>
    <row r="1571" spans="5:7" x14ac:dyDescent="0.25">
      <c r="E1571" s="1328"/>
      <c r="F1571" s="1328"/>
      <c r="G1571" s="954"/>
    </row>
    <row r="1572" spans="5:7" x14ac:dyDescent="0.25">
      <c r="E1572" s="1328"/>
      <c r="F1572" s="1328"/>
      <c r="G1572" s="954"/>
    </row>
    <row r="1573" spans="5:7" x14ac:dyDescent="0.25">
      <c r="E1573" s="1328"/>
      <c r="F1573" s="1328"/>
      <c r="G1573" s="954"/>
    </row>
    <row r="1574" spans="5:7" x14ac:dyDescent="0.25">
      <c r="E1574" s="1328"/>
      <c r="F1574" s="1328"/>
      <c r="G1574" s="954"/>
    </row>
    <row r="1575" spans="5:7" x14ac:dyDescent="0.25">
      <c r="E1575" s="1328"/>
      <c r="F1575" s="1328"/>
      <c r="G1575" s="954"/>
    </row>
    <row r="1576" spans="5:7" x14ac:dyDescent="0.25">
      <c r="E1576" s="1328"/>
      <c r="F1576" s="1328"/>
      <c r="G1576" s="954"/>
    </row>
    <row r="1577" spans="5:7" x14ac:dyDescent="0.25">
      <c r="E1577" s="1328"/>
      <c r="F1577" s="1328"/>
      <c r="G1577" s="954"/>
    </row>
    <row r="1578" spans="5:7" x14ac:dyDescent="0.25">
      <c r="E1578" s="1328"/>
      <c r="F1578" s="1328"/>
      <c r="G1578" s="954"/>
    </row>
    <row r="1579" spans="5:7" x14ac:dyDescent="0.25">
      <c r="E1579" s="1328"/>
      <c r="F1579" s="1328"/>
      <c r="G1579" s="954"/>
    </row>
    <row r="1580" spans="5:7" x14ac:dyDescent="0.25">
      <c r="E1580" s="1328"/>
      <c r="F1580" s="1328"/>
      <c r="G1580" s="954"/>
    </row>
    <row r="1581" spans="5:7" x14ac:dyDescent="0.25">
      <c r="E1581" s="1328"/>
      <c r="F1581" s="1328"/>
      <c r="G1581" s="954"/>
    </row>
    <row r="1582" spans="5:7" x14ac:dyDescent="0.25">
      <c r="E1582" s="1328"/>
      <c r="F1582" s="1328"/>
      <c r="G1582" s="954"/>
    </row>
    <row r="1583" spans="5:7" x14ac:dyDescent="0.25">
      <c r="E1583" s="1328"/>
      <c r="F1583" s="1328"/>
      <c r="G1583" s="954"/>
    </row>
    <row r="1584" spans="5:7" x14ac:dyDescent="0.25">
      <c r="E1584" s="1328"/>
      <c r="F1584" s="1328"/>
      <c r="G1584" s="954"/>
    </row>
    <row r="1585" spans="5:7" x14ac:dyDescent="0.25">
      <c r="E1585" s="1328"/>
      <c r="F1585" s="1328"/>
      <c r="G1585" s="954"/>
    </row>
    <row r="1586" spans="5:7" x14ac:dyDescent="0.25">
      <c r="E1586" s="1328"/>
      <c r="F1586" s="1328"/>
      <c r="G1586" s="954"/>
    </row>
    <row r="1587" spans="5:7" x14ac:dyDescent="0.25">
      <c r="E1587" s="1328"/>
      <c r="F1587" s="1328"/>
      <c r="G1587" s="954"/>
    </row>
    <row r="1588" spans="5:7" x14ac:dyDescent="0.25">
      <c r="E1588" s="1328"/>
      <c r="F1588" s="1328"/>
      <c r="G1588" s="954"/>
    </row>
    <row r="1589" spans="5:7" x14ac:dyDescent="0.25">
      <c r="E1589" s="1328"/>
      <c r="F1589" s="1328"/>
      <c r="G1589" s="954"/>
    </row>
    <row r="1590" spans="5:7" x14ac:dyDescent="0.25">
      <c r="E1590" s="1328"/>
      <c r="F1590" s="1328"/>
      <c r="G1590" s="954"/>
    </row>
    <row r="1591" spans="5:7" x14ac:dyDescent="0.25">
      <c r="E1591" s="1328"/>
      <c r="F1591" s="1328"/>
      <c r="G1591" s="954"/>
    </row>
    <row r="1592" spans="5:7" x14ac:dyDescent="0.25">
      <c r="E1592" s="1328"/>
      <c r="F1592" s="1328"/>
      <c r="G1592" s="954"/>
    </row>
    <row r="1593" spans="5:7" x14ac:dyDescent="0.25">
      <c r="E1593" s="1328"/>
      <c r="F1593" s="1328"/>
      <c r="G1593" s="954"/>
    </row>
    <row r="1594" spans="5:7" x14ac:dyDescent="0.25">
      <c r="E1594" s="1328"/>
      <c r="F1594" s="1328"/>
      <c r="G1594" s="954"/>
    </row>
    <row r="1595" spans="5:7" x14ac:dyDescent="0.25">
      <c r="E1595" s="1328"/>
      <c r="F1595" s="1328"/>
      <c r="G1595" s="954"/>
    </row>
    <row r="1596" spans="5:7" x14ac:dyDescent="0.25">
      <c r="E1596" s="1328"/>
      <c r="F1596" s="1328"/>
      <c r="G1596" s="954"/>
    </row>
    <row r="1597" spans="5:7" x14ac:dyDescent="0.25">
      <c r="E1597" s="1328"/>
      <c r="F1597" s="1328"/>
      <c r="G1597" s="954"/>
    </row>
    <row r="1598" spans="5:7" x14ac:dyDescent="0.25">
      <c r="E1598" s="1328"/>
      <c r="F1598" s="1328"/>
      <c r="G1598" s="954"/>
    </row>
    <row r="1599" spans="5:7" x14ac:dyDescent="0.25">
      <c r="E1599" s="1328"/>
      <c r="F1599" s="1328"/>
      <c r="G1599" s="954"/>
    </row>
    <row r="1600" spans="5:7" x14ac:dyDescent="0.25">
      <c r="E1600" s="1328"/>
      <c r="F1600" s="1328"/>
      <c r="G1600" s="954"/>
    </row>
    <row r="1601" spans="5:7" x14ac:dyDescent="0.25">
      <c r="E1601" s="1328"/>
      <c r="F1601" s="1328"/>
      <c r="G1601" s="954"/>
    </row>
    <row r="1602" spans="5:7" x14ac:dyDescent="0.25">
      <c r="E1602" s="1328"/>
      <c r="F1602" s="1328"/>
      <c r="G1602" s="954"/>
    </row>
    <row r="1603" spans="5:7" x14ac:dyDescent="0.25">
      <c r="E1603" s="1328"/>
      <c r="F1603" s="1328"/>
      <c r="G1603" s="954"/>
    </row>
    <row r="1604" spans="5:7" x14ac:dyDescent="0.25">
      <c r="E1604" s="1328"/>
      <c r="F1604" s="1328"/>
      <c r="G1604" s="954"/>
    </row>
    <row r="1605" spans="5:7" x14ac:dyDescent="0.25">
      <c r="E1605" s="1328"/>
      <c r="F1605" s="1328"/>
      <c r="G1605" s="954"/>
    </row>
    <row r="1606" spans="5:7" x14ac:dyDescent="0.25">
      <c r="E1606" s="1328"/>
      <c r="F1606" s="1328"/>
      <c r="G1606" s="954"/>
    </row>
    <row r="1607" spans="5:7" x14ac:dyDescent="0.25">
      <c r="E1607" s="1328"/>
      <c r="F1607" s="1328"/>
      <c r="G1607" s="954"/>
    </row>
    <row r="1608" spans="5:7" x14ac:dyDescent="0.25">
      <c r="E1608" s="1328"/>
      <c r="F1608" s="1328"/>
      <c r="G1608" s="954"/>
    </row>
    <row r="1609" spans="5:7" x14ac:dyDescent="0.25">
      <c r="E1609" s="1328"/>
      <c r="F1609" s="1328"/>
      <c r="G1609" s="954"/>
    </row>
    <row r="1610" spans="5:7" x14ac:dyDescent="0.25">
      <c r="E1610" s="1328"/>
      <c r="F1610" s="1328"/>
      <c r="G1610" s="954"/>
    </row>
    <row r="1611" spans="5:7" x14ac:dyDescent="0.25">
      <c r="E1611" s="1328"/>
      <c r="F1611" s="1328"/>
      <c r="G1611" s="954"/>
    </row>
    <row r="1612" spans="5:7" x14ac:dyDescent="0.25">
      <c r="E1612" s="1328"/>
      <c r="F1612" s="1328"/>
      <c r="G1612" s="954"/>
    </row>
    <row r="1613" spans="5:7" x14ac:dyDescent="0.25">
      <c r="E1613" s="1328"/>
      <c r="F1613" s="1328"/>
      <c r="G1613" s="954"/>
    </row>
    <row r="1614" spans="5:7" x14ac:dyDescent="0.25">
      <c r="E1614" s="1328"/>
      <c r="F1614" s="1328"/>
      <c r="G1614" s="954"/>
    </row>
    <row r="1615" spans="5:7" x14ac:dyDescent="0.25">
      <c r="E1615" s="1328"/>
      <c r="F1615" s="1328"/>
      <c r="G1615" s="954"/>
    </row>
    <row r="1616" spans="5:7" x14ac:dyDescent="0.25">
      <c r="E1616" s="1328"/>
      <c r="F1616" s="1328"/>
      <c r="G1616" s="954"/>
    </row>
    <row r="1617" spans="5:7" x14ac:dyDescent="0.25">
      <c r="E1617" s="1328"/>
      <c r="F1617" s="1328"/>
      <c r="G1617" s="954"/>
    </row>
    <row r="1618" spans="5:7" x14ac:dyDescent="0.25">
      <c r="E1618" s="1328"/>
      <c r="F1618" s="1328"/>
      <c r="G1618" s="954"/>
    </row>
    <row r="1619" spans="5:7" x14ac:dyDescent="0.25">
      <c r="E1619" s="1328"/>
      <c r="F1619" s="1328"/>
      <c r="G1619" s="954"/>
    </row>
    <row r="1620" spans="5:7" x14ac:dyDescent="0.25">
      <c r="E1620" s="1328"/>
      <c r="F1620" s="1328"/>
      <c r="G1620" s="954"/>
    </row>
    <row r="1621" spans="5:7" x14ac:dyDescent="0.25">
      <c r="E1621" s="1328"/>
      <c r="F1621" s="1328"/>
      <c r="G1621" s="954"/>
    </row>
    <row r="1622" spans="5:7" x14ac:dyDescent="0.25">
      <c r="E1622" s="1328"/>
      <c r="F1622" s="1328"/>
      <c r="G1622" s="954"/>
    </row>
    <row r="1623" spans="5:7" x14ac:dyDescent="0.25">
      <c r="E1623" s="1328"/>
      <c r="F1623" s="1328"/>
      <c r="G1623" s="954"/>
    </row>
    <row r="1624" spans="5:7" x14ac:dyDescent="0.25">
      <c r="E1624" s="1328"/>
      <c r="F1624" s="1328"/>
      <c r="G1624" s="954"/>
    </row>
    <row r="1625" spans="5:7" x14ac:dyDescent="0.25">
      <c r="E1625" s="1328"/>
      <c r="F1625" s="1328"/>
      <c r="G1625" s="954"/>
    </row>
    <row r="1626" spans="5:7" x14ac:dyDescent="0.25">
      <c r="E1626" s="1328"/>
      <c r="F1626" s="1328"/>
      <c r="G1626" s="954"/>
    </row>
    <row r="1627" spans="5:7" x14ac:dyDescent="0.25">
      <c r="E1627" s="1328"/>
      <c r="F1627" s="1328"/>
      <c r="G1627" s="954"/>
    </row>
    <row r="1628" spans="5:7" x14ac:dyDescent="0.25">
      <c r="E1628" s="1328"/>
      <c r="F1628" s="1328"/>
      <c r="G1628" s="954"/>
    </row>
    <row r="1629" spans="5:7" x14ac:dyDescent="0.25">
      <c r="E1629" s="1328"/>
      <c r="F1629" s="1328"/>
      <c r="G1629" s="954"/>
    </row>
    <row r="1630" spans="5:7" x14ac:dyDescent="0.25">
      <c r="E1630" s="1328"/>
      <c r="F1630" s="1328"/>
      <c r="G1630" s="954"/>
    </row>
    <row r="1631" spans="5:7" x14ac:dyDescent="0.25">
      <c r="E1631" s="1328"/>
      <c r="F1631" s="1328"/>
      <c r="G1631" s="954"/>
    </row>
    <row r="1632" spans="5:7" x14ac:dyDescent="0.25">
      <c r="E1632" s="1328"/>
      <c r="F1632" s="1328"/>
      <c r="G1632" s="954"/>
    </row>
    <row r="1633" spans="5:7" x14ac:dyDescent="0.25">
      <c r="E1633" s="1328"/>
      <c r="F1633" s="1328"/>
      <c r="G1633" s="954"/>
    </row>
    <row r="1634" spans="5:7" x14ac:dyDescent="0.25">
      <c r="E1634" s="1328"/>
      <c r="F1634" s="1328"/>
      <c r="G1634" s="954"/>
    </row>
    <row r="1635" spans="5:7" x14ac:dyDescent="0.25">
      <c r="E1635" s="1328"/>
      <c r="F1635" s="1328"/>
      <c r="G1635" s="954"/>
    </row>
    <row r="1636" spans="5:7" x14ac:dyDescent="0.25">
      <c r="E1636" s="1328"/>
      <c r="F1636" s="1328"/>
      <c r="G1636" s="954"/>
    </row>
    <row r="1637" spans="5:7" x14ac:dyDescent="0.25">
      <c r="E1637" s="1328"/>
      <c r="F1637" s="1328"/>
      <c r="G1637" s="954"/>
    </row>
    <row r="1638" spans="5:7" x14ac:dyDescent="0.25">
      <c r="E1638" s="1328"/>
      <c r="F1638" s="1328"/>
      <c r="G1638" s="954"/>
    </row>
    <row r="1639" spans="5:7" x14ac:dyDescent="0.25">
      <c r="E1639" s="1328"/>
      <c r="F1639" s="1328"/>
      <c r="G1639" s="954"/>
    </row>
    <row r="1640" spans="5:7" x14ac:dyDescent="0.25">
      <c r="E1640" s="1328"/>
      <c r="F1640" s="1328"/>
      <c r="G1640" s="954"/>
    </row>
    <row r="1641" spans="5:7" x14ac:dyDescent="0.25">
      <c r="E1641" s="1328"/>
      <c r="F1641" s="1328"/>
      <c r="G1641" s="954"/>
    </row>
    <row r="1642" spans="5:7" x14ac:dyDescent="0.25">
      <c r="E1642" s="1328"/>
      <c r="F1642" s="1328"/>
      <c r="G1642" s="954"/>
    </row>
    <row r="1643" spans="5:7" x14ac:dyDescent="0.25">
      <c r="E1643" s="1328"/>
      <c r="F1643" s="1328"/>
      <c r="G1643" s="954"/>
    </row>
    <row r="1644" spans="5:7" x14ac:dyDescent="0.25">
      <c r="E1644" s="1328"/>
      <c r="F1644" s="1328"/>
      <c r="G1644" s="954"/>
    </row>
    <row r="1645" spans="5:7" x14ac:dyDescent="0.25">
      <c r="E1645" s="1328"/>
      <c r="F1645" s="1328"/>
      <c r="G1645" s="954"/>
    </row>
    <row r="1646" spans="5:7" x14ac:dyDescent="0.25">
      <c r="E1646" s="1328"/>
      <c r="F1646" s="1328"/>
      <c r="G1646" s="954"/>
    </row>
    <row r="1647" spans="5:7" x14ac:dyDescent="0.25">
      <c r="E1647" s="1328"/>
      <c r="F1647" s="1328"/>
      <c r="G1647" s="954"/>
    </row>
    <row r="1648" spans="5:7" x14ac:dyDescent="0.25">
      <c r="E1648" s="1328"/>
      <c r="F1648" s="1328"/>
      <c r="G1648" s="954"/>
    </row>
    <row r="1649" spans="5:7" x14ac:dyDescent="0.25">
      <c r="E1649" s="1328"/>
      <c r="F1649" s="1328"/>
      <c r="G1649" s="954"/>
    </row>
    <row r="1650" spans="5:7" x14ac:dyDescent="0.25">
      <c r="E1650" s="1328"/>
      <c r="F1650" s="1328"/>
      <c r="G1650" s="954"/>
    </row>
    <row r="1651" spans="5:7" x14ac:dyDescent="0.25">
      <c r="E1651" s="1328"/>
      <c r="F1651" s="1328"/>
      <c r="G1651" s="954"/>
    </row>
    <row r="1652" spans="5:7" x14ac:dyDescent="0.25">
      <c r="E1652" s="1328"/>
      <c r="F1652" s="1328"/>
      <c r="G1652" s="954"/>
    </row>
    <row r="1653" spans="5:7" x14ac:dyDescent="0.25">
      <c r="E1653" s="1328"/>
      <c r="F1653" s="1328"/>
      <c r="G1653" s="954"/>
    </row>
    <row r="1654" spans="5:7" x14ac:dyDescent="0.25">
      <c r="E1654" s="1328"/>
      <c r="F1654" s="1328"/>
      <c r="G1654" s="954"/>
    </row>
    <row r="1655" spans="5:7" x14ac:dyDescent="0.25">
      <c r="E1655" s="1328"/>
      <c r="F1655" s="1328"/>
      <c r="G1655" s="954"/>
    </row>
    <row r="1656" spans="5:7" x14ac:dyDescent="0.25">
      <c r="E1656" s="1328"/>
      <c r="F1656" s="1328"/>
      <c r="G1656" s="954"/>
    </row>
    <row r="1657" spans="5:7" x14ac:dyDescent="0.25">
      <c r="E1657" s="1328"/>
      <c r="F1657" s="1328"/>
      <c r="G1657" s="954"/>
    </row>
    <row r="1658" spans="5:7" x14ac:dyDescent="0.25">
      <c r="E1658" s="1328"/>
      <c r="F1658" s="1328"/>
      <c r="G1658" s="954"/>
    </row>
    <row r="1659" spans="5:7" x14ac:dyDescent="0.25">
      <c r="E1659" s="1328"/>
      <c r="F1659" s="1328"/>
      <c r="G1659" s="954"/>
    </row>
    <row r="1660" spans="5:7" x14ac:dyDescent="0.25">
      <c r="E1660" s="1328"/>
      <c r="F1660" s="1328"/>
      <c r="G1660" s="954"/>
    </row>
    <row r="1661" spans="5:7" x14ac:dyDescent="0.25">
      <c r="E1661" s="1328"/>
      <c r="F1661" s="1328"/>
      <c r="G1661" s="954"/>
    </row>
    <row r="1662" spans="5:7" x14ac:dyDescent="0.25">
      <c r="E1662" s="1328"/>
      <c r="F1662" s="1328"/>
      <c r="G1662" s="954"/>
    </row>
    <row r="1663" spans="5:7" x14ac:dyDescent="0.25">
      <c r="E1663" s="1328"/>
      <c r="F1663" s="1328"/>
      <c r="G1663" s="954"/>
    </row>
    <row r="1664" spans="5:7" x14ac:dyDescent="0.25">
      <c r="E1664" s="1328"/>
      <c r="F1664" s="1328"/>
      <c r="G1664" s="954"/>
    </row>
    <row r="1665" spans="5:7" x14ac:dyDescent="0.25">
      <c r="E1665" s="1328"/>
      <c r="F1665" s="1328"/>
      <c r="G1665" s="954"/>
    </row>
    <row r="1666" spans="5:7" x14ac:dyDescent="0.25">
      <c r="E1666" s="1328"/>
      <c r="F1666" s="1328"/>
      <c r="G1666" s="954"/>
    </row>
    <row r="1667" spans="5:7" x14ac:dyDescent="0.25">
      <c r="E1667" s="1328"/>
      <c r="F1667" s="1328"/>
      <c r="G1667" s="954"/>
    </row>
    <row r="1668" spans="5:7" x14ac:dyDescent="0.25">
      <c r="E1668" s="1328"/>
      <c r="F1668" s="1328"/>
      <c r="G1668" s="954"/>
    </row>
    <row r="1669" spans="5:7" x14ac:dyDescent="0.25">
      <c r="E1669" s="1328"/>
      <c r="F1669" s="1328"/>
      <c r="G1669" s="954"/>
    </row>
    <row r="1670" spans="5:7" x14ac:dyDescent="0.25">
      <c r="E1670" s="1328"/>
      <c r="F1670" s="1328"/>
      <c r="G1670" s="954"/>
    </row>
    <row r="1671" spans="5:7" x14ac:dyDescent="0.25">
      <c r="E1671" s="1328"/>
      <c r="F1671" s="1328"/>
      <c r="G1671" s="954"/>
    </row>
    <row r="1672" spans="5:7" x14ac:dyDescent="0.25">
      <c r="E1672" s="1328"/>
      <c r="F1672" s="1328"/>
      <c r="G1672" s="954"/>
    </row>
    <row r="1673" spans="5:7" x14ac:dyDescent="0.25">
      <c r="E1673" s="1328"/>
      <c r="F1673" s="1328"/>
      <c r="G1673" s="954"/>
    </row>
    <row r="1674" spans="5:7" x14ac:dyDescent="0.25">
      <c r="E1674" s="1328"/>
      <c r="F1674" s="1328"/>
      <c r="G1674" s="954"/>
    </row>
    <row r="1675" spans="5:7" x14ac:dyDescent="0.25">
      <c r="E1675" s="1328"/>
      <c r="F1675" s="1328"/>
      <c r="G1675" s="954"/>
    </row>
    <row r="1676" spans="5:7" x14ac:dyDescent="0.25">
      <c r="E1676" s="1328"/>
      <c r="F1676" s="1328"/>
      <c r="G1676" s="954"/>
    </row>
    <row r="1677" spans="5:7" x14ac:dyDescent="0.25">
      <c r="E1677" s="1328"/>
      <c r="F1677" s="1328"/>
      <c r="G1677" s="954"/>
    </row>
    <row r="1678" spans="5:7" x14ac:dyDescent="0.25">
      <c r="E1678" s="1328"/>
      <c r="F1678" s="1328"/>
      <c r="G1678" s="954"/>
    </row>
    <row r="1679" spans="5:7" x14ac:dyDescent="0.25">
      <c r="E1679" s="1328"/>
      <c r="F1679" s="1328"/>
      <c r="G1679" s="954"/>
    </row>
    <row r="1680" spans="5:7" x14ac:dyDescent="0.25">
      <c r="E1680" s="1328"/>
      <c r="F1680" s="1328"/>
      <c r="G1680" s="954"/>
    </row>
    <row r="1681" spans="5:7" x14ac:dyDescent="0.25">
      <c r="E1681" s="1328"/>
      <c r="F1681" s="1328"/>
      <c r="G1681" s="954"/>
    </row>
    <row r="1682" spans="5:7" x14ac:dyDescent="0.25">
      <c r="E1682" s="1328"/>
      <c r="F1682" s="1328"/>
      <c r="G1682" s="954"/>
    </row>
    <row r="1683" spans="5:7" x14ac:dyDescent="0.25">
      <c r="E1683" s="1328"/>
      <c r="F1683" s="1328"/>
      <c r="G1683" s="954"/>
    </row>
    <row r="1684" spans="5:7" x14ac:dyDescent="0.25">
      <c r="E1684" s="1328"/>
      <c r="F1684" s="1328"/>
      <c r="G1684" s="954"/>
    </row>
    <row r="1685" spans="5:7" x14ac:dyDescent="0.25">
      <c r="E1685" s="1328"/>
      <c r="F1685" s="1328"/>
      <c r="G1685" s="954"/>
    </row>
    <row r="1686" spans="5:7" x14ac:dyDescent="0.25">
      <c r="E1686" s="1328"/>
      <c r="F1686" s="1328"/>
      <c r="G1686" s="954"/>
    </row>
    <row r="1687" spans="5:7" x14ac:dyDescent="0.25">
      <c r="E1687" s="1328"/>
      <c r="F1687" s="1328"/>
      <c r="G1687" s="954"/>
    </row>
    <row r="1688" spans="5:7" x14ac:dyDescent="0.25">
      <c r="E1688" s="1328"/>
      <c r="F1688" s="1328"/>
      <c r="G1688" s="954"/>
    </row>
    <row r="1689" spans="5:7" x14ac:dyDescent="0.25">
      <c r="E1689" s="1328"/>
      <c r="F1689" s="1328"/>
      <c r="G1689" s="954"/>
    </row>
    <row r="1690" spans="5:7" x14ac:dyDescent="0.25">
      <c r="E1690" s="1328"/>
      <c r="F1690" s="1328"/>
      <c r="G1690" s="954"/>
    </row>
    <row r="1691" spans="5:7" x14ac:dyDescent="0.25">
      <c r="E1691" s="1328"/>
      <c r="F1691" s="1328"/>
      <c r="G1691" s="954"/>
    </row>
    <row r="1692" spans="5:7" x14ac:dyDescent="0.25">
      <c r="E1692" s="1328"/>
      <c r="F1692" s="1328"/>
      <c r="G1692" s="954"/>
    </row>
    <row r="1693" spans="5:7" x14ac:dyDescent="0.25">
      <c r="E1693" s="1328"/>
      <c r="F1693" s="1328"/>
      <c r="G1693" s="954"/>
    </row>
    <row r="1694" spans="5:7" x14ac:dyDescent="0.25">
      <c r="E1694" s="1328"/>
      <c r="F1694" s="1328"/>
      <c r="G1694" s="954"/>
    </row>
    <row r="1695" spans="5:7" x14ac:dyDescent="0.25">
      <c r="E1695" s="1328"/>
      <c r="F1695" s="1328"/>
      <c r="G1695" s="954"/>
    </row>
    <row r="1696" spans="5:7" x14ac:dyDescent="0.25">
      <c r="E1696" s="1328"/>
      <c r="F1696" s="1328"/>
      <c r="G1696" s="954"/>
    </row>
    <row r="1697" spans="5:7" x14ac:dyDescent="0.25">
      <c r="E1697" s="1328"/>
      <c r="F1697" s="1328"/>
      <c r="G1697" s="954"/>
    </row>
    <row r="1698" spans="5:7" x14ac:dyDescent="0.25">
      <c r="E1698" s="1328"/>
      <c r="F1698" s="1328"/>
      <c r="G1698" s="954"/>
    </row>
    <row r="1699" spans="5:7" x14ac:dyDescent="0.25">
      <c r="E1699" s="1328"/>
      <c r="F1699" s="1328"/>
      <c r="G1699" s="954"/>
    </row>
    <row r="1700" spans="5:7" x14ac:dyDescent="0.25">
      <c r="E1700" s="1328"/>
      <c r="F1700" s="1328"/>
      <c r="G1700" s="954"/>
    </row>
    <row r="1701" spans="5:7" x14ac:dyDescent="0.25">
      <c r="E1701" s="1328"/>
      <c r="F1701" s="1328"/>
      <c r="G1701" s="954"/>
    </row>
    <row r="1702" spans="5:7" x14ac:dyDescent="0.25">
      <c r="E1702" s="1328"/>
      <c r="F1702" s="1328"/>
      <c r="G1702" s="954"/>
    </row>
    <row r="1703" spans="5:7" x14ac:dyDescent="0.25">
      <c r="E1703" s="1328"/>
      <c r="F1703" s="1328"/>
      <c r="G1703" s="954"/>
    </row>
    <row r="1704" spans="5:7" x14ac:dyDescent="0.25">
      <c r="E1704" s="1328"/>
      <c r="F1704" s="1328"/>
      <c r="G1704" s="954"/>
    </row>
    <row r="1705" spans="5:7" x14ac:dyDescent="0.25">
      <c r="E1705" s="1328"/>
      <c r="F1705" s="1328"/>
      <c r="G1705" s="954"/>
    </row>
    <row r="1706" spans="5:7" x14ac:dyDescent="0.25">
      <c r="E1706" s="1328"/>
      <c r="F1706" s="1328"/>
      <c r="G1706" s="954"/>
    </row>
    <row r="1707" spans="5:7" x14ac:dyDescent="0.25">
      <c r="E1707" s="1328"/>
      <c r="F1707" s="1328"/>
      <c r="G1707" s="954"/>
    </row>
    <row r="1708" spans="5:7" x14ac:dyDescent="0.25">
      <c r="E1708" s="1328"/>
      <c r="F1708" s="1328"/>
      <c r="G1708" s="954"/>
    </row>
    <row r="1709" spans="5:7" x14ac:dyDescent="0.25">
      <c r="E1709" s="1328"/>
      <c r="F1709" s="1328"/>
      <c r="G1709" s="954"/>
    </row>
    <row r="1710" spans="5:7" x14ac:dyDescent="0.25">
      <c r="E1710" s="1328"/>
      <c r="F1710" s="1328"/>
      <c r="G1710" s="954"/>
    </row>
    <row r="1711" spans="5:7" x14ac:dyDescent="0.25">
      <c r="E1711" s="1328"/>
      <c r="F1711" s="1328"/>
      <c r="G1711" s="954"/>
    </row>
    <row r="1712" spans="5:7" x14ac:dyDescent="0.25">
      <c r="E1712" s="1328"/>
      <c r="F1712" s="1328"/>
      <c r="G1712" s="954"/>
    </row>
    <row r="1713" spans="5:7" x14ac:dyDescent="0.25">
      <c r="E1713" s="1328"/>
      <c r="F1713" s="1328"/>
      <c r="G1713" s="954"/>
    </row>
    <row r="1714" spans="5:7" x14ac:dyDescent="0.25">
      <c r="E1714" s="1328"/>
      <c r="F1714" s="1328"/>
      <c r="G1714" s="954"/>
    </row>
    <row r="1715" spans="5:7" x14ac:dyDescent="0.25">
      <c r="E1715" s="1328"/>
      <c r="F1715" s="1328"/>
      <c r="G1715" s="954"/>
    </row>
    <row r="1716" spans="5:7" x14ac:dyDescent="0.25">
      <c r="E1716" s="1328"/>
      <c r="F1716" s="1328"/>
      <c r="G1716" s="954"/>
    </row>
    <row r="1717" spans="5:7" x14ac:dyDescent="0.25">
      <c r="E1717" s="1328"/>
      <c r="F1717" s="1328"/>
      <c r="G1717" s="954"/>
    </row>
    <row r="1718" spans="5:7" x14ac:dyDescent="0.25">
      <c r="E1718" s="1328"/>
      <c r="F1718" s="1328"/>
      <c r="G1718" s="954"/>
    </row>
    <row r="1719" spans="5:7" x14ac:dyDescent="0.25">
      <c r="E1719" s="1328"/>
      <c r="F1719" s="1328"/>
      <c r="G1719" s="954"/>
    </row>
    <row r="1720" spans="5:7" x14ac:dyDescent="0.25">
      <c r="E1720" s="1328"/>
      <c r="F1720" s="1328"/>
      <c r="G1720" s="954"/>
    </row>
    <row r="1721" spans="5:7" x14ac:dyDescent="0.25">
      <c r="E1721" s="1328"/>
      <c r="F1721" s="1328"/>
      <c r="G1721" s="954"/>
    </row>
    <row r="1722" spans="5:7" x14ac:dyDescent="0.25">
      <c r="E1722" s="1328"/>
      <c r="F1722" s="1328"/>
      <c r="G1722" s="954"/>
    </row>
    <row r="1723" spans="5:7" x14ac:dyDescent="0.25">
      <c r="E1723" s="1328"/>
      <c r="F1723" s="1328"/>
      <c r="G1723" s="954"/>
    </row>
    <row r="1724" spans="5:7" x14ac:dyDescent="0.25">
      <c r="E1724" s="1328"/>
      <c r="F1724" s="1328"/>
      <c r="G1724" s="954"/>
    </row>
    <row r="1725" spans="5:7" x14ac:dyDescent="0.25">
      <c r="E1725" s="1328"/>
      <c r="F1725" s="1328"/>
      <c r="G1725" s="954"/>
    </row>
    <row r="1726" spans="5:7" x14ac:dyDescent="0.25">
      <c r="E1726" s="1328"/>
      <c r="F1726" s="1328"/>
      <c r="G1726" s="954"/>
    </row>
    <row r="1727" spans="5:7" x14ac:dyDescent="0.25">
      <c r="E1727" s="1328"/>
      <c r="F1727" s="1328"/>
      <c r="G1727" s="954"/>
    </row>
    <row r="1728" spans="5:7" x14ac:dyDescent="0.25">
      <c r="E1728" s="1328"/>
      <c r="F1728" s="1328"/>
      <c r="G1728" s="954"/>
    </row>
    <row r="1729" spans="5:7" x14ac:dyDescent="0.25">
      <c r="E1729" s="1328"/>
      <c r="F1729" s="1328"/>
      <c r="G1729" s="954"/>
    </row>
    <row r="1730" spans="5:7" x14ac:dyDescent="0.25">
      <c r="E1730" s="1328"/>
      <c r="F1730" s="1328"/>
      <c r="G1730" s="954"/>
    </row>
    <row r="1731" spans="5:7" x14ac:dyDescent="0.25">
      <c r="E1731" s="1328"/>
      <c r="F1731" s="1328"/>
      <c r="G1731" s="954"/>
    </row>
    <row r="1732" spans="5:7" x14ac:dyDescent="0.25">
      <c r="E1732" s="1328"/>
      <c r="F1732" s="1328"/>
      <c r="G1732" s="954"/>
    </row>
    <row r="1733" spans="5:7" x14ac:dyDescent="0.25">
      <c r="E1733" s="1328"/>
      <c r="F1733" s="1328"/>
      <c r="G1733" s="954"/>
    </row>
    <row r="1734" spans="5:7" x14ac:dyDescent="0.25">
      <c r="E1734" s="1328"/>
      <c r="F1734" s="1328"/>
      <c r="G1734" s="954"/>
    </row>
    <row r="1735" spans="5:7" x14ac:dyDescent="0.25">
      <c r="E1735" s="1328"/>
      <c r="F1735" s="1328"/>
      <c r="G1735" s="954"/>
    </row>
    <row r="1736" spans="5:7" x14ac:dyDescent="0.25">
      <c r="E1736" s="1328"/>
      <c r="F1736" s="1328"/>
      <c r="G1736" s="954"/>
    </row>
    <row r="1737" spans="5:7" x14ac:dyDescent="0.25">
      <c r="E1737" s="1328"/>
      <c r="F1737" s="1328"/>
      <c r="G1737" s="954"/>
    </row>
    <row r="1738" spans="5:7" x14ac:dyDescent="0.25">
      <c r="E1738" s="1328"/>
      <c r="F1738" s="1328"/>
      <c r="G1738" s="954"/>
    </row>
    <row r="1739" spans="5:7" x14ac:dyDescent="0.25">
      <c r="E1739" s="1328"/>
      <c r="F1739" s="1328"/>
      <c r="G1739" s="954"/>
    </row>
    <row r="1740" spans="5:7" x14ac:dyDescent="0.25">
      <c r="E1740" s="1328"/>
      <c r="F1740" s="1328"/>
      <c r="G1740" s="954"/>
    </row>
    <row r="1741" spans="5:7" x14ac:dyDescent="0.25">
      <c r="E1741" s="1328"/>
      <c r="F1741" s="1328"/>
      <c r="G1741" s="954"/>
    </row>
    <row r="1742" spans="5:7" x14ac:dyDescent="0.25">
      <c r="E1742" s="1328"/>
      <c r="F1742" s="1328"/>
      <c r="G1742" s="954"/>
    </row>
    <row r="1743" spans="5:7" x14ac:dyDescent="0.25">
      <c r="E1743" s="1328"/>
      <c r="F1743" s="1328"/>
      <c r="G1743" s="954"/>
    </row>
    <row r="1744" spans="5:7" x14ac:dyDescent="0.25">
      <c r="E1744" s="1328"/>
      <c r="F1744" s="1328"/>
      <c r="G1744" s="954"/>
    </row>
    <row r="1745" spans="5:7" x14ac:dyDescent="0.25">
      <c r="E1745" s="1328"/>
      <c r="F1745" s="1328"/>
      <c r="G1745" s="954"/>
    </row>
    <row r="1746" spans="5:7" x14ac:dyDescent="0.25">
      <c r="E1746" s="1328"/>
      <c r="F1746" s="1328"/>
      <c r="G1746" s="954"/>
    </row>
    <row r="1747" spans="5:7" x14ac:dyDescent="0.25">
      <c r="E1747" s="1328"/>
      <c r="F1747" s="1328"/>
      <c r="G1747" s="954"/>
    </row>
    <row r="1748" spans="5:7" x14ac:dyDescent="0.25">
      <c r="E1748" s="1328"/>
      <c r="F1748" s="1328"/>
      <c r="G1748" s="954"/>
    </row>
    <row r="1749" spans="5:7" x14ac:dyDescent="0.25">
      <c r="E1749" s="1328"/>
      <c r="F1749" s="1328"/>
      <c r="G1749" s="954"/>
    </row>
    <row r="1750" spans="5:7" x14ac:dyDescent="0.25">
      <c r="E1750" s="1328"/>
      <c r="F1750" s="1328"/>
      <c r="G1750" s="954"/>
    </row>
    <row r="1751" spans="5:7" x14ac:dyDescent="0.25">
      <c r="E1751" s="1328"/>
      <c r="F1751" s="1328"/>
      <c r="G1751" s="954"/>
    </row>
    <row r="1752" spans="5:7" x14ac:dyDescent="0.25">
      <c r="E1752" s="1328"/>
      <c r="F1752" s="1328"/>
      <c r="G1752" s="954"/>
    </row>
    <row r="1753" spans="5:7" x14ac:dyDescent="0.25">
      <c r="E1753" s="1328"/>
      <c r="F1753" s="1328"/>
      <c r="G1753" s="954"/>
    </row>
    <row r="1754" spans="5:7" x14ac:dyDescent="0.25">
      <c r="E1754" s="1328"/>
      <c r="F1754" s="1328"/>
      <c r="G1754" s="954"/>
    </row>
    <row r="1755" spans="5:7" x14ac:dyDescent="0.25">
      <c r="E1755" s="1328"/>
      <c r="F1755" s="1328"/>
      <c r="G1755" s="954"/>
    </row>
    <row r="1756" spans="5:7" x14ac:dyDescent="0.25">
      <c r="E1756" s="1328"/>
      <c r="F1756" s="1328"/>
      <c r="G1756" s="954"/>
    </row>
    <row r="1757" spans="5:7" x14ac:dyDescent="0.25">
      <c r="E1757" s="1328"/>
      <c r="F1757" s="1328"/>
      <c r="G1757" s="954"/>
    </row>
    <row r="1758" spans="5:7" x14ac:dyDescent="0.25">
      <c r="E1758" s="1328"/>
      <c r="F1758" s="1328"/>
      <c r="G1758" s="954"/>
    </row>
    <row r="1759" spans="5:7" x14ac:dyDescent="0.25">
      <c r="E1759" s="1328"/>
      <c r="F1759" s="1328"/>
      <c r="G1759" s="954"/>
    </row>
    <row r="1760" spans="5:7" x14ac:dyDescent="0.25">
      <c r="E1760" s="1328"/>
      <c r="F1760" s="1328"/>
      <c r="G1760" s="954"/>
    </row>
    <row r="1761" spans="5:7" x14ac:dyDescent="0.25">
      <c r="E1761" s="1328"/>
      <c r="F1761" s="1328"/>
      <c r="G1761" s="954"/>
    </row>
    <row r="1762" spans="5:7" x14ac:dyDescent="0.25">
      <c r="E1762" s="1328"/>
      <c r="F1762" s="1328"/>
      <c r="G1762" s="954"/>
    </row>
    <row r="1763" spans="5:7" x14ac:dyDescent="0.25">
      <c r="E1763" s="1328"/>
      <c r="F1763" s="1328"/>
      <c r="G1763" s="954"/>
    </row>
    <row r="1764" spans="5:7" x14ac:dyDescent="0.25">
      <c r="E1764" s="1328"/>
      <c r="F1764" s="1328"/>
      <c r="G1764" s="954"/>
    </row>
    <row r="1765" spans="5:7" x14ac:dyDescent="0.25">
      <c r="E1765" s="1328"/>
      <c r="F1765" s="1328"/>
      <c r="G1765" s="954"/>
    </row>
    <row r="1766" spans="5:7" x14ac:dyDescent="0.25">
      <c r="E1766" s="1328"/>
      <c r="F1766" s="1328"/>
      <c r="G1766" s="954"/>
    </row>
    <row r="1767" spans="5:7" x14ac:dyDescent="0.25">
      <c r="E1767" s="1328"/>
      <c r="F1767" s="1328"/>
      <c r="G1767" s="954"/>
    </row>
    <row r="1768" spans="5:7" x14ac:dyDescent="0.25">
      <c r="E1768" s="1328"/>
      <c r="F1768" s="1328"/>
      <c r="G1768" s="954"/>
    </row>
    <row r="1769" spans="5:7" x14ac:dyDescent="0.25">
      <c r="E1769" s="1328"/>
      <c r="F1769" s="1328"/>
      <c r="G1769" s="954"/>
    </row>
    <row r="1770" spans="5:7" x14ac:dyDescent="0.25">
      <c r="E1770" s="1328"/>
      <c r="F1770" s="1328"/>
      <c r="G1770" s="954"/>
    </row>
    <row r="1771" spans="5:7" x14ac:dyDescent="0.25">
      <c r="E1771" s="1328"/>
      <c r="F1771" s="1328"/>
      <c r="G1771" s="954"/>
    </row>
    <row r="1772" spans="5:7" x14ac:dyDescent="0.25">
      <c r="E1772" s="1328"/>
      <c r="F1772" s="1328"/>
      <c r="G1772" s="954"/>
    </row>
    <row r="1773" spans="5:7" x14ac:dyDescent="0.25">
      <c r="E1773" s="1328"/>
      <c r="F1773" s="1328"/>
      <c r="G1773" s="954"/>
    </row>
    <row r="1774" spans="5:7" x14ac:dyDescent="0.25">
      <c r="E1774" s="1328"/>
      <c r="F1774" s="1328"/>
      <c r="G1774" s="954"/>
    </row>
    <row r="1775" spans="5:7" x14ac:dyDescent="0.25">
      <c r="E1775" s="1328"/>
      <c r="F1775" s="1328"/>
      <c r="G1775" s="954"/>
    </row>
    <row r="1776" spans="5:7" x14ac:dyDescent="0.25">
      <c r="E1776" s="1328"/>
      <c r="F1776" s="1328"/>
      <c r="G1776" s="954"/>
    </row>
    <row r="1777" spans="5:7" x14ac:dyDescent="0.25">
      <c r="E1777" s="1328"/>
      <c r="F1777" s="1328"/>
      <c r="G1777" s="954"/>
    </row>
    <row r="1778" spans="5:7" x14ac:dyDescent="0.25">
      <c r="E1778" s="1328"/>
      <c r="F1778" s="1328"/>
      <c r="G1778" s="954"/>
    </row>
    <row r="1779" spans="5:7" x14ac:dyDescent="0.25">
      <c r="E1779" s="1328"/>
      <c r="F1779" s="1328"/>
      <c r="G1779" s="954"/>
    </row>
    <row r="1780" spans="5:7" x14ac:dyDescent="0.25">
      <c r="E1780" s="1328"/>
      <c r="F1780" s="1328"/>
      <c r="G1780" s="954"/>
    </row>
    <row r="1781" spans="5:7" x14ac:dyDescent="0.25">
      <c r="E1781" s="1328"/>
      <c r="F1781" s="1328"/>
      <c r="G1781" s="954"/>
    </row>
    <row r="1782" spans="5:7" x14ac:dyDescent="0.25">
      <c r="E1782" s="1328"/>
      <c r="F1782" s="1328"/>
      <c r="G1782" s="954"/>
    </row>
    <row r="1783" spans="5:7" x14ac:dyDescent="0.25">
      <c r="E1783" s="1328"/>
      <c r="F1783" s="1328"/>
      <c r="G1783" s="954"/>
    </row>
    <row r="1784" spans="5:7" x14ac:dyDescent="0.25">
      <c r="E1784" s="1328"/>
      <c r="F1784" s="1328"/>
      <c r="G1784" s="954"/>
    </row>
    <row r="1785" spans="5:7" x14ac:dyDescent="0.25">
      <c r="E1785" s="1328"/>
      <c r="F1785" s="1328"/>
      <c r="G1785" s="954"/>
    </row>
    <row r="1786" spans="5:7" x14ac:dyDescent="0.25">
      <c r="E1786" s="1328"/>
      <c r="F1786" s="1328"/>
      <c r="G1786" s="954"/>
    </row>
    <row r="1787" spans="5:7" x14ac:dyDescent="0.25">
      <c r="E1787" s="1328"/>
      <c r="F1787" s="1328"/>
      <c r="G1787" s="954"/>
    </row>
    <row r="1788" spans="5:7" x14ac:dyDescent="0.25">
      <c r="E1788" s="1328"/>
      <c r="F1788" s="1328"/>
      <c r="G1788" s="954"/>
    </row>
    <row r="1789" spans="5:7" x14ac:dyDescent="0.25">
      <c r="E1789" s="1328"/>
      <c r="F1789" s="1328"/>
      <c r="G1789" s="954"/>
    </row>
    <row r="1790" spans="5:7" x14ac:dyDescent="0.25">
      <c r="E1790" s="1328"/>
      <c r="F1790" s="1328"/>
      <c r="G1790" s="954"/>
    </row>
    <row r="1791" spans="5:7" x14ac:dyDescent="0.25">
      <c r="E1791" s="1328"/>
      <c r="F1791" s="1328"/>
      <c r="G1791" s="954"/>
    </row>
    <row r="1792" spans="5:7" x14ac:dyDescent="0.25">
      <c r="E1792" s="1328"/>
      <c r="F1792" s="1328"/>
      <c r="G1792" s="954"/>
    </row>
    <row r="1793" spans="5:7" x14ac:dyDescent="0.25">
      <c r="E1793" s="1328"/>
      <c r="F1793" s="1328"/>
      <c r="G1793" s="954"/>
    </row>
    <row r="1794" spans="5:7" x14ac:dyDescent="0.25">
      <c r="E1794" s="1328"/>
      <c r="F1794" s="1328"/>
      <c r="G1794" s="954"/>
    </row>
    <row r="1795" spans="5:7" x14ac:dyDescent="0.25">
      <c r="E1795" s="1328"/>
      <c r="F1795" s="1328"/>
      <c r="G1795" s="954"/>
    </row>
    <row r="1796" spans="5:7" x14ac:dyDescent="0.25">
      <c r="E1796" s="1328"/>
      <c r="F1796" s="1328"/>
      <c r="G1796" s="954"/>
    </row>
    <row r="1797" spans="5:7" x14ac:dyDescent="0.25">
      <c r="E1797" s="1328"/>
      <c r="F1797" s="1328"/>
      <c r="G1797" s="954"/>
    </row>
    <row r="1798" spans="5:7" x14ac:dyDescent="0.25">
      <c r="E1798" s="1328"/>
      <c r="F1798" s="1328"/>
      <c r="G1798" s="954"/>
    </row>
    <row r="1799" spans="5:7" x14ac:dyDescent="0.25">
      <c r="E1799" s="1328"/>
      <c r="F1799" s="1328"/>
      <c r="G1799" s="954"/>
    </row>
    <row r="1800" spans="5:7" x14ac:dyDescent="0.25">
      <c r="E1800" s="1328"/>
      <c r="F1800" s="1328"/>
      <c r="G1800" s="954"/>
    </row>
    <row r="1801" spans="5:7" x14ac:dyDescent="0.25">
      <c r="E1801" s="1328"/>
      <c r="F1801" s="1328"/>
      <c r="G1801" s="954"/>
    </row>
    <row r="1802" spans="5:7" x14ac:dyDescent="0.25">
      <c r="E1802" s="1328"/>
      <c r="F1802" s="1328"/>
      <c r="G1802" s="954"/>
    </row>
    <row r="1803" spans="5:7" x14ac:dyDescent="0.25">
      <c r="E1803" s="1328"/>
      <c r="F1803" s="1328"/>
      <c r="G1803" s="954"/>
    </row>
    <row r="1804" spans="5:7" x14ac:dyDescent="0.25">
      <c r="E1804" s="1328"/>
      <c r="F1804" s="1328"/>
      <c r="G1804" s="954"/>
    </row>
    <row r="1805" spans="5:7" x14ac:dyDescent="0.25">
      <c r="E1805" s="1328"/>
      <c r="F1805" s="1328"/>
      <c r="G1805" s="954"/>
    </row>
    <row r="1806" spans="5:7" x14ac:dyDescent="0.25">
      <c r="E1806" s="1328"/>
      <c r="F1806" s="1328"/>
      <c r="G1806" s="954"/>
    </row>
    <row r="1807" spans="5:7" x14ac:dyDescent="0.25">
      <c r="E1807" s="1328"/>
      <c r="F1807" s="1328"/>
      <c r="G1807" s="954"/>
    </row>
    <row r="1808" spans="5:7" x14ac:dyDescent="0.25">
      <c r="E1808" s="1328"/>
      <c r="F1808" s="1328"/>
      <c r="G1808" s="954"/>
    </row>
    <row r="1809" spans="5:7" x14ac:dyDescent="0.25">
      <c r="E1809" s="1328"/>
      <c r="F1809" s="1328"/>
      <c r="G1809" s="954"/>
    </row>
    <row r="1810" spans="5:7" x14ac:dyDescent="0.25">
      <c r="E1810" s="1328"/>
      <c r="F1810" s="1328"/>
      <c r="G1810" s="954"/>
    </row>
    <row r="1811" spans="5:7" x14ac:dyDescent="0.25">
      <c r="E1811" s="1328"/>
      <c r="F1811" s="1328"/>
      <c r="G1811" s="954"/>
    </row>
    <row r="1812" spans="5:7" x14ac:dyDescent="0.25">
      <c r="E1812" s="1328"/>
      <c r="F1812" s="1328"/>
      <c r="G1812" s="954"/>
    </row>
    <row r="1813" spans="5:7" x14ac:dyDescent="0.25">
      <c r="E1813" s="1328"/>
      <c r="F1813" s="1328"/>
      <c r="G1813" s="954"/>
    </row>
    <row r="1814" spans="5:7" x14ac:dyDescent="0.25">
      <c r="E1814" s="1328"/>
      <c r="F1814" s="1328"/>
      <c r="G1814" s="954"/>
    </row>
    <row r="1815" spans="5:7" x14ac:dyDescent="0.25">
      <c r="E1815" s="1328"/>
      <c r="F1815" s="1328"/>
      <c r="G1815" s="954"/>
    </row>
    <row r="1816" spans="5:7" x14ac:dyDescent="0.25">
      <c r="E1816" s="1328"/>
      <c r="F1816" s="1328"/>
      <c r="G1816" s="954"/>
    </row>
    <row r="1817" spans="5:7" x14ac:dyDescent="0.25">
      <c r="E1817" s="1328"/>
      <c r="F1817" s="1328"/>
      <c r="G1817" s="954"/>
    </row>
    <row r="1818" spans="5:7" x14ac:dyDescent="0.25">
      <c r="E1818" s="1328"/>
      <c r="F1818" s="1328"/>
      <c r="G1818" s="954"/>
    </row>
    <row r="1819" spans="5:7" x14ac:dyDescent="0.25">
      <c r="E1819" s="1328"/>
      <c r="F1819" s="1328"/>
      <c r="G1819" s="954"/>
    </row>
    <row r="1820" spans="5:7" x14ac:dyDescent="0.25">
      <c r="E1820" s="1328"/>
      <c r="F1820" s="1328"/>
      <c r="G1820" s="954"/>
    </row>
    <row r="1821" spans="5:7" x14ac:dyDescent="0.25">
      <c r="E1821" s="1328"/>
      <c r="F1821" s="1328"/>
      <c r="G1821" s="954"/>
    </row>
    <row r="1822" spans="5:7" x14ac:dyDescent="0.25">
      <c r="E1822" s="1328"/>
      <c r="F1822" s="1328"/>
      <c r="G1822" s="954"/>
    </row>
    <row r="1823" spans="5:7" x14ac:dyDescent="0.25">
      <c r="E1823" s="1328"/>
      <c r="F1823" s="1328"/>
      <c r="G1823" s="954"/>
    </row>
    <row r="1824" spans="5:7" x14ac:dyDescent="0.25">
      <c r="E1824" s="1328"/>
      <c r="F1824" s="1328"/>
      <c r="G1824" s="954"/>
    </row>
    <row r="1825" spans="5:7" x14ac:dyDescent="0.25">
      <c r="E1825" s="1328"/>
      <c r="F1825" s="1328"/>
      <c r="G1825" s="954"/>
    </row>
    <row r="1826" spans="5:7" x14ac:dyDescent="0.25">
      <c r="E1826" s="1328"/>
      <c r="F1826" s="1328"/>
      <c r="G1826" s="954"/>
    </row>
    <row r="1827" spans="5:7" x14ac:dyDescent="0.25">
      <c r="E1827" s="1328"/>
      <c r="F1827" s="1328"/>
      <c r="G1827" s="954"/>
    </row>
    <row r="1828" spans="5:7" x14ac:dyDescent="0.25">
      <c r="E1828" s="1328"/>
      <c r="F1828" s="1328"/>
      <c r="G1828" s="954"/>
    </row>
    <row r="1829" spans="5:7" x14ac:dyDescent="0.25">
      <c r="E1829" s="1328"/>
      <c r="F1829" s="1328"/>
      <c r="G1829" s="954"/>
    </row>
    <row r="1830" spans="5:7" x14ac:dyDescent="0.25">
      <c r="E1830" s="1328"/>
      <c r="F1830" s="1328"/>
      <c r="G1830" s="954"/>
    </row>
    <row r="1831" spans="5:7" x14ac:dyDescent="0.25">
      <c r="E1831" s="1328"/>
      <c r="F1831" s="1328"/>
      <c r="G1831" s="954"/>
    </row>
    <row r="1832" spans="5:7" x14ac:dyDescent="0.25">
      <c r="E1832" s="1328"/>
      <c r="F1832" s="1328"/>
      <c r="G1832" s="954"/>
    </row>
    <row r="1833" spans="5:7" x14ac:dyDescent="0.25">
      <c r="E1833" s="1328"/>
      <c r="F1833" s="1328"/>
      <c r="G1833" s="954"/>
    </row>
    <row r="1834" spans="5:7" x14ac:dyDescent="0.25">
      <c r="E1834" s="1328"/>
      <c r="F1834" s="1328"/>
      <c r="G1834" s="954"/>
    </row>
    <row r="1835" spans="5:7" x14ac:dyDescent="0.25">
      <c r="E1835" s="1328"/>
      <c r="F1835" s="1328"/>
      <c r="G1835" s="954"/>
    </row>
    <row r="1836" spans="5:7" x14ac:dyDescent="0.25">
      <c r="E1836" s="1328"/>
      <c r="F1836" s="1328"/>
      <c r="G1836" s="954"/>
    </row>
    <row r="1837" spans="5:7" x14ac:dyDescent="0.25">
      <c r="E1837" s="1328"/>
      <c r="F1837" s="1328"/>
      <c r="G1837" s="954"/>
    </row>
    <row r="1838" spans="5:7" x14ac:dyDescent="0.25">
      <c r="E1838" s="1328"/>
      <c r="F1838" s="1328"/>
      <c r="G1838" s="954"/>
    </row>
    <row r="1839" spans="5:7" x14ac:dyDescent="0.25">
      <c r="E1839" s="1328"/>
      <c r="F1839" s="1328"/>
      <c r="G1839" s="954"/>
    </row>
    <row r="1840" spans="5:7" x14ac:dyDescent="0.25">
      <c r="E1840" s="1328"/>
      <c r="F1840" s="1328"/>
      <c r="G1840" s="954"/>
    </row>
    <row r="1841" spans="5:7" x14ac:dyDescent="0.25">
      <c r="E1841" s="1328"/>
      <c r="F1841" s="1328"/>
      <c r="G1841" s="954"/>
    </row>
    <row r="1842" spans="5:7" x14ac:dyDescent="0.25">
      <c r="E1842" s="1328"/>
      <c r="F1842" s="1328"/>
      <c r="G1842" s="954"/>
    </row>
    <row r="1843" spans="5:7" x14ac:dyDescent="0.25">
      <c r="E1843" s="1328"/>
      <c r="F1843" s="1328"/>
      <c r="G1843" s="954"/>
    </row>
    <row r="1844" spans="5:7" x14ac:dyDescent="0.25">
      <c r="E1844" s="1328"/>
      <c r="F1844" s="1328"/>
      <c r="G1844" s="954"/>
    </row>
    <row r="1845" spans="5:7" x14ac:dyDescent="0.25">
      <c r="E1845" s="1328"/>
      <c r="F1845" s="1328"/>
      <c r="G1845" s="954"/>
    </row>
    <row r="1846" spans="5:7" x14ac:dyDescent="0.25">
      <c r="E1846" s="1328"/>
      <c r="F1846" s="1328"/>
      <c r="G1846" s="954"/>
    </row>
    <row r="1847" spans="5:7" x14ac:dyDescent="0.25">
      <c r="E1847" s="1328"/>
      <c r="F1847" s="1328"/>
      <c r="G1847" s="954"/>
    </row>
    <row r="1848" spans="5:7" x14ac:dyDescent="0.25">
      <c r="E1848" s="1328"/>
      <c r="F1848" s="1328"/>
      <c r="G1848" s="954"/>
    </row>
    <row r="1849" spans="5:7" x14ac:dyDescent="0.25">
      <c r="E1849" s="1328"/>
      <c r="F1849" s="1328"/>
      <c r="G1849" s="954"/>
    </row>
    <row r="1850" spans="5:7" x14ac:dyDescent="0.25">
      <c r="E1850" s="1328"/>
      <c r="F1850" s="1328"/>
      <c r="G1850" s="954"/>
    </row>
    <row r="1851" spans="5:7" x14ac:dyDescent="0.25">
      <c r="E1851" s="1328"/>
      <c r="F1851" s="1328"/>
      <c r="G1851" s="954"/>
    </row>
    <row r="1852" spans="5:7" x14ac:dyDescent="0.25">
      <c r="E1852" s="1328"/>
      <c r="F1852" s="1328"/>
      <c r="G1852" s="954"/>
    </row>
    <row r="1853" spans="5:7" x14ac:dyDescent="0.25">
      <c r="E1853" s="1328"/>
      <c r="F1853" s="1328"/>
      <c r="G1853" s="954"/>
    </row>
    <row r="1854" spans="5:7" x14ac:dyDescent="0.25">
      <c r="E1854" s="1328"/>
      <c r="F1854" s="1328"/>
      <c r="G1854" s="954"/>
    </row>
    <row r="1855" spans="5:7" x14ac:dyDescent="0.25">
      <c r="E1855" s="1328"/>
      <c r="F1855" s="1328"/>
      <c r="G1855" s="954"/>
    </row>
    <row r="1856" spans="5:7" x14ac:dyDescent="0.25">
      <c r="E1856" s="1328"/>
      <c r="F1856" s="1328"/>
      <c r="G1856" s="954"/>
    </row>
    <row r="1857" spans="5:7" x14ac:dyDescent="0.25">
      <c r="E1857" s="1328"/>
      <c r="F1857" s="1328"/>
      <c r="G1857" s="954"/>
    </row>
    <row r="1858" spans="5:7" x14ac:dyDescent="0.25">
      <c r="E1858" s="1328"/>
      <c r="F1858" s="1328"/>
      <c r="G1858" s="954"/>
    </row>
    <row r="1859" spans="5:7" x14ac:dyDescent="0.25">
      <c r="E1859" s="1328"/>
      <c r="F1859" s="1328"/>
      <c r="G1859" s="954"/>
    </row>
    <row r="1860" spans="5:7" x14ac:dyDescent="0.25">
      <c r="E1860" s="1328"/>
      <c r="F1860" s="1328"/>
      <c r="G1860" s="954"/>
    </row>
    <row r="1861" spans="5:7" x14ac:dyDescent="0.25">
      <c r="E1861" s="1328"/>
      <c r="F1861" s="1328"/>
      <c r="G1861" s="954"/>
    </row>
    <row r="1862" spans="5:7" x14ac:dyDescent="0.25">
      <c r="E1862" s="1328"/>
      <c r="F1862" s="1328"/>
      <c r="G1862" s="954"/>
    </row>
    <row r="1863" spans="5:7" x14ac:dyDescent="0.25">
      <c r="E1863" s="1328"/>
      <c r="F1863" s="1328"/>
      <c r="G1863" s="954"/>
    </row>
    <row r="1864" spans="5:7" x14ac:dyDescent="0.25">
      <c r="E1864" s="1328"/>
      <c r="F1864" s="1328"/>
      <c r="G1864" s="954"/>
    </row>
    <row r="1865" spans="5:7" x14ac:dyDescent="0.25">
      <c r="E1865" s="1328"/>
      <c r="F1865" s="1328"/>
      <c r="G1865" s="954"/>
    </row>
    <row r="1866" spans="5:7" x14ac:dyDescent="0.25">
      <c r="E1866" s="1328"/>
      <c r="F1866" s="1328"/>
      <c r="G1866" s="954"/>
    </row>
    <row r="1867" spans="5:7" x14ac:dyDescent="0.25">
      <c r="E1867" s="1328"/>
      <c r="F1867" s="1328"/>
      <c r="G1867" s="954"/>
    </row>
    <row r="1868" spans="5:7" x14ac:dyDescent="0.25">
      <c r="E1868" s="1328"/>
      <c r="F1868" s="1328"/>
      <c r="G1868" s="954"/>
    </row>
    <row r="1869" spans="5:7" x14ac:dyDescent="0.25">
      <c r="E1869" s="1328"/>
      <c r="F1869" s="1328"/>
      <c r="G1869" s="954"/>
    </row>
    <row r="1870" spans="5:7" x14ac:dyDescent="0.25">
      <c r="E1870" s="1328"/>
      <c r="F1870" s="1328"/>
      <c r="G1870" s="954"/>
    </row>
    <row r="1871" spans="5:7" x14ac:dyDescent="0.25">
      <c r="E1871" s="1328"/>
      <c r="F1871" s="1328"/>
      <c r="G1871" s="954"/>
    </row>
    <row r="1872" spans="5:7" x14ac:dyDescent="0.25">
      <c r="E1872" s="1328"/>
      <c r="F1872" s="1328"/>
      <c r="G1872" s="954"/>
    </row>
    <row r="1873" spans="5:7" x14ac:dyDescent="0.25">
      <c r="E1873" s="1328"/>
      <c r="F1873" s="1328"/>
      <c r="G1873" s="954"/>
    </row>
    <row r="1874" spans="5:7" x14ac:dyDescent="0.25">
      <c r="E1874" s="1328"/>
      <c r="F1874" s="1328"/>
      <c r="G1874" s="954"/>
    </row>
    <row r="1875" spans="5:7" x14ac:dyDescent="0.25">
      <c r="E1875" s="1328"/>
      <c r="F1875" s="1328"/>
      <c r="G1875" s="954"/>
    </row>
    <row r="1876" spans="5:7" x14ac:dyDescent="0.25">
      <c r="E1876" s="1328"/>
      <c r="F1876" s="1328"/>
      <c r="G1876" s="954"/>
    </row>
    <row r="1877" spans="5:7" x14ac:dyDescent="0.25">
      <c r="E1877" s="1328"/>
      <c r="F1877" s="1328"/>
      <c r="G1877" s="954"/>
    </row>
    <row r="1878" spans="5:7" x14ac:dyDescent="0.25">
      <c r="E1878" s="1328"/>
      <c r="F1878" s="1328"/>
      <c r="G1878" s="954"/>
    </row>
    <row r="1879" spans="5:7" x14ac:dyDescent="0.25">
      <c r="E1879" s="1328"/>
      <c r="F1879" s="1328"/>
      <c r="G1879" s="954"/>
    </row>
    <row r="1880" spans="5:7" x14ac:dyDescent="0.25">
      <c r="E1880" s="1328"/>
      <c r="F1880" s="1328"/>
      <c r="G1880" s="954"/>
    </row>
    <row r="1881" spans="5:7" x14ac:dyDescent="0.25">
      <c r="E1881" s="1328"/>
      <c r="F1881" s="1328"/>
      <c r="G1881" s="954"/>
    </row>
    <row r="1882" spans="5:7" x14ac:dyDescent="0.25">
      <c r="E1882" s="1328"/>
      <c r="F1882" s="1328"/>
      <c r="G1882" s="954"/>
    </row>
    <row r="1883" spans="5:7" x14ac:dyDescent="0.25">
      <c r="E1883" s="1328"/>
      <c r="F1883" s="1328"/>
      <c r="G1883" s="954"/>
    </row>
    <row r="1884" spans="5:7" x14ac:dyDescent="0.25">
      <c r="E1884" s="1328"/>
      <c r="F1884" s="1328"/>
      <c r="G1884" s="954"/>
    </row>
    <row r="1885" spans="5:7" x14ac:dyDescent="0.25">
      <c r="E1885" s="1328"/>
      <c r="F1885" s="1328"/>
      <c r="G1885" s="954"/>
    </row>
    <row r="1886" spans="5:7" x14ac:dyDescent="0.25">
      <c r="E1886" s="1328"/>
      <c r="F1886" s="1328"/>
      <c r="G1886" s="954"/>
    </row>
    <row r="1887" spans="5:7" x14ac:dyDescent="0.25">
      <c r="E1887" s="1328"/>
      <c r="F1887" s="1328"/>
      <c r="G1887" s="954"/>
    </row>
    <row r="1888" spans="5:7" x14ac:dyDescent="0.25">
      <c r="E1888" s="1328"/>
      <c r="F1888" s="1328"/>
      <c r="G1888" s="954"/>
    </row>
    <row r="1889" spans="5:7" x14ac:dyDescent="0.25">
      <c r="E1889" s="1328"/>
      <c r="F1889" s="1328"/>
      <c r="G1889" s="954"/>
    </row>
    <row r="1890" spans="5:7" x14ac:dyDescent="0.25">
      <c r="E1890" s="1328"/>
      <c r="F1890" s="1328"/>
      <c r="G1890" s="954"/>
    </row>
    <row r="1891" spans="5:7" x14ac:dyDescent="0.25">
      <c r="E1891" s="1328"/>
      <c r="F1891" s="1328"/>
      <c r="G1891" s="954"/>
    </row>
    <row r="1892" spans="5:7" x14ac:dyDescent="0.25">
      <c r="E1892" s="1328"/>
      <c r="F1892" s="1328"/>
      <c r="G1892" s="954"/>
    </row>
    <row r="1893" spans="5:7" x14ac:dyDescent="0.25">
      <c r="E1893" s="1328"/>
      <c r="F1893" s="1328"/>
      <c r="G1893" s="954"/>
    </row>
    <row r="1894" spans="5:7" x14ac:dyDescent="0.25">
      <c r="E1894" s="1328"/>
      <c r="F1894" s="1328"/>
      <c r="G1894" s="954"/>
    </row>
    <row r="1895" spans="5:7" x14ac:dyDescent="0.25">
      <c r="E1895" s="1328"/>
      <c r="F1895" s="1328"/>
      <c r="G1895" s="954"/>
    </row>
    <row r="1896" spans="5:7" x14ac:dyDescent="0.25">
      <c r="E1896" s="1328"/>
      <c r="F1896" s="1328"/>
      <c r="G1896" s="954"/>
    </row>
    <row r="1897" spans="5:7" x14ac:dyDescent="0.25">
      <c r="E1897" s="1328"/>
      <c r="F1897" s="1328"/>
      <c r="G1897" s="954"/>
    </row>
    <row r="1898" spans="5:7" x14ac:dyDescent="0.25">
      <c r="E1898" s="1328"/>
      <c r="F1898" s="1328"/>
      <c r="G1898" s="954"/>
    </row>
    <row r="1899" spans="5:7" x14ac:dyDescent="0.25">
      <c r="E1899" s="1328"/>
      <c r="F1899" s="1328"/>
      <c r="G1899" s="954"/>
    </row>
    <row r="1900" spans="5:7" x14ac:dyDescent="0.25">
      <c r="E1900" s="1328"/>
      <c r="F1900" s="1328"/>
      <c r="G1900" s="954"/>
    </row>
    <row r="1901" spans="5:7" x14ac:dyDescent="0.25">
      <c r="E1901" s="1328"/>
      <c r="F1901" s="1328"/>
      <c r="G1901" s="954"/>
    </row>
    <row r="1902" spans="5:7" x14ac:dyDescent="0.25">
      <c r="E1902" s="1328"/>
      <c r="F1902" s="1328"/>
      <c r="G1902" s="954"/>
    </row>
    <row r="1903" spans="5:7" x14ac:dyDescent="0.25">
      <c r="E1903" s="1328"/>
      <c r="F1903" s="1328"/>
      <c r="G1903" s="954"/>
    </row>
    <row r="1904" spans="5:7" x14ac:dyDescent="0.25">
      <c r="E1904" s="1328"/>
      <c r="F1904" s="1328"/>
      <c r="G1904" s="954"/>
    </row>
    <row r="1905" spans="5:7" x14ac:dyDescent="0.25">
      <c r="E1905" s="1328"/>
      <c r="F1905" s="1328"/>
      <c r="G1905" s="954"/>
    </row>
    <row r="1906" spans="5:7" x14ac:dyDescent="0.25">
      <c r="E1906" s="1328"/>
      <c r="F1906" s="1328"/>
      <c r="G1906" s="954"/>
    </row>
    <row r="1907" spans="5:7" x14ac:dyDescent="0.25">
      <c r="E1907" s="1328"/>
      <c r="F1907" s="1328"/>
      <c r="G1907" s="954"/>
    </row>
    <row r="1908" spans="5:7" x14ac:dyDescent="0.25">
      <c r="E1908" s="1328"/>
      <c r="F1908" s="1328"/>
      <c r="G1908" s="954"/>
    </row>
    <row r="1909" spans="5:7" x14ac:dyDescent="0.25">
      <c r="E1909" s="1328"/>
      <c r="F1909" s="1328"/>
      <c r="G1909" s="954"/>
    </row>
    <row r="1910" spans="5:7" x14ac:dyDescent="0.25">
      <c r="E1910" s="1328"/>
      <c r="F1910" s="1328"/>
      <c r="G1910" s="954"/>
    </row>
    <row r="1911" spans="5:7" x14ac:dyDescent="0.25">
      <c r="E1911" s="1328"/>
      <c r="F1911" s="1328"/>
      <c r="G1911" s="954"/>
    </row>
    <row r="1912" spans="5:7" x14ac:dyDescent="0.25">
      <c r="E1912" s="1328"/>
      <c r="F1912" s="1328"/>
      <c r="G1912" s="954"/>
    </row>
    <row r="1913" spans="5:7" x14ac:dyDescent="0.25">
      <c r="E1913" s="1328"/>
      <c r="F1913" s="1328"/>
      <c r="G1913" s="954"/>
    </row>
    <row r="1914" spans="5:7" x14ac:dyDescent="0.25">
      <c r="E1914" s="1328"/>
      <c r="F1914" s="1328"/>
      <c r="G1914" s="954"/>
    </row>
    <row r="1915" spans="5:7" x14ac:dyDescent="0.25">
      <c r="E1915" s="1328"/>
      <c r="F1915" s="1328"/>
      <c r="G1915" s="954"/>
    </row>
    <row r="1916" spans="5:7" x14ac:dyDescent="0.25">
      <c r="E1916" s="1328"/>
      <c r="F1916" s="1328"/>
      <c r="G1916" s="954"/>
    </row>
    <row r="1917" spans="5:7" x14ac:dyDescent="0.25">
      <c r="E1917" s="1328"/>
      <c r="F1917" s="1328"/>
      <c r="G1917" s="954"/>
    </row>
    <row r="1918" spans="5:7" x14ac:dyDescent="0.25">
      <c r="E1918" s="1328"/>
      <c r="F1918" s="1328"/>
      <c r="G1918" s="954"/>
    </row>
    <row r="1919" spans="5:7" x14ac:dyDescent="0.25">
      <c r="E1919" s="1328"/>
      <c r="F1919" s="1328"/>
      <c r="G1919" s="954"/>
    </row>
    <row r="1920" spans="5:7" x14ac:dyDescent="0.25">
      <c r="E1920" s="1328"/>
      <c r="F1920" s="1328"/>
      <c r="G1920" s="954"/>
    </row>
    <row r="1921" spans="5:7" x14ac:dyDescent="0.25">
      <c r="E1921" s="1328"/>
      <c r="F1921" s="1328"/>
      <c r="G1921" s="954"/>
    </row>
    <row r="1922" spans="5:7" x14ac:dyDescent="0.25">
      <c r="E1922" s="1328"/>
      <c r="F1922" s="1328"/>
      <c r="G1922" s="954"/>
    </row>
    <row r="1923" spans="5:7" x14ac:dyDescent="0.25">
      <c r="E1923" s="1328"/>
      <c r="F1923" s="1328"/>
      <c r="G1923" s="954"/>
    </row>
    <row r="1924" spans="5:7" x14ac:dyDescent="0.25">
      <c r="E1924" s="1328"/>
      <c r="F1924" s="1328"/>
      <c r="G1924" s="954"/>
    </row>
    <row r="1925" spans="5:7" x14ac:dyDescent="0.25">
      <c r="E1925" s="1328"/>
      <c r="F1925" s="1328"/>
      <c r="G1925" s="954"/>
    </row>
    <row r="1926" spans="5:7" x14ac:dyDescent="0.25">
      <c r="E1926" s="1328"/>
      <c r="F1926" s="1328"/>
      <c r="G1926" s="954"/>
    </row>
    <row r="1927" spans="5:7" x14ac:dyDescent="0.25">
      <c r="E1927" s="1328"/>
      <c r="F1927" s="1328"/>
      <c r="G1927" s="954"/>
    </row>
    <row r="1928" spans="5:7" x14ac:dyDescent="0.25">
      <c r="E1928" s="1328"/>
      <c r="F1928" s="1328"/>
      <c r="G1928" s="954"/>
    </row>
    <row r="1929" spans="5:7" x14ac:dyDescent="0.25">
      <c r="E1929" s="1328"/>
      <c r="F1929" s="1328"/>
      <c r="G1929" s="954"/>
    </row>
    <row r="1930" spans="5:7" x14ac:dyDescent="0.25">
      <c r="E1930" s="1328"/>
      <c r="F1930" s="1328"/>
      <c r="G1930" s="954"/>
    </row>
    <row r="1931" spans="5:7" x14ac:dyDescent="0.25">
      <c r="E1931" s="1328"/>
      <c r="F1931" s="1328"/>
      <c r="G1931" s="954"/>
    </row>
    <row r="1932" spans="5:7" x14ac:dyDescent="0.25">
      <c r="E1932" s="1328"/>
      <c r="F1932" s="1328"/>
      <c r="G1932" s="954"/>
    </row>
    <row r="1933" spans="5:7" x14ac:dyDescent="0.25">
      <c r="E1933" s="1328"/>
      <c r="F1933" s="1328"/>
      <c r="G1933" s="954"/>
    </row>
    <row r="1934" spans="5:7" x14ac:dyDescent="0.25">
      <c r="E1934" s="1328"/>
      <c r="F1934" s="1328"/>
      <c r="G1934" s="954"/>
    </row>
    <row r="1935" spans="5:7" x14ac:dyDescent="0.25">
      <c r="E1935" s="1328"/>
      <c r="F1935" s="1328"/>
      <c r="G1935" s="954"/>
    </row>
    <row r="1936" spans="5:7" x14ac:dyDescent="0.25">
      <c r="E1936" s="1328"/>
      <c r="F1936" s="1328"/>
      <c r="G1936" s="954"/>
    </row>
    <row r="1937" spans="5:7" x14ac:dyDescent="0.25">
      <c r="E1937" s="1328"/>
      <c r="F1937" s="1328"/>
      <c r="G1937" s="954"/>
    </row>
    <row r="1938" spans="5:7" x14ac:dyDescent="0.25">
      <c r="E1938" s="1328"/>
      <c r="F1938" s="1328"/>
      <c r="G1938" s="954"/>
    </row>
    <row r="1939" spans="5:7" x14ac:dyDescent="0.25">
      <c r="E1939" s="1328"/>
      <c r="F1939" s="1328"/>
      <c r="G1939" s="954"/>
    </row>
    <row r="1940" spans="5:7" x14ac:dyDescent="0.25">
      <c r="E1940" s="1328"/>
      <c r="F1940" s="1328"/>
      <c r="G1940" s="954"/>
    </row>
    <row r="1941" spans="5:7" x14ac:dyDescent="0.25">
      <c r="E1941" s="1328"/>
      <c r="F1941" s="1328"/>
      <c r="G1941" s="954"/>
    </row>
    <row r="1942" spans="5:7" x14ac:dyDescent="0.25">
      <c r="E1942" s="1328"/>
      <c r="F1942" s="1328"/>
      <c r="G1942" s="954"/>
    </row>
    <row r="1943" spans="5:7" x14ac:dyDescent="0.25">
      <c r="E1943" s="1328"/>
      <c r="F1943" s="1328"/>
      <c r="G1943" s="954"/>
    </row>
    <row r="1944" spans="5:7" x14ac:dyDescent="0.25">
      <c r="E1944" s="1328"/>
      <c r="F1944" s="1328"/>
      <c r="G1944" s="954"/>
    </row>
    <row r="1945" spans="5:7" x14ac:dyDescent="0.25">
      <c r="E1945" s="1328"/>
      <c r="F1945" s="1328"/>
      <c r="G1945" s="954"/>
    </row>
    <row r="1946" spans="5:7" x14ac:dyDescent="0.25">
      <c r="E1946" s="1328"/>
      <c r="F1946" s="1328"/>
      <c r="G1946" s="954"/>
    </row>
    <row r="1947" spans="5:7" x14ac:dyDescent="0.25">
      <c r="E1947" s="1328"/>
      <c r="F1947" s="1328"/>
      <c r="G1947" s="954"/>
    </row>
    <row r="1948" spans="5:7" x14ac:dyDescent="0.25">
      <c r="E1948" s="1328"/>
      <c r="F1948" s="1328"/>
      <c r="G1948" s="954"/>
    </row>
    <row r="1949" spans="5:7" x14ac:dyDescent="0.25">
      <c r="E1949" s="1328"/>
      <c r="F1949" s="1328"/>
      <c r="G1949" s="954"/>
    </row>
    <row r="1950" spans="5:7" x14ac:dyDescent="0.25">
      <c r="E1950" s="1328"/>
      <c r="F1950" s="1328"/>
      <c r="G1950" s="954"/>
    </row>
    <row r="1951" spans="5:7" x14ac:dyDescent="0.25">
      <c r="E1951" s="1328"/>
      <c r="F1951" s="1328"/>
      <c r="G1951" s="954"/>
    </row>
    <row r="1952" spans="5:7" x14ac:dyDescent="0.25">
      <c r="E1952" s="1328"/>
      <c r="F1952" s="1328"/>
      <c r="G1952" s="954"/>
    </row>
    <row r="1953" spans="5:7" x14ac:dyDescent="0.25">
      <c r="E1953" s="1328"/>
      <c r="F1953" s="1328"/>
      <c r="G1953" s="954"/>
    </row>
    <row r="1954" spans="5:7" x14ac:dyDescent="0.25">
      <c r="E1954" s="1328"/>
      <c r="F1954" s="1328"/>
      <c r="G1954" s="954"/>
    </row>
    <row r="1955" spans="5:7" x14ac:dyDescent="0.25">
      <c r="E1955" s="1328"/>
      <c r="F1955" s="1328"/>
      <c r="G1955" s="954"/>
    </row>
    <row r="1956" spans="5:7" x14ac:dyDescent="0.25">
      <c r="E1956" s="1328"/>
      <c r="F1956" s="1328"/>
      <c r="G1956" s="954"/>
    </row>
    <row r="1957" spans="5:7" x14ac:dyDescent="0.25">
      <c r="E1957" s="1328"/>
      <c r="F1957" s="1328"/>
      <c r="G1957" s="954"/>
    </row>
    <row r="1958" spans="5:7" x14ac:dyDescent="0.25">
      <c r="E1958" s="1328"/>
      <c r="F1958" s="1328"/>
      <c r="G1958" s="954"/>
    </row>
    <row r="1959" spans="5:7" x14ac:dyDescent="0.25">
      <c r="E1959" s="1328"/>
      <c r="F1959" s="1328"/>
      <c r="G1959" s="954"/>
    </row>
    <row r="1960" spans="5:7" x14ac:dyDescent="0.25">
      <c r="E1960" s="1328"/>
      <c r="F1960" s="1328"/>
      <c r="G1960" s="954"/>
    </row>
    <row r="1961" spans="5:7" x14ac:dyDescent="0.25">
      <c r="E1961" s="1328"/>
      <c r="F1961" s="1328"/>
      <c r="G1961" s="954"/>
    </row>
    <row r="1962" spans="5:7" x14ac:dyDescent="0.25">
      <c r="E1962" s="1328"/>
      <c r="F1962" s="1328"/>
      <c r="G1962" s="954"/>
    </row>
    <row r="1963" spans="5:7" x14ac:dyDescent="0.25">
      <c r="E1963" s="1328"/>
      <c r="F1963" s="1328"/>
      <c r="G1963" s="954"/>
    </row>
    <row r="1964" spans="5:7" x14ac:dyDescent="0.25">
      <c r="E1964" s="1328"/>
      <c r="F1964" s="1328"/>
      <c r="G1964" s="954"/>
    </row>
    <row r="1965" spans="5:7" x14ac:dyDescent="0.25">
      <c r="E1965" s="1328"/>
      <c r="F1965" s="1328"/>
      <c r="G1965" s="954"/>
    </row>
    <row r="1966" spans="5:7" x14ac:dyDescent="0.25">
      <c r="E1966" s="1328"/>
      <c r="F1966" s="1328"/>
      <c r="G1966" s="954"/>
    </row>
    <row r="1967" spans="5:7" x14ac:dyDescent="0.25">
      <c r="E1967" s="1328"/>
      <c r="F1967" s="1328"/>
      <c r="G1967" s="954"/>
    </row>
    <row r="1968" spans="5:7" x14ac:dyDescent="0.25">
      <c r="E1968" s="1328"/>
      <c r="F1968" s="1328"/>
      <c r="G1968" s="954"/>
    </row>
    <row r="1969" spans="5:7" x14ac:dyDescent="0.25">
      <c r="E1969" s="1328"/>
      <c r="F1969" s="1328"/>
      <c r="G1969" s="954"/>
    </row>
    <row r="1970" spans="5:7" x14ac:dyDescent="0.25">
      <c r="E1970" s="1328"/>
      <c r="F1970" s="1328"/>
      <c r="G1970" s="954"/>
    </row>
    <row r="1971" spans="5:7" x14ac:dyDescent="0.25">
      <c r="E1971" s="1328"/>
      <c r="F1971" s="1328"/>
      <c r="G1971" s="954"/>
    </row>
    <row r="1972" spans="5:7" x14ac:dyDescent="0.25">
      <c r="E1972" s="1328"/>
      <c r="F1972" s="1328"/>
      <c r="G1972" s="954"/>
    </row>
    <row r="1973" spans="5:7" x14ac:dyDescent="0.25">
      <c r="E1973" s="1328"/>
      <c r="F1973" s="1328"/>
      <c r="G1973" s="954"/>
    </row>
    <row r="1974" spans="5:7" x14ac:dyDescent="0.25">
      <c r="E1974" s="1328"/>
      <c r="F1974" s="1328"/>
      <c r="G1974" s="954"/>
    </row>
    <row r="1975" spans="5:7" x14ac:dyDescent="0.25">
      <c r="E1975" s="1328"/>
      <c r="F1975" s="1328"/>
      <c r="G1975" s="954"/>
    </row>
    <row r="1976" spans="5:7" x14ac:dyDescent="0.25">
      <c r="E1976" s="1328"/>
      <c r="F1976" s="1328"/>
      <c r="G1976" s="954"/>
    </row>
    <row r="1977" spans="5:7" x14ac:dyDescent="0.25">
      <c r="E1977" s="1328"/>
      <c r="F1977" s="1328"/>
      <c r="G1977" s="954"/>
    </row>
    <row r="1978" spans="5:7" x14ac:dyDescent="0.25">
      <c r="E1978" s="1328"/>
      <c r="F1978" s="1328"/>
      <c r="G1978" s="954"/>
    </row>
    <row r="1979" spans="5:7" x14ac:dyDescent="0.25">
      <c r="E1979" s="1328"/>
      <c r="F1979" s="1328"/>
      <c r="G1979" s="954"/>
    </row>
    <row r="1980" spans="5:7" x14ac:dyDescent="0.25">
      <c r="E1980" s="1328"/>
      <c r="F1980" s="1328"/>
      <c r="G1980" s="954"/>
    </row>
    <row r="1981" spans="5:7" x14ac:dyDescent="0.25">
      <c r="E1981" s="1328"/>
      <c r="F1981" s="1328"/>
      <c r="G1981" s="954"/>
    </row>
    <row r="1982" spans="5:7" x14ac:dyDescent="0.25">
      <c r="E1982" s="1328"/>
      <c r="F1982" s="1328"/>
      <c r="G1982" s="954"/>
    </row>
    <row r="1983" spans="5:7" x14ac:dyDescent="0.25">
      <c r="E1983" s="1328"/>
      <c r="F1983" s="1328"/>
      <c r="G1983" s="954"/>
    </row>
    <row r="1984" spans="5:7" x14ac:dyDescent="0.25">
      <c r="E1984" s="1328"/>
      <c r="F1984" s="1328"/>
      <c r="G1984" s="954"/>
    </row>
    <row r="1985" spans="5:7" x14ac:dyDescent="0.25">
      <c r="E1985" s="1328"/>
      <c r="F1985" s="1328"/>
      <c r="G1985" s="954"/>
    </row>
    <row r="1986" spans="5:7" x14ac:dyDescent="0.25">
      <c r="E1986" s="1328"/>
      <c r="F1986" s="1328"/>
      <c r="G1986" s="954"/>
    </row>
    <row r="1987" spans="5:7" x14ac:dyDescent="0.25">
      <c r="E1987" s="1328"/>
      <c r="F1987" s="1328"/>
      <c r="G1987" s="954"/>
    </row>
    <row r="1988" spans="5:7" x14ac:dyDescent="0.25">
      <c r="E1988" s="1328"/>
      <c r="F1988" s="1328"/>
      <c r="G1988" s="954"/>
    </row>
    <row r="1989" spans="5:7" x14ac:dyDescent="0.25">
      <c r="E1989" s="1328"/>
      <c r="F1989" s="1328"/>
      <c r="G1989" s="954"/>
    </row>
    <row r="1990" spans="5:7" x14ac:dyDescent="0.25">
      <c r="E1990" s="1328"/>
      <c r="F1990" s="1328"/>
      <c r="G1990" s="954"/>
    </row>
    <row r="1991" spans="5:7" x14ac:dyDescent="0.25">
      <c r="E1991" s="1328"/>
      <c r="F1991" s="1328"/>
      <c r="G1991" s="954"/>
    </row>
    <row r="1992" spans="5:7" x14ac:dyDescent="0.25">
      <c r="E1992" s="1328"/>
      <c r="F1992" s="1328"/>
      <c r="G1992" s="954"/>
    </row>
    <row r="1993" spans="5:7" x14ac:dyDescent="0.25">
      <c r="E1993" s="1328"/>
      <c r="F1993" s="1328"/>
      <c r="G1993" s="954"/>
    </row>
    <row r="1994" spans="5:7" x14ac:dyDescent="0.25">
      <c r="E1994" s="1328"/>
      <c r="F1994" s="1328"/>
      <c r="G1994" s="954"/>
    </row>
    <row r="1995" spans="5:7" x14ac:dyDescent="0.25">
      <c r="E1995" s="1328"/>
      <c r="F1995" s="1328"/>
      <c r="G1995" s="954"/>
    </row>
    <row r="1996" spans="5:7" x14ac:dyDescent="0.25">
      <c r="E1996" s="1328"/>
      <c r="F1996" s="1328"/>
      <c r="G1996" s="954"/>
    </row>
    <row r="1997" spans="5:7" x14ac:dyDescent="0.25">
      <c r="E1997" s="1328"/>
      <c r="F1997" s="1328"/>
      <c r="G1997" s="954"/>
    </row>
    <row r="1998" spans="5:7" x14ac:dyDescent="0.25">
      <c r="E1998" s="1328"/>
      <c r="F1998" s="1328"/>
      <c r="G1998" s="954"/>
    </row>
    <row r="1999" spans="5:7" x14ac:dyDescent="0.25">
      <c r="E1999" s="1328"/>
      <c r="F1999" s="1328"/>
      <c r="G1999" s="954"/>
    </row>
    <row r="2000" spans="5:7" x14ac:dyDescent="0.25">
      <c r="E2000" s="1328"/>
      <c r="F2000" s="1328"/>
      <c r="G2000" s="954"/>
    </row>
    <row r="2001" spans="5:7" x14ac:dyDescent="0.25">
      <c r="E2001" s="1328"/>
      <c r="F2001" s="1328"/>
      <c r="G2001" s="954"/>
    </row>
    <row r="2002" spans="5:7" x14ac:dyDescent="0.25">
      <c r="E2002" s="1328"/>
      <c r="F2002" s="1328"/>
      <c r="G2002" s="954"/>
    </row>
    <row r="2003" spans="5:7" x14ac:dyDescent="0.25">
      <c r="E2003" s="1328"/>
      <c r="F2003" s="1328"/>
      <c r="G2003" s="954"/>
    </row>
    <row r="2004" spans="5:7" x14ac:dyDescent="0.25">
      <c r="E2004" s="1328"/>
      <c r="F2004" s="1328"/>
      <c r="G2004" s="954"/>
    </row>
    <row r="2005" spans="5:7" x14ac:dyDescent="0.25">
      <c r="E2005" s="1328"/>
      <c r="F2005" s="1328"/>
      <c r="G2005" s="954"/>
    </row>
    <row r="2006" spans="5:7" x14ac:dyDescent="0.25">
      <c r="E2006" s="1328"/>
      <c r="F2006" s="1328"/>
      <c r="G2006" s="954"/>
    </row>
    <row r="2007" spans="5:7" x14ac:dyDescent="0.25">
      <c r="E2007" s="1328"/>
      <c r="F2007" s="1328"/>
      <c r="G2007" s="954"/>
    </row>
    <row r="2008" spans="5:7" x14ac:dyDescent="0.25">
      <c r="E2008" s="1328"/>
      <c r="F2008" s="1328"/>
      <c r="G2008" s="954"/>
    </row>
    <row r="2009" spans="5:7" x14ac:dyDescent="0.25">
      <c r="E2009" s="1328"/>
      <c r="F2009" s="1328"/>
      <c r="G2009" s="954"/>
    </row>
    <row r="2010" spans="5:7" x14ac:dyDescent="0.25">
      <c r="E2010" s="1328"/>
      <c r="F2010" s="1328"/>
      <c r="G2010" s="954"/>
    </row>
    <row r="2011" spans="5:7" x14ac:dyDescent="0.25">
      <c r="E2011" s="1328"/>
      <c r="F2011" s="1328"/>
      <c r="G2011" s="954"/>
    </row>
    <row r="2012" spans="5:7" x14ac:dyDescent="0.25">
      <c r="E2012" s="1328"/>
      <c r="F2012" s="1328"/>
      <c r="G2012" s="954"/>
    </row>
    <row r="2013" spans="5:7" x14ac:dyDescent="0.25">
      <c r="E2013" s="1328"/>
      <c r="F2013" s="1328"/>
      <c r="G2013" s="954"/>
    </row>
    <row r="2014" spans="5:7" x14ac:dyDescent="0.25">
      <c r="E2014" s="1328"/>
      <c r="F2014" s="1328"/>
      <c r="G2014" s="954"/>
    </row>
    <row r="2015" spans="5:7" x14ac:dyDescent="0.25">
      <c r="E2015" s="1328"/>
      <c r="F2015" s="1328"/>
      <c r="G2015" s="954"/>
    </row>
    <row r="2016" spans="5:7" x14ac:dyDescent="0.25">
      <c r="E2016" s="1328"/>
      <c r="F2016" s="1328"/>
      <c r="G2016" s="954"/>
    </row>
    <row r="2017" spans="5:7" x14ac:dyDescent="0.25">
      <c r="E2017" s="1328"/>
      <c r="F2017" s="1328"/>
      <c r="G2017" s="954"/>
    </row>
    <row r="2018" spans="5:7" x14ac:dyDescent="0.25">
      <c r="E2018" s="1328"/>
      <c r="F2018" s="1328"/>
      <c r="G2018" s="954"/>
    </row>
    <row r="2019" spans="5:7" x14ac:dyDescent="0.25">
      <c r="E2019" s="1328"/>
      <c r="F2019" s="1328"/>
      <c r="G2019" s="954"/>
    </row>
    <row r="2020" spans="5:7" x14ac:dyDescent="0.25">
      <c r="E2020" s="1328"/>
      <c r="F2020" s="1328"/>
      <c r="G2020" s="954"/>
    </row>
    <row r="2021" spans="5:7" x14ac:dyDescent="0.25">
      <c r="E2021" s="1328"/>
      <c r="F2021" s="1328"/>
      <c r="G2021" s="954"/>
    </row>
    <row r="2022" spans="5:7" x14ac:dyDescent="0.25">
      <c r="E2022" s="1328"/>
      <c r="F2022" s="1328"/>
      <c r="G2022" s="954"/>
    </row>
    <row r="2023" spans="5:7" x14ac:dyDescent="0.25">
      <c r="E2023" s="1328"/>
      <c r="F2023" s="1328"/>
      <c r="G2023" s="954"/>
    </row>
    <row r="2024" spans="5:7" x14ac:dyDescent="0.25">
      <c r="E2024" s="1328"/>
      <c r="F2024" s="1328"/>
      <c r="G2024" s="954"/>
    </row>
    <row r="2025" spans="5:7" x14ac:dyDescent="0.25">
      <c r="E2025" s="1328"/>
      <c r="F2025" s="1328"/>
      <c r="G2025" s="954"/>
    </row>
    <row r="2026" spans="5:7" x14ac:dyDescent="0.25">
      <c r="E2026" s="1328"/>
      <c r="F2026" s="1328"/>
      <c r="G2026" s="954"/>
    </row>
    <row r="2027" spans="5:7" x14ac:dyDescent="0.25">
      <c r="E2027" s="1328"/>
      <c r="F2027" s="1328"/>
      <c r="G2027" s="954"/>
    </row>
    <row r="2028" spans="5:7" x14ac:dyDescent="0.25">
      <c r="E2028" s="1328"/>
      <c r="F2028" s="1328"/>
      <c r="G2028" s="954"/>
    </row>
    <row r="2029" spans="5:7" x14ac:dyDescent="0.25">
      <c r="E2029" s="1328"/>
      <c r="F2029" s="1328"/>
      <c r="G2029" s="954"/>
    </row>
    <row r="2030" spans="5:7" x14ac:dyDescent="0.25">
      <c r="E2030" s="1328"/>
      <c r="F2030" s="1328"/>
      <c r="G2030" s="954"/>
    </row>
    <row r="2031" spans="5:7" x14ac:dyDescent="0.25">
      <c r="E2031" s="1328"/>
      <c r="F2031" s="1328"/>
      <c r="G2031" s="954"/>
    </row>
    <row r="2032" spans="5:7" x14ac:dyDescent="0.25">
      <c r="E2032" s="1328"/>
      <c r="F2032" s="1328"/>
      <c r="G2032" s="954"/>
    </row>
    <row r="2033" spans="5:7" x14ac:dyDescent="0.25">
      <c r="E2033" s="1328"/>
      <c r="F2033" s="1328"/>
      <c r="G2033" s="954"/>
    </row>
    <row r="2034" spans="5:7" x14ac:dyDescent="0.25">
      <c r="E2034" s="1328"/>
      <c r="F2034" s="1328"/>
      <c r="G2034" s="954"/>
    </row>
    <row r="2035" spans="5:7" x14ac:dyDescent="0.25">
      <c r="E2035" s="1328"/>
      <c r="F2035" s="1328"/>
      <c r="G2035" s="954"/>
    </row>
    <row r="2036" spans="5:7" x14ac:dyDescent="0.25">
      <c r="E2036" s="1328"/>
      <c r="F2036" s="1328"/>
      <c r="G2036" s="954"/>
    </row>
    <row r="2037" spans="5:7" x14ac:dyDescent="0.25">
      <c r="E2037" s="1328"/>
      <c r="F2037" s="1328"/>
      <c r="G2037" s="954"/>
    </row>
    <row r="2038" spans="5:7" x14ac:dyDescent="0.25">
      <c r="E2038" s="1328"/>
      <c r="F2038" s="1328"/>
      <c r="G2038" s="954"/>
    </row>
    <row r="2039" spans="5:7" x14ac:dyDescent="0.25">
      <c r="E2039" s="1328"/>
      <c r="F2039" s="1328"/>
      <c r="G2039" s="954"/>
    </row>
    <row r="2040" spans="5:7" x14ac:dyDescent="0.25">
      <c r="E2040" s="1328"/>
      <c r="F2040" s="1328"/>
      <c r="G2040" s="954"/>
    </row>
    <row r="2041" spans="5:7" x14ac:dyDescent="0.25">
      <c r="E2041" s="1328"/>
      <c r="F2041" s="1328"/>
      <c r="G2041" s="954"/>
    </row>
    <row r="2042" spans="5:7" x14ac:dyDescent="0.25">
      <c r="E2042" s="1328"/>
      <c r="F2042" s="1328"/>
      <c r="G2042" s="954"/>
    </row>
    <row r="2043" spans="5:7" x14ac:dyDescent="0.25">
      <c r="E2043" s="1328"/>
      <c r="F2043" s="1328"/>
      <c r="G2043" s="954"/>
    </row>
    <row r="2044" spans="5:7" x14ac:dyDescent="0.25">
      <c r="E2044" s="1328"/>
      <c r="F2044" s="1328"/>
      <c r="G2044" s="954"/>
    </row>
    <row r="2045" spans="5:7" x14ac:dyDescent="0.25">
      <c r="E2045" s="1328"/>
      <c r="F2045" s="1328"/>
      <c r="G2045" s="954"/>
    </row>
    <row r="2046" spans="5:7" x14ac:dyDescent="0.25">
      <c r="E2046" s="1328"/>
      <c r="F2046" s="1328"/>
      <c r="G2046" s="954"/>
    </row>
    <row r="2047" spans="5:7" x14ac:dyDescent="0.25">
      <c r="E2047" s="1328"/>
      <c r="F2047" s="1328"/>
      <c r="G2047" s="954"/>
    </row>
    <row r="2048" spans="5:7" x14ac:dyDescent="0.25">
      <c r="E2048" s="1328"/>
      <c r="F2048" s="1328"/>
      <c r="G2048" s="954"/>
    </row>
    <row r="2049" spans="5:7" x14ac:dyDescent="0.25">
      <c r="E2049" s="1328"/>
      <c r="F2049" s="1328"/>
      <c r="G2049" s="954"/>
    </row>
    <row r="2050" spans="5:7" x14ac:dyDescent="0.25">
      <c r="E2050" s="1328"/>
      <c r="F2050" s="1328"/>
      <c r="G2050" s="954"/>
    </row>
    <row r="2051" spans="5:7" x14ac:dyDescent="0.25">
      <c r="E2051" s="1328"/>
      <c r="F2051" s="1328"/>
      <c r="G2051" s="954"/>
    </row>
    <row r="2052" spans="5:7" x14ac:dyDescent="0.25">
      <c r="E2052" s="1328"/>
      <c r="F2052" s="1328"/>
      <c r="G2052" s="954"/>
    </row>
    <row r="2053" spans="5:7" x14ac:dyDescent="0.25">
      <c r="E2053" s="1328"/>
      <c r="F2053" s="1328"/>
      <c r="G2053" s="954"/>
    </row>
    <row r="2054" spans="5:7" x14ac:dyDescent="0.25">
      <c r="E2054" s="1328"/>
      <c r="F2054" s="1328"/>
      <c r="G2054" s="954"/>
    </row>
    <row r="2055" spans="5:7" x14ac:dyDescent="0.25">
      <c r="E2055" s="1328"/>
      <c r="F2055" s="1328"/>
      <c r="G2055" s="954"/>
    </row>
    <row r="2056" spans="5:7" x14ac:dyDescent="0.25">
      <c r="E2056" s="1328"/>
      <c r="F2056" s="1328"/>
      <c r="G2056" s="954"/>
    </row>
    <row r="2057" spans="5:7" x14ac:dyDescent="0.25">
      <c r="E2057" s="1328"/>
      <c r="F2057" s="1328"/>
      <c r="G2057" s="954"/>
    </row>
    <row r="2058" spans="5:7" x14ac:dyDescent="0.25">
      <c r="E2058" s="1328"/>
      <c r="F2058" s="1328"/>
      <c r="G2058" s="954"/>
    </row>
    <row r="2059" spans="5:7" x14ac:dyDescent="0.25">
      <c r="E2059" s="1328"/>
      <c r="F2059" s="1328"/>
      <c r="G2059" s="954"/>
    </row>
    <row r="2060" spans="5:7" x14ac:dyDescent="0.25">
      <c r="E2060" s="1328"/>
      <c r="F2060" s="1328"/>
      <c r="G2060" s="954"/>
    </row>
    <row r="2061" spans="5:7" x14ac:dyDescent="0.25">
      <c r="E2061" s="1328"/>
      <c r="F2061" s="1328"/>
      <c r="G2061" s="954"/>
    </row>
    <row r="2062" spans="5:7" x14ac:dyDescent="0.25">
      <c r="E2062" s="1328"/>
      <c r="F2062" s="1328"/>
      <c r="G2062" s="954"/>
    </row>
    <row r="2063" spans="5:7" x14ac:dyDescent="0.25">
      <c r="E2063" s="1328"/>
      <c r="F2063" s="1328"/>
      <c r="G2063" s="954"/>
    </row>
    <row r="2064" spans="5:7" x14ac:dyDescent="0.25">
      <c r="E2064" s="1328"/>
      <c r="F2064" s="1328"/>
      <c r="G2064" s="954"/>
    </row>
    <row r="2065" spans="5:7" x14ac:dyDescent="0.25">
      <c r="E2065" s="1328"/>
      <c r="F2065" s="1328"/>
      <c r="G2065" s="954"/>
    </row>
    <row r="2066" spans="5:7" x14ac:dyDescent="0.25">
      <c r="E2066" s="1328"/>
      <c r="F2066" s="1328"/>
      <c r="G2066" s="954"/>
    </row>
    <row r="2067" spans="5:7" x14ac:dyDescent="0.25">
      <c r="E2067" s="1328"/>
      <c r="F2067" s="1328"/>
      <c r="G2067" s="954"/>
    </row>
    <row r="2068" spans="5:7" x14ac:dyDescent="0.25">
      <c r="E2068" s="1328"/>
      <c r="F2068" s="1328"/>
      <c r="G2068" s="954"/>
    </row>
    <row r="2069" spans="5:7" x14ac:dyDescent="0.25">
      <c r="E2069" s="1328"/>
      <c r="F2069" s="1328"/>
      <c r="G2069" s="954"/>
    </row>
    <row r="2070" spans="5:7" x14ac:dyDescent="0.25">
      <c r="E2070" s="1328"/>
      <c r="F2070" s="1328"/>
      <c r="G2070" s="954"/>
    </row>
    <row r="2071" spans="5:7" x14ac:dyDescent="0.25">
      <c r="E2071" s="1328"/>
      <c r="F2071" s="1328"/>
      <c r="G2071" s="954"/>
    </row>
    <row r="2072" spans="5:7" x14ac:dyDescent="0.25">
      <c r="E2072" s="1328"/>
      <c r="F2072" s="1328"/>
      <c r="G2072" s="954"/>
    </row>
    <row r="2073" spans="5:7" x14ac:dyDescent="0.25">
      <c r="E2073" s="1328"/>
      <c r="F2073" s="1328"/>
      <c r="G2073" s="954"/>
    </row>
    <row r="2074" spans="5:7" x14ac:dyDescent="0.25">
      <c r="E2074" s="1328"/>
      <c r="F2074" s="1328"/>
      <c r="G2074" s="954"/>
    </row>
    <row r="2075" spans="5:7" x14ac:dyDescent="0.25">
      <c r="E2075" s="1328"/>
      <c r="F2075" s="1328"/>
      <c r="G2075" s="954"/>
    </row>
    <row r="2076" spans="5:7" x14ac:dyDescent="0.25">
      <c r="E2076" s="1328"/>
      <c r="F2076" s="1328"/>
      <c r="G2076" s="954"/>
    </row>
    <row r="2077" spans="5:7" x14ac:dyDescent="0.25">
      <c r="E2077" s="1328"/>
      <c r="F2077" s="1328"/>
      <c r="G2077" s="954"/>
    </row>
    <row r="2078" spans="5:7" x14ac:dyDescent="0.25">
      <c r="E2078" s="1328"/>
      <c r="F2078" s="1328"/>
      <c r="G2078" s="954"/>
    </row>
    <row r="2079" spans="5:7" x14ac:dyDescent="0.25">
      <c r="E2079" s="1328"/>
      <c r="F2079" s="1328"/>
      <c r="G2079" s="954"/>
    </row>
    <row r="2080" spans="5:7" x14ac:dyDescent="0.25">
      <c r="E2080" s="1328"/>
      <c r="F2080" s="1328"/>
      <c r="G2080" s="954"/>
    </row>
    <row r="2081" spans="5:7" x14ac:dyDescent="0.25">
      <c r="E2081" s="1328"/>
      <c r="F2081" s="1328"/>
      <c r="G2081" s="954"/>
    </row>
    <row r="2082" spans="5:7" x14ac:dyDescent="0.25">
      <c r="E2082" s="1328"/>
      <c r="F2082" s="1328"/>
      <c r="G2082" s="954"/>
    </row>
    <row r="2083" spans="5:7" x14ac:dyDescent="0.25">
      <c r="E2083" s="1328"/>
      <c r="F2083" s="1328"/>
      <c r="G2083" s="954"/>
    </row>
    <row r="2084" spans="5:7" x14ac:dyDescent="0.25">
      <c r="E2084" s="1328"/>
      <c r="F2084" s="1328"/>
      <c r="G2084" s="954"/>
    </row>
    <row r="2085" spans="5:7" x14ac:dyDescent="0.25">
      <c r="E2085" s="1328"/>
      <c r="F2085" s="1328"/>
      <c r="G2085" s="954"/>
    </row>
    <row r="2086" spans="5:7" x14ac:dyDescent="0.25">
      <c r="E2086" s="1328"/>
      <c r="F2086" s="1328"/>
      <c r="G2086" s="954"/>
    </row>
    <row r="2087" spans="5:7" x14ac:dyDescent="0.25">
      <c r="E2087" s="1328"/>
      <c r="F2087" s="1328"/>
      <c r="G2087" s="954"/>
    </row>
    <row r="2088" spans="5:7" x14ac:dyDescent="0.25">
      <c r="E2088" s="1328"/>
      <c r="F2088" s="1328"/>
      <c r="G2088" s="954"/>
    </row>
    <row r="2089" spans="5:7" x14ac:dyDescent="0.25">
      <c r="E2089" s="1328"/>
      <c r="F2089" s="1328"/>
      <c r="G2089" s="954"/>
    </row>
    <row r="2090" spans="5:7" x14ac:dyDescent="0.25">
      <c r="E2090" s="1328"/>
      <c r="F2090" s="1328"/>
      <c r="G2090" s="954"/>
    </row>
    <row r="2091" spans="5:7" x14ac:dyDescent="0.25">
      <c r="E2091" s="1328"/>
      <c r="F2091" s="1328"/>
      <c r="G2091" s="954"/>
    </row>
    <row r="2092" spans="5:7" x14ac:dyDescent="0.25">
      <c r="E2092" s="1328"/>
      <c r="F2092" s="1328"/>
      <c r="G2092" s="954"/>
    </row>
    <row r="2093" spans="5:7" x14ac:dyDescent="0.25">
      <c r="E2093" s="1328"/>
      <c r="F2093" s="1328"/>
      <c r="G2093" s="954"/>
    </row>
    <row r="2094" spans="5:7" x14ac:dyDescent="0.25">
      <c r="E2094" s="1328"/>
      <c r="F2094" s="1328"/>
      <c r="G2094" s="954"/>
    </row>
    <row r="2095" spans="5:7" x14ac:dyDescent="0.25">
      <c r="E2095" s="1328"/>
      <c r="F2095" s="1328"/>
      <c r="G2095" s="954"/>
    </row>
    <row r="2096" spans="5:7" x14ac:dyDescent="0.25">
      <c r="E2096" s="1328"/>
      <c r="F2096" s="1328"/>
      <c r="G2096" s="954"/>
    </row>
    <row r="2097" spans="5:7" x14ac:dyDescent="0.25">
      <c r="E2097" s="1328"/>
      <c r="F2097" s="1328"/>
      <c r="G2097" s="954"/>
    </row>
    <row r="2098" spans="5:7" x14ac:dyDescent="0.25">
      <c r="E2098" s="1328"/>
      <c r="F2098" s="1328"/>
      <c r="G2098" s="954"/>
    </row>
    <row r="2099" spans="5:7" x14ac:dyDescent="0.25">
      <c r="E2099" s="1328"/>
      <c r="F2099" s="1328"/>
      <c r="G2099" s="954"/>
    </row>
    <row r="2100" spans="5:7" x14ac:dyDescent="0.25">
      <c r="E2100" s="1328"/>
      <c r="F2100" s="1328"/>
      <c r="G2100" s="954"/>
    </row>
    <row r="2101" spans="5:7" x14ac:dyDescent="0.25">
      <c r="E2101" s="1328"/>
      <c r="F2101" s="1328"/>
      <c r="G2101" s="954"/>
    </row>
    <row r="2102" spans="5:7" x14ac:dyDescent="0.25">
      <c r="E2102" s="1328"/>
      <c r="F2102" s="1328"/>
      <c r="G2102" s="954"/>
    </row>
    <row r="2103" spans="5:7" x14ac:dyDescent="0.25">
      <c r="E2103" s="1328"/>
      <c r="F2103" s="1328"/>
      <c r="G2103" s="954"/>
    </row>
    <row r="2104" spans="5:7" x14ac:dyDescent="0.25">
      <c r="E2104" s="1328"/>
      <c r="F2104" s="1328"/>
      <c r="G2104" s="954"/>
    </row>
    <row r="2105" spans="5:7" x14ac:dyDescent="0.25">
      <c r="E2105" s="1328"/>
      <c r="F2105" s="1328"/>
      <c r="G2105" s="954"/>
    </row>
    <row r="2106" spans="5:7" x14ac:dyDescent="0.25">
      <c r="E2106" s="1328"/>
      <c r="F2106" s="1328"/>
      <c r="G2106" s="954"/>
    </row>
    <row r="2107" spans="5:7" x14ac:dyDescent="0.25">
      <c r="E2107" s="1328"/>
      <c r="F2107" s="1328"/>
      <c r="G2107" s="954"/>
    </row>
    <row r="2108" spans="5:7" x14ac:dyDescent="0.25">
      <c r="E2108" s="1328"/>
      <c r="F2108" s="1328"/>
      <c r="G2108" s="954"/>
    </row>
    <row r="2109" spans="5:7" x14ac:dyDescent="0.25">
      <c r="E2109" s="1328"/>
      <c r="F2109" s="1328"/>
      <c r="G2109" s="954"/>
    </row>
    <row r="2110" spans="5:7" x14ac:dyDescent="0.25">
      <c r="E2110" s="1328"/>
      <c r="F2110" s="1328"/>
      <c r="G2110" s="954"/>
    </row>
    <row r="2111" spans="5:7" x14ac:dyDescent="0.25">
      <c r="E2111" s="1328"/>
      <c r="F2111" s="1328"/>
      <c r="G2111" s="954"/>
    </row>
    <row r="2112" spans="5:7" x14ac:dyDescent="0.25">
      <c r="E2112" s="1328"/>
      <c r="F2112" s="1328"/>
      <c r="G2112" s="954"/>
    </row>
    <row r="2113" spans="5:7" x14ac:dyDescent="0.25">
      <c r="E2113" s="1328"/>
      <c r="F2113" s="1328"/>
      <c r="G2113" s="954"/>
    </row>
    <row r="2114" spans="5:7" x14ac:dyDescent="0.25">
      <c r="E2114" s="1328"/>
      <c r="F2114" s="1328"/>
      <c r="G2114" s="954"/>
    </row>
    <row r="2115" spans="5:7" x14ac:dyDescent="0.25">
      <c r="E2115" s="1328"/>
      <c r="F2115" s="1328"/>
      <c r="G2115" s="954"/>
    </row>
    <row r="2116" spans="5:7" x14ac:dyDescent="0.25">
      <c r="E2116" s="1328"/>
      <c r="F2116" s="1328"/>
      <c r="G2116" s="954"/>
    </row>
    <row r="2117" spans="5:7" x14ac:dyDescent="0.25">
      <c r="E2117" s="1328"/>
      <c r="F2117" s="1328"/>
      <c r="G2117" s="954"/>
    </row>
    <row r="2118" spans="5:7" x14ac:dyDescent="0.25">
      <c r="E2118" s="1328"/>
      <c r="F2118" s="1328"/>
      <c r="G2118" s="954"/>
    </row>
    <row r="2119" spans="5:7" x14ac:dyDescent="0.25">
      <c r="E2119" s="1328"/>
      <c r="F2119" s="1328"/>
      <c r="G2119" s="954"/>
    </row>
    <row r="2120" spans="5:7" x14ac:dyDescent="0.25">
      <c r="E2120" s="1328"/>
      <c r="F2120" s="1328"/>
      <c r="G2120" s="954"/>
    </row>
    <row r="2121" spans="5:7" x14ac:dyDescent="0.25">
      <c r="E2121" s="1328"/>
      <c r="F2121" s="1328"/>
      <c r="G2121" s="954"/>
    </row>
    <row r="2122" spans="5:7" x14ac:dyDescent="0.25">
      <c r="E2122" s="1328"/>
      <c r="F2122" s="1328"/>
      <c r="G2122" s="954"/>
    </row>
    <row r="2123" spans="5:7" x14ac:dyDescent="0.25">
      <c r="E2123" s="1328"/>
      <c r="F2123" s="1328"/>
      <c r="G2123" s="954"/>
    </row>
    <row r="2124" spans="5:7" x14ac:dyDescent="0.25">
      <c r="E2124" s="1328"/>
      <c r="F2124" s="1328"/>
      <c r="G2124" s="954"/>
    </row>
    <row r="2125" spans="5:7" x14ac:dyDescent="0.25">
      <c r="E2125" s="1328"/>
      <c r="F2125" s="1328"/>
      <c r="G2125" s="954"/>
    </row>
    <row r="2126" spans="5:7" x14ac:dyDescent="0.25">
      <c r="E2126" s="1328"/>
      <c r="F2126" s="1328"/>
      <c r="G2126" s="954"/>
    </row>
    <row r="2127" spans="5:7" x14ac:dyDescent="0.25">
      <c r="E2127" s="1328"/>
      <c r="F2127" s="1328"/>
      <c r="G2127" s="954"/>
    </row>
    <row r="2128" spans="5:7" x14ac:dyDescent="0.25">
      <c r="E2128" s="1328"/>
      <c r="F2128" s="1328"/>
      <c r="G2128" s="954"/>
    </row>
    <row r="2129" spans="5:7" x14ac:dyDescent="0.25">
      <c r="E2129" s="1328"/>
      <c r="F2129" s="1328"/>
      <c r="G2129" s="954"/>
    </row>
    <row r="2130" spans="5:7" x14ac:dyDescent="0.25">
      <c r="E2130" s="1328"/>
      <c r="F2130" s="1328"/>
      <c r="G2130" s="954"/>
    </row>
    <row r="2131" spans="5:7" x14ac:dyDescent="0.25">
      <c r="E2131" s="1328"/>
      <c r="F2131" s="1328"/>
      <c r="G2131" s="954"/>
    </row>
    <row r="2132" spans="5:7" x14ac:dyDescent="0.25">
      <c r="E2132" s="1328"/>
      <c r="F2132" s="1328"/>
      <c r="G2132" s="954"/>
    </row>
    <row r="2133" spans="5:7" x14ac:dyDescent="0.25">
      <c r="E2133" s="1328"/>
      <c r="F2133" s="1328"/>
      <c r="G2133" s="954"/>
    </row>
    <row r="2134" spans="5:7" x14ac:dyDescent="0.25">
      <c r="E2134" s="1328"/>
      <c r="F2134" s="1328"/>
      <c r="G2134" s="954"/>
    </row>
    <row r="2135" spans="5:7" x14ac:dyDescent="0.25">
      <c r="E2135" s="1328"/>
      <c r="F2135" s="1328"/>
      <c r="G2135" s="954"/>
    </row>
    <row r="2136" spans="5:7" x14ac:dyDescent="0.25">
      <c r="E2136" s="1328"/>
      <c r="F2136" s="1328"/>
      <c r="G2136" s="954"/>
    </row>
    <row r="2137" spans="5:7" x14ac:dyDescent="0.25">
      <c r="E2137" s="1328"/>
      <c r="F2137" s="1328"/>
      <c r="G2137" s="954"/>
    </row>
    <row r="2138" spans="5:7" x14ac:dyDescent="0.25">
      <c r="E2138" s="1328"/>
      <c r="F2138" s="1328"/>
      <c r="G2138" s="954"/>
    </row>
    <row r="2139" spans="5:7" x14ac:dyDescent="0.25">
      <c r="E2139" s="1328"/>
      <c r="F2139" s="1328"/>
      <c r="G2139" s="954"/>
    </row>
    <row r="2140" spans="5:7" x14ac:dyDescent="0.25">
      <c r="E2140" s="1328"/>
      <c r="F2140" s="1328"/>
      <c r="G2140" s="954"/>
    </row>
    <row r="2141" spans="5:7" x14ac:dyDescent="0.25">
      <c r="E2141" s="1328"/>
      <c r="F2141" s="1328"/>
      <c r="G2141" s="954"/>
    </row>
    <row r="2142" spans="5:7" x14ac:dyDescent="0.25">
      <c r="E2142" s="1328"/>
      <c r="F2142" s="1328"/>
      <c r="G2142" s="954"/>
    </row>
    <row r="2143" spans="5:7" x14ac:dyDescent="0.25">
      <c r="E2143" s="1328"/>
      <c r="F2143" s="1328"/>
      <c r="G2143" s="954"/>
    </row>
    <row r="2144" spans="5:7" x14ac:dyDescent="0.25">
      <c r="E2144" s="1328"/>
      <c r="F2144" s="1328"/>
      <c r="G2144" s="954"/>
    </row>
    <row r="2145" spans="5:7" x14ac:dyDescent="0.25">
      <c r="E2145" s="1328"/>
      <c r="F2145" s="1328"/>
      <c r="G2145" s="954"/>
    </row>
    <row r="2146" spans="5:7" x14ac:dyDescent="0.25">
      <c r="E2146" s="1328"/>
      <c r="F2146" s="1328"/>
      <c r="G2146" s="954"/>
    </row>
    <row r="2147" spans="5:7" x14ac:dyDescent="0.25">
      <c r="E2147" s="1328"/>
      <c r="F2147" s="1328"/>
      <c r="G2147" s="954"/>
    </row>
    <row r="2148" spans="5:7" x14ac:dyDescent="0.25">
      <c r="E2148" s="1328"/>
      <c r="F2148" s="1328"/>
      <c r="G2148" s="954"/>
    </row>
    <row r="2149" spans="5:7" x14ac:dyDescent="0.25">
      <c r="E2149" s="1328"/>
      <c r="F2149" s="1328"/>
      <c r="G2149" s="954"/>
    </row>
    <row r="2150" spans="5:7" x14ac:dyDescent="0.25">
      <c r="E2150" s="1328"/>
      <c r="F2150" s="1328"/>
      <c r="G2150" s="954"/>
    </row>
    <row r="2151" spans="5:7" x14ac:dyDescent="0.25">
      <c r="E2151" s="1328"/>
      <c r="F2151" s="1328"/>
      <c r="G2151" s="954"/>
    </row>
    <row r="2152" spans="5:7" x14ac:dyDescent="0.25">
      <c r="E2152" s="1328"/>
      <c r="F2152" s="1328"/>
      <c r="G2152" s="954"/>
    </row>
    <row r="2153" spans="5:7" x14ac:dyDescent="0.25">
      <c r="E2153" s="1328"/>
      <c r="F2153" s="1328"/>
      <c r="G2153" s="954"/>
    </row>
    <row r="2154" spans="5:7" x14ac:dyDescent="0.25">
      <c r="E2154" s="1328"/>
      <c r="F2154" s="1328"/>
      <c r="G2154" s="954"/>
    </row>
    <row r="2155" spans="5:7" x14ac:dyDescent="0.25">
      <c r="E2155" s="1328"/>
      <c r="F2155" s="1328"/>
      <c r="G2155" s="954"/>
    </row>
    <row r="2156" spans="5:7" x14ac:dyDescent="0.25">
      <c r="E2156" s="1328"/>
      <c r="F2156" s="1328"/>
      <c r="G2156" s="954"/>
    </row>
    <row r="2157" spans="5:7" x14ac:dyDescent="0.25">
      <c r="E2157" s="1328"/>
      <c r="F2157" s="1328"/>
      <c r="G2157" s="954"/>
    </row>
    <row r="2158" spans="5:7" x14ac:dyDescent="0.25">
      <c r="E2158" s="1328"/>
      <c r="F2158" s="1328"/>
      <c r="G2158" s="954"/>
    </row>
    <row r="2159" spans="5:7" x14ac:dyDescent="0.25">
      <c r="E2159" s="1328"/>
      <c r="F2159" s="1328"/>
      <c r="G2159" s="954"/>
    </row>
    <row r="2160" spans="5:7" x14ac:dyDescent="0.25">
      <c r="E2160" s="1328"/>
      <c r="F2160" s="1328"/>
      <c r="G2160" s="954"/>
    </row>
    <row r="2161" spans="5:7" x14ac:dyDescent="0.25">
      <c r="E2161" s="1328"/>
      <c r="F2161" s="1328"/>
      <c r="G2161" s="954"/>
    </row>
    <row r="2162" spans="5:7" x14ac:dyDescent="0.25">
      <c r="E2162" s="1328"/>
      <c r="F2162" s="1328"/>
      <c r="G2162" s="954"/>
    </row>
    <row r="2163" spans="5:7" x14ac:dyDescent="0.25">
      <c r="E2163" s="1328"/>
      <c r="F2163" s="1328"/>
      <c r="G2163" s="954"/>
    </row>
    <row r="2164" spans="5:7" x14ac:dyDescent="0.25">
      <c r="E2164" s="1328"/>
      <c r="F2164" s="1328"/>
      <c r="G2164" s="954"/>
    </row>
    <row r="2165" spans="5:7" x14ac:dyDescent="0.25">
      <c r="E2165" s="1328"/>
      <c r="F2165" s="1328"/>
      <c r="G2165" s="954"/>
    </row>
    <row r="2166" spans="5:7" x14ac:dyDescent="0.25">
      <c r="E2166" s="1328"/>
      <c r="F2166" s="1328"/>
      <c r="G2166" s="954"/>
    </row>
    <row r="2167" spans="5:7" x14ac:dyDescent="0.25">
      <c r="E2167" s="1328"/>
      <c r="F2167" s="1328"/>
      <c r="G2167" s="954"/>
    </row>
    <row r="2168" spans="5:7" x14ac:dyDescent="0.25">
      <c r="E2168" s="1328"/>
      <c r="F2168" s="1328"/>
      <c r="G2168" s="954"/>
    </row>
    <row r="2169" spans="5:7" x14ac:dyDescent="0.25">
      <c r="E2169" s="1328"/>
      <c r="F2169" s="1328"/>
      <c r="G2169" s="954"/>
    </row>
    <row r="2170" spans="5:7" x14ac:dyDescent="0.25">
      <c r="E2170" s="1328"/>
      <c r="F2170" s="1328"/>
      <c r="G2170" s="954"/>
    </row>
    <row r="2171" spans="5:7" x14ac:dyDescent="0.25">
      <c r="E2171" s="1328"/>
      <c r="F2171" s="1328"/>
      <c r="G2171" s="954"/>
    </row>
    <row r="2172" spans="5:7" x14ac:dyDescent="0.25">
      <c r="E2172" s="1328"/>
      <c r="F2172" s="1328"/>
      <c r="G2172" s="954"/>
    </row>
    <row r="2173" spans="5:7" x14ac:dyDescent="0.25">
      <c r="E2173" s="1328"/>
      <c r="F2173" s="1328"/>
      <c r="G2173" s="954"/>
    </row>
    <row r="2174" spans="5:7" x14ac:dyDescent="0.25">
      <c r="E2174" s="1328"/>
      <c r="F2174" s="1328"/>
      <c r="G2174" s="954"/>
    </row>
    <row r="2175" spans="5:7" x14ac:dyDescent="0.25">
      <c r="E2175" s="1328"/>
      <c r="F2175" s="1328"/>
      <c r="G2175" s="954"/>
    </row>
    <row r="2176" spans="5:7" x14ac:dyDescent="0.25">
      <c r="E2176" s="1328"/>
      <c r="F2176" s="1328"/>
      <c r="G2176" s="954"/>
    </row>
    <row r="2177" spans="5:7" x14ac:dyDescent="0.25">
      <c r="E2177" s="1328"/>
      <c r="F2177" s="1328"/>
      <c r="G2177" s="954"/>
    </row>
    <row r="2178" spans="5:7" x14ac:dyDescent="0.25">
      <c r="E2178" s="1328"/>
      <c r="F2178" s="1328"/>
      <c r="G2178" s="954"/>
    </row>
    <row r="2179" spans="5:7" x14ac:dyDescent="0.25">
      <c r="E2179" s="1328"/>
      <c r="F2179" s="1328"/>
      <c r="G2179" s="954"/>
    </row>
    <row r="2180" spans="5:7" x14ac:dyDescent="0.25">
      <c r="E2180" s="1328"/>
      <c r="F2180" s="1328"/>
      <c r="G2180" s="954"/>
    </row>
    <row r="2181" spans="5:7" x14ac:dyDescent="0.25">
      <c r="E2181" s="1328"/>
      <c r="F2181" s="1328"/>
      <c r="G2181" s="954"/>
    </row>
    <row r="2182" spans="5:7" x14ac:dyDescent="0.25">
      <c r="E2182" s="1328"/>
      <c r="F2182" s="1328"/>
      <c r="G2182" s="954"/>
    </row>
    <row r="2183" spans="5:7" x14ac:dyDescent="0.25">
      <c r="E2183" s="1328"/>
      <c r="F2183" s="1328"/>
      <c r="G2183" s="954"/>
    </row>
    <row r="2184" spans="5:7" x14ac:dyDescent="0.25">
      <c r="E2184" s="1328"/>
      <c r="F2184" s="1328"/>
      <c r="G2184" s="954"/>
    </row>
    <row r="2185" spans="5:7" x14ac:dyDescent="0.25">
      <c r="E2185" s="1328"/>
      <c r="F2185" s="1328"/>
      <c r="G2185" s="954"/>
    </row>
    <row r="2186" spans="5:7" x14ac:dyDescent="0.25">
      <c r="E2186" s="1328"/>
      <c r="F2186" s="1328"/>
      <c r="G2186" s="954"/>
    </row>
    <row r="2187" spans="5:7" x14ac:dyDescent="0.25">
      <c r="E2187" s="1328"/>
      <c r="F2187" s="1328"/>
      <c r="G2187" s="954"/>
    </row>
    <row r="2188" spans="5:7" x14ac:dyDescent="0.25">
      <c r="E2188" s="1328"/>
      <c r="F2188" s="1328"/>
      <c r="G2188" s="954"/>
    </row>
    <row r="2189" spans="5:7" x14ac:dyDescent="0.25">
      <c r="E2189" s="1328"/>
      <c r="F2189" s="1328"/>
      <c r="G2189" s="954"/>
    </row>
    <row r="2190" spans="5:7" x14ac:dyDescent="0.25">
      <c r="E2190" s="1328"/>
      <c r="F2190" s="1328"/>
      <c r="G2190" s="954"/>
    </row>
    <row r="2191" spans="5:7" x14ac:dyDescent="0.25">
      <c r="E2191" s="1328"/>
      <c r="F2191" s="1328"/>
      <c r="G2191" s="954"/>
    </row>
    <row r="2192" spans="5:7" x14ac:dyDescent="0.25">
      <c r="E2192" s="1328"/>
      <c r="F2192" s="1328"/>
      <c r="G2192" s="954"/>
    </row>
    <row r="2193" spans="5:7" x14ac:dyDescent="0.25">
      <c r="E2193" s="1328"/>
      <c r="F2193" s="1328"/>
      <c r="G2193" s="954"/>
    </row>
    <row r="2194" spans="5:7" x14ac:dyDescent="0.25">
      <c r="E2194" s="1328"/>
      <c r="F2194" s="1328"/>
      <c r="G2194" s="954"/>
    </row>
    <row r="2195" spans="5:7" x14ac:dyDescent="0.25">
      <c r="E2195" s="1328"/>
      <c r="F2195" s="1328"/>
      <c r="G2195" s="954"/>
    </row>
    <row r="2196" spans="5:7" x14ac:dyDescent="0.25">
      <c r="E2196" s="1328"/>
      <c r="F2196" s="1328"/>
      <c r="G2196" s="954"/>
    </row>
    <row r="2197" spans="5:7" x14ac:dyDescent="0.25">
      <c r="E2197" s="1328"/>
      <c r="F2197" s="1328"/>
      <c r="G2197" s="954"/>
    </row>
    <row r="2198" spans="5:7" x14ac:dyDescent="0.25">
      <c r="E2198" s="1328"/>
      <c r="F2198" s="1328"/>
      <c r="G2198" s="954"/>
    </row>
    <row r="2199" spans="5:7" x14ac:dyDescent="0.25">
      <c r="E2199" s="1328"/>
      <c r="F2199" s="1328"/>
      <c r="G2199" s="954"/>
    </row>
    <row r="2200" spans="5:7" x14ac:dyDescent="0.25">
      <c r="E2200" s="1328"/>
      <c r="F2200" s="1328"/>
      <c r="G2200" s="954"/>
    </row>
    <row r="2201" spans="5:7" x14ac:dyDescent="0.25">
      <c r="E2201" s="1328"/>
      <c r="F2201" s="1328"/>
      <c r="G2201" s="954"/>
    </row>
    <row r="2202" spans="5:7" x14ac:dyDescent="0.25">
      <c r="E2202" s="1328"/>
      <c r="F2202" s="1328"/>
      <c r="G2202" s="954"/>
    </row>
    <row r="2203" spans="5:7" x14ac:dyDescent="0.25">
      <c r="E2203" s="1328"/>
      <c r="F2203" s="1328"/>
      <c r="G2203" s="954"/>
    </row>
    <row r="2204" spans="5:7" x14ac:dyDescent="0.25">
      <c r="E2204" s="1328"/>
      <c r="F2204" s="1328"/>
      <c r="G2204" s="954"/>
    </row>
    <row r="2205" spans="5:7" x14ac:dyDescent="0.25">
      <c r="E2205" s="1328"/>
      <c r="F2205" s="1328"/>
      <c r="G2205" s="954"/>
    </row>
    <row r="2206" spans="5:7" x14ac:dyDescent="0.25">
      <c r="E2206" s="1328"/>
      <c r="F2206" s="1328"/>
      <c r="G2206" s="954"/>
    </row>
    <row r="2207" spans="5:7" x14ac:dyDescent="0.25">
      <c r="E2207" s="1328"/>
      <c r="F2207" s="1328"/>
      <c r="G2207" s="954"/>
    </row>
    <row r="2208" spans="5:7" x14ac:dyDescent="0.25">
      <c r="E2208" s="1328"/>
      <c r="F2208" s="1328"/>
      <c r="G2208" s="954"/>
    </row>
    <row r="2209" spans="5:7" x14ac:dyDescent="0.25">
      <c r="E2209" s="1328"/>
      <c r="F2209" s="1328"/>
      <c r="G2209" s="954"/>
    </row>
    <row r="2210" spans="5:7" x14ac:dyDescent="0.25">
      <c r="E2210" s="1328"/>
      <c r="F2210" s="1328"/>
      <c r="G2210" s="954"/>
    </row>
    <row r="2211" spans="5:7" x14ac:dyDescent="0.25">
      <c r="E2211" s="1328"/>
      <c r="F2211" s="1328"/>
      <c r="G2211" s="954"/>
    </row>
    <row r="2212" spans="5:7" x14ac:dyDescent="0.25">
      <c r="E2212" s="1328"/>
      <c r="F2212" s="1328"/>
      <c r="G2212" s="954"/>
    </row>
    <row r="2213" spans="5:7" x14ac:dyDescent="0.25">
      <c r="E2213" s="1328"/>
      <c r="F2213" s="1328"/>
      <c r="G2213" s="954"/>
    </row>
    <row r="2214" spans="5:7" x14ac:dyDescent="0.25">
      <c r="E2214" s="1328"/>
      <c r="F2214" s="1328"/>
      <c r="G2214" s="954"/>
    </row>
    <row r="2215" spans="5:7" x14ac:dyDescent="0.25">
      <c r="E2215" s="1328"/>
      <c r="F2215" s="1328"/>
      <c r="G2215" s="954"/>
    </row>
    <row r="2216" spans="5:7" x14ac:dyDescent="0.25">
      <c r="E2216" s="1328"/>
      <c r="F2216" s="1328"/>
      <c r="G2216" s="954"/>
    </row>
    <row r="2217" spans="5:7" x14ac:dyDescent="0.25">
      <c r="E2217" s="1328"/>
      <c r="F2217" s="1328"/>
      <c r="G2217" s="954"/>
    </row>
    <row r="2218" spans="5:7" x14ac:dyDescent="0.25">
      <c r="E2218" s="1328"/>
      <c r="F2218" s="1328"/>
      <c r="G2218" s="954"/>
    </row>
    <row r="2219" spans="5:7" x14ac:dyDescent="0.25">
      <c r="E2219" s="1328"/>
      <c r="F2219" s="1328"/>
      <c r="G2219" s="954"/>
    </row>
    <row r="2220" spans="5:7" x14ac:dyDescent="0.25">
      <c r="E2220" s="1328"/>
      <c r="F2220" s="1328"/>
      <c r="G2220" s="954"/>
    </row>
    <row r="2221" spans="5:7" x14ac:dyDescent="0.25">
      <c r="E2221" s="1328"/>
      <c r="F2221" s="1328"/>
      <c r="G2221" s="954"/>
    </row>
    <row r="2222" spans="5:7" x14ac:dyDescent="0.25">
      <c r="E2222" s="1328"/>
      <c r="F2222" s="1328"/>
      <c r="G2222" s="954"/>
    </row>
    <row r="2223" spans="5:7" x14ac:dyDescent="0.25">
      <c r="E2223" s="1328"/>
      <c r="F2223" s="1328"/>
      <c r="G2223" s="954"/>
    </row>
    <row r="2224" spans="5:7" x14ac:dyDescent="0.25">
      <c r="E2224" s="1328"/>
      <c r="F2224" s="1328"/>
      <c r="G2224" s="954"/>
    </row>
    <row r="2225" spans="5:7" x14ac:dyDescent="0.25">
      <c r="E2225" s="1328"/>
      <c r="F2225" s="1328"/>
      <c r="G2225" s="954"/>
    </row>
    <row r="2226" spans="5:7" x14ac:dyDescent="0.25">
      <c r="E2226" s="1328"/>
      <c r="F2226" s="1328"/>
      <c r="G2226" s="954"/>
    </row>
    <row r="2227" spans="5:7" x14ac:dyDescent="0.25">
      <c r="E2227" s="1328"/>
      <c r="F2227" s="1328"/>
      <c r="G2227" s="954"/>
    </row>
    <row r="2228" spans="5:7" x14ac:dyDescent="0.25">
      <c r="E2228" s="1328"/>
      <c r="F2228" s="1328"/>
      <c r="G2228" s="954"/>
    </row>
    <row r="2229" spans="5:7" x14ac:dyDescent="0.25">
      <c r="E2229" s="1328"/>
      <c r="F2229" s="1328"/>
      <c r="G2229" s="954"/>
    </row>
    <row r="2230" spans="5:7" x14ac:dyDescent="0.25">
      <c r="E2230" s="1328"/>
      <c r="F2230" s="1328"/>
      <c r="G2230" s="954"/>
    </row>
    <row r="2231" spans="5:7" x14ac:dyDescent="0.25">
      <c r="E2231" s="1328"/>
      <c r="F2231" s="1328"/>
      <c r="G2231" s="954"/>
    </row>
    <row r="2232" spans="5:7" x14ac:dyDescent="0.25">
      <c r="E2232" s="1328"/>
      <c r="F2232" s="1328"/>
      <c r="G2232" s="954"/>
    </row>
    <row r="2233" spans="5:7" x14ac:dyDescent="0.25">
      <c r="E2233" s="1328"/>
      <c r="F2233" s="1328"/>
      <c r="G2233" s="954"/>
    </row>
    <row r="2234" spans="5:7" x14ac:dyDescent="0.25">
      <c r="E2234" s="1328"/>
      <c r="F2234" s="1328"/>
      <c r="G2234" s="954"/>
    </row>
    <row r="2235" spans="5:7" x14ac:dyDescent="0.25">
      <c r="E2235" s="1328"/>
      <c r="F2235" s="1328"/>
      <c r="G2235" s="954"/>
    </row>
    <row r="2236" spans="5:7" x14ac:dyDescent="0.25">
      <c r="E2236" s="1328"/>
      <c r="F2236" s="1328"/>
      <c r="G2236" s="954"/>
    </row>
    <row r="2237" spans="5:7" x14ac:dyDescent="0.25">
      <c r="E2237" s="1328"/>
      <c r="F2237" s="1328"/>
      <c r="G2237" s="954"/>
    </row>
    <row r="2238" spans="5:7" x14ac:dyDescent="0.25">
      <c r="E2238" s="1328"/>
      <c r="F2238" s="1328"/>
      <c r="G2238" s="954"/>
    </row>
    <row r="2239" spans="5:7" x14ac:dyDescent="0.25">
      <c r="E2239" s="1328"/>
      <c r="F2239" s="1328"/>
      <c r="G2239" s="954"/>
    </row>
    <row r="2240" spans="5:7" x14ac:dyDescent="0.25">
      <c r="E2240" s="1328"/>
      <c r="F2240" s="1328"/>
      <c r="G2240" s="954"/>
    </row>
    <row r="2241" spans="5:7" x14ac:dyDescent="0.25">
      <c r="E2241" s="1328"/>
      <c r="F2241" s="1328"/>
      <c r="G2241" s="954"/>
    </row>
    <row r="2242" spans="5:7" x14ac:dyDescent="0.25">
      <c r="E2242" s="1328"/>
      <c r="F2242" s="1328"/>
      <c r="G2242" s="954"/>
    </row>
    <row r="2243" spans="5:7" x14ac:dyDescent="0.25">
      <c r="E2243" s="1328"/>
      <c r="F2243" s="1328"/>
      <c r="G2243" s="954"/>
    </row>
    <row r="2244" spans="5:7" x14ac:dyDescent="0.25">
      <c r="E2244" s="1328"/>
      <c r="F2244" s="1328"/>
      <c r="G2244" s="954"/>
    </row>
    <row r="2245" spans="5:7" x14ac:dyDescent="0.25">
      <c r="E2245" s="1328"/>
      <c r="F2245" s="1328"/>
      <c r="G2245" s="954"/>
    </row>
    <row r="2246" spans="5:7" x14ac:dyDescent="0.25">
      <c r="E2246" s="1328"/>
      <c r="F2246" s="1328"/>
      <c r="G2246" s="954"/>
    </row>
    <row r="2247" spans="5:7" x14ac:dyDescent="0.25">
      <c r="E2247" s="1328"/>
      <c r="F2247" s="1328"/>
      <c r="G2247" s="954"/>
    </row>
    <row r="2248" spans="5:7" x14ac:dyDescent="0.25">
      <c r="E2248" s="1328"/>
      <c r="F2248" s="1328"/>
      <c r="G2248" s="954"/>
    </row>
    <row r="2249" spans="5:7" x14ac:dyDescent="0.25">
      <c r="E2249" s="1328"/>
      <c r="F2249" s="1328"/>
      <c r="G2249" s="954"/>
    </row>
    <row r="2250" spans="5:7" x14ac:dyDescent="0.25">
      <c r="E2250" s="1328"/>
      <c r="F2250" s="1328"/>
      <c r="G2250" s="954"/>
    </row>
    <row r="2251" spans="5:7" x14ac:dyDescent="0.25">
      <c r="E2251" s="1328"/>
      <c r="F2251" s="1328"/>
      <c r="G2251" s="954"/>
    </row>
    <row r="2252" spans="5:7" x14ac:dyDescent="0.25">
      <c r="E2252" s="1328"/>
      <c r="F2252" s="1328"/>
      <c r="G2252" s="954"/>
    </row>
    <row r="2253" spans="5:7" x14ac:dyDescent="0.25">
      <c r="E2253" s="1328"/>
      <c r="F2253" s="1328"/>
      <c r="G2253" s="954"/>
    </row>
    <row r="2254" spans="5:7" x14ac:dyDescent="0.25">
      <c r="E2254" s="1328"/>
      <c r="F2254" s="1328"/>
      <c r="G2254" s="954"/>
    </row>
    <row r="2255" spans="5:7" x14ac:dyDescent="0.25">
      <c r="E2255" s="1328"/>
      <c r="F2255" s="1328"/>
      <c r="G2255" s="954"/>
    </row>
    <row r="2256" spans="5:7" x14ac:dyDescent="0.25">
      <c r="E2256" s="1328"/>
      <c r="F2256" s="1328"/>
      <c r="G2256" s="954"/>
    </row>
    <row r="2257" spans="5:7" x14ac:dyDescent="0.25">
      <c r="E2257" s="1328"/>
      <c r="F2257" s="1328"/>
      <c r="G2257" s="954"/>
    </row>
    <row r="2258" spans="5:7" x14ac:dyDescent="0.25">
      <c r="E2258" s="1328"/>
      <c r="F2258" s="1328"/>
      <c r="G2258" s="954"/>
    </row>
    <row r="2259" spans="5:7" x14ac:dyDescent="0.25">
      <c r="E2259" s="1328"/>
      <c r="F2259" s="1328"/>
      <c r="G2259" s="954"/>
    </row>
    <row r="2260" spans="5:7" x14ac:dyDescent="0.25">
      <c r="E2260" s="1328"/>
      <c r="F2260" s="1328"/>
      <c r="G2260" s="954"/>
    </row>
    <row r="2261" spans="5:7" x14ac:dyDescent="0.25">
      <c r="E2261" s="1328"/>
      <c r="F2261" s="1328"/>
      <c r="G2261" s="954"/>
    </row>
    <row r="2262" spans="5:7" x14ac:dyDescent="0.25">
      <c r="E2262" s="1328"/>
      <c r="F2262" s="1328"/>
      <c r="G2262" s="954"/>
    </row>
    <row r="2263" spans="5:7" x14ac:dyDescent="0.25">
      <c r="E2263" s="1328"/>
      <c r="F2263" s="1328"/>
      <c r="G2263" s="954"/>
    </row>
    <row r="2264" spans="5:7" x14ac:dyDescent="0.25">
      <c r="E2264" s="1328"/>
      <c r="F2264" s="1328"/>
      <c r="G2264" s="954"/>
    </row>
    <row r="2265" spans="5:7" x14ac:dyDescent="0.25">
      <c r="E2265" s="1328"/>
      <c r="F2265" s="1328"/>
      <c r="G2265" s="954"/>
    </row>
    <row r="2266" spans="5:7" x14ac:dyDescent="0.25">
      <c r="E2266" s="1328"/>
      <c r="F2266" s="1328"/>
      <c r="G2266" s="954"/>
    </row>
    <row r="2267" spans="5:7" x14ac:dyDescent="0.25">
      <c r="E2267" s="1328"/>
      <c r="F2267" s="1328"/>
      <c r="G2267" s="954"/>
    </row>
    <row r="2268" spans="5:7" x14ac:dyDescent="0.25">
      <c r="E2268" s="1328"/>
      <c r="F2268" s="1328"/>
      <c r="G2268" s="954"/>
    </row>
    <row r="2269" spans="5:7" x14ac:dyDescent="0.25">
      <c r="E2269" s="1328"/>
      <c r="F2269" s="1328"/>
      <c r="G2269" s="954"/>
    </row>
    <row r="2270" spans="5:7" x14ac:dyDescent="0.25">
      <c r="E2270" s="1328"/>
      <c r="F2270" s="1328"/>
      <c r="G2270" s="954"/>
    </row>
    <row r="2271" spans="5:7" x14ac:dyDescent="0.25">
      <c r="E2271" s="1328"/>
      <c r="F2271" s="1328"/>
      <c r="G2271" s="954"/>
    </row>
    <row r="2272" spans="5:7" x14ac:dyDescent="0.25">
      <c r="E2272" s="1328"/>
      <c r="F2272" s="1328"/>
      <c r="G2272" s="954"/>
    </row>
    <row r="2273" spans="5:7" x14ac:dyDescent="0.25">
      <c r="E2273" s="1328"/>
      <c r="F2273" s="1328"/>
      <c r="G2273" s="954"/>
    </row>
    <row r="2274" spans="5:7" x14ac:dyDescent="0.25">
      <c r="E2274" s="1328"/>
      <c r="F2274" s="1328"/>
      <c r="G2274" s="954"/>
    </row>
    <row r="2275" spans="5:7" x14ac:dyDescent="0.25">
      <c r="E2275" s="1328"/>
      <c r="F2275" s="1328"/>
      <c r="G2275" s="954"/>
    </row>
    <row r="2276" spans="5:7" x14ac:dyDescent="0.25">
      <c r="E2276" s="1328"/>
      <c r="F2276" s="1328"/>
      <c r="G2276" s="954"/>
    </row>
    <row r="2277" spans="5:7" x14ac:dyDescent="0.25">
      <c r="E2277" s="1328"/>
      <c r="F2277" s="1328"/>
      <c r="G2277" s="954"/>
    </row>
    <row r="2278" spans="5:7" x14ac:dyDescent="0.25">
      <c r="E2278" s="1328"/>
      <c r="F2278" s="1328"/>
      <c r="G2278" s="954"/>
    </row>
    <row r="2279" spans="5:7" x14ac:dyDescent="0.25">
      <c r="E2279" s="1328"/>
      <c r="F2279" s="1328"/>
      <c r="G2279" s="954"/>
    </row>
    <row r="2280" spans="5:7" x14ac:dyDescent="0.25">
      <c r="E2280" s="1328"/>
      <c r="F2280" s="1328"/>
      <c r="G2280" s="954"/>
    </row>
    <row r="2281" spans="5:7" x14ac:dyDescent="0.25">
      <c r="E2281" s="1328"/>
      <c r="F2281" s="1328"/>
      <c r="G2281" s="954"/>
    </row>
    <row r="2282" spans="5:7" x14ac:dyDescent="0.25">
      <c r="E2282" s="1328"/>
      <c r="F2282" s="1328"/>
      <c r="G2282" s="954"/>
    </row>
    <row r="2283" spans="5:7" x14ac:dyDescent="0.25">
      <c r="E2283" s="1328"/>
      <c r="F2283" s="1328"/>
      <c r="G2283" s="954"/>
    </row>
    <row r="2284" spans="5:7" x14ac:dyDescent="0.25">
      <c r="E2284" s="1328"/>
      <c r="F2284" s="1328"/>
      <c r="G2284" s="954"/>
    </row>
    <row r="2285" spans="5:7" x14ac:dyDescent="0.25">
      <c r="E2285" s="1328"/>
      <c r="F2285" s="1328"/>
      <c r="G2285" s="954"/>
    </row>
    <row r="2286" spans="5:7" x14ac:dyDescent="0.25">
      <c r="E2286" s="1328"/>
      <c r="F2286" s="1328"/>
      <c r="G2286" s="954"/>
    </row>
    <row r="2287" spans="5:7" x14ac:dyDescent="0.25">
      <c r="E2287" s="1328"/>
      <c r="F2287" s="1328"/>
      <c r="G2287" s="954"/>
    </row>
    <row r="2288" spans="5:7" x14ac:dyDescent="0.25">
      <c r="E2288" s="1328"/>
      <c r="F2288" s="1328"/>
      <c r="G2288" s="954"/>
    </row>
    <row r="2289" spans="5:7" x14ac:dyDescent="0.25">
      <c r="E2289" s="1328"/>
      <c r="F2289" s="1328"/>
      <c r="G2289" s="954"/>
    </row>
    <row r="2290" spans="5:7" x14ac:dyDescent="0.25">
      <c r="E2290" s="1328"/>
      <c r="F2290" s="1328"/>
      <c r="G2290" s="954"/>
    </row>
    <row r="2291" spans="5:7" x14ac:dyDescent="0.25">
      <c r="E2291" s="1328"/>
      <c r="F2291" s="1328"/>
      <c r="G2291" s="954"/>
    </row>
    <row r="2292" spans="5:7" x14ac:dyDescent="0.25">
      <c r="E2292" s="1328"/>
      <c r="F2292" s="1328"/>
      <c r="G2292" s="954"/>
    </row>
    <row r="2293" spans="5:7" x14ac:dyDescent="0.25">
      <c r="E2293" s="1328"/>
      <c r="F2293" s="1328"/>
      <c r="G2293" s="954"/>
    </row>
    <row r="2294" spans="5:7" x14ac:dyDescent="0.25">
      <c r="E2294" s="1328"/>
      <c r="F2294" s="1328"/>
      <c r="G2294" s="954"/>
    </row>
    <row r="2295" spans="5:7" x14ac:dyDescent="0.25">
      <c r="E2295" s="1328"/>
      <c r="F2295" s="1328"/>
      <c r="G2295" s="954"/>
    </row>
    <row r="2296" spans="5:7" x14ac:dyDescent="0.25">
      <c r="E2296" s="1328"/>
      <c r="F2296" s="1328"/>
      <c r="G2296" s="954"/>
    </row>
    <row r="2297" spans="5:7" x14ac:dyDescent="0.25">
      <c r="E2297" s="1328"/>
      <c r="F2297" s="1328"/>
      <c r="G2297" s="954"/>
    </row>
    <row r="2298" spans="5:7" x14ac:dyDescent="0.25">
      <c r="E2298" s="1328"/>
      <c r="F2298" s="1328"/>
      <c r="G2298" s="954"/>
    </row>
    <row r="2299" spans="5:7" x14ac:dyDescent="0.25">
      <c r="E2299" s="1328"/>
      <c r="F2299" s="1328"/>
      <c r="G2299" s="954"/>
    </row>
    <row r="2300" spans="5:7" x14ac:dyDescent="0.25">
      <c r="E2300" s="1328"/>
      <c r="F2300" s="1328"/>
      <c r="G2300" s="954"/>
    </row>
    <row r="2301" spans="5:7" x14ac:dyDescent="0.25">
      <c r="E2301" s="1328"/>
      <c r="F2301" s="1328"/>
      <c r="G2301" s="954"/>
    </row>
    <row r="2302" spans="5:7" x14ac:dyDescent="0.25">
      <c r="E2302" s="1328"/>
      <c r="F2302" s="1328"/>
      <c r="G2302" s="954"/>
    </row>
    <row r="2303" spans="5:7" x14ac:dyDescent="0.25">
      <c r="E2303" s="1328"/>
      <c r="F2303" s="1328"/>
      <c r="G2303" s="954"/>
    </row>
    <row r="2304" spans="5:7" x14ac:dyDescent="0.25">
      <c r="E2304" s="1328"/>
      <c r="F2304" s="1328"/>
      <c r="G2304" s="954"/>
    </row>
    <row r="2305" spans="5:7" x14ac:dyDescent="0.25">
      <c r="E2305" s="1328"/>
      <c r="F2305" s="1328"/>
      <c r="G2305" s="954"/>
    </row>
    <row r="2306" spans="5:7" x14ac:dyDescent="0.25">
      <c r="E2306" s="1328"/>
      <c r="F2306" s="1328"/>
      <c r="G2306" s="954"/>
    </row>
    <row r="2307" spans="5:7" x14ac:dyDescent="0.25">
      <c r="E2307" s="1328"/>
      <c r="F2307" s="1328"/>
      <c r="G2307" s="954"/>
    </row>
    <row r="2308" spans="5:7" x14ac:dyDescent="0.25">
      <c r="E2308" s="1328"/>
      <c r="F2308" s="1328"/>
      <c r="G2308" s="954"/>
    </row>
    <row r="2309" spans="5:7" x14ac:dyDescent="0.25">
      <c r="E2309" s="1328"/>
      <c r="F2309" s="1328"/>
      <c r="G2309" s="954"/>
    </row>
    <row r="2310" spans="5:7" x14ac:dyDescent="0.25">
      <c r="E2310" s="1328"/>
      <c r="F2310" s="1328"/>
      <c r="G2310" s="954"/>
    </row>
    <row r="2311" spans="5:7" x14ac:dyDescent="0.25">
      <c r="E2311" s="1328"/>
      <c r="F2311" s="1328"/>
      <c r="G2311" s="954"/>
    </row>
    <row r="2312" spans="5:7" x14ac:dyDescent="0.25">
      <c r="E2312" s="1328"/>
      <c r="F2312" s="1328"/>
      <c r="G2312" s="954"/>
    </row>
    <row r="2313" spans="5:7" x14ac:dyDescent="0.25">
      <c r="E2313" s="1328"/>
      <c r="F2313" s="1328"/>
      <c r="G2313" s="954"/>
    </row>
    <row r="2314" spans="5:7" x14ac:dyDescent="0.25">
      <c r="E2314" s="1328"/>
      <c r="F2314" s="1328"/>
      <c r="G2314" s="954"/>
    </row>
    <row r="2315" spans="5:7" x14ac:dyDescent="0.25">
      <c r="E2315" s="1328"/>
      <c r="F2315" s="1328"/>
      <c r="G2315" s="954"/>
    </row>
    <row r="2316" spans="5:7" x14ac:dyDescent="0.25">
      <c r="E2316" s="1328"/>
      <c r="F2316" s="1328"/>
      <c r="G2316" s="954"/>
    </row>
    <row r="2317" spans="5:7" x14ac:dyDescent="0.25">
      <c r="E2317" s="1328"/>
      <c r="F2317" s="1328"/>
      <c r="G2317" s="954"/>
    </row>
    <row r="2318" spans="5:7" x14ac:dyDescent="0.25">
      <c r="E2318" s="1328"/>
      <c r="F2318" s="1328"/>
      <c r="G2318" s="954"/>
    </row>
    <row r="2319" spans="5:7" x14ac:dyDescent="0.25">
      <c r="E2319" s="1328"/>
      <c r="F2319" s="1328"/>
      <c r="G2319" s="954"/>
    </row>
    <row r="2320" spans="5:7" x14ac:dyDescent="0.25">
      <c r="E2320" s="1328"/>
      <c r="F2320" s="1328"/>
      <c r="G2320" s="954"/>
    </row>
    <row r="2321" spans="5:7" x14ac:dyDescent="0.25">
      <c r="E2321" s="1328"/>
      <c r="F2321" s="1328"/>
      <c r="G2321" s="954"/>
    </row>
    <row r="2322" spans="5:7" x14ac:dyDescent="0.25">
      <c r="E2322" s="1328"/>
      <c r="F2322" s="1328"/>
      <c r="G2322" s="954"/>
    </row>
    <row r="2323" spans="5:7" x14ac:dyDescent="0.25">
      <c r="E2323" s="1328"/>
      <c r="F2323" s="1328"/>
      <c r="G2323" s="954"/>
    </row>
    <row r="2324" spans="5:7" x14ac:dyDescent="0.25">
      <c r="E2324" s="1328"/>
      <c r="F2324" s="1328"/>
      <c r="G2324" s="954"/>
    </row>
    <row r="2325" spans="5:7" x14ac:dyDescent="0.25">
      <c r="E2325" s="1328"/>
      <c r="F2325" s="1328"/>
      <c r="G2325" s="954"/>
    </row>
    <row r="2326" spans="5:7" x14ac:dyDescent="0.25">
      <c r="E2326" s="1328"/>
      <c r="F2326" s="1328"/>
      <c r="G2326" s="954"/>
    </row>
    <row r="2327" spans="5:7" x14ac:dyDescent="0.25">
      <c r="E2327" s="1328"/>
      <c r="F2327" s="1328"/>
      <c r="G2327" s="954"/>
    </row>
    <row r="2328" spans="5:7" x14ac:dyDescent="0.25">
      <c r="E2328" s="1328"/>
      <c r="F2328" s="1328"/>
      <c r="G2328" s="954"/>
    </row>
    <row r="2329" spans="5:7" x14ac:dyDescent="0.25">
      <c r="E2329" s="1328"/>
      <c r="F2329" s="1328"/>
      <c r="G2329" s="954"/>
    </row>
    <row r="2330" spans="5:7" x14ac:dyDescent="0.25">
      <c r="E2330" s="1328"/>
      <c r="F2330" s="1328"/>
      <c r="G2330" s="954"/>
    </row>
    <row r="2331" spans="5:7" x14ac:dyDescent="0.25">
      <c r="E2331" s="1328"/>
      <c r="F2331" s="1328"/>
      <c r="G2331" s="954"/>
    </row>
    <row r="2332" spans="5:7" x14ac:dyDescent="0.25">
      <c r="E2332" s="1328"/>
      <c r="F2332" s="1328"/>
      <c r="G2332" s="954"/>
    </row>
    <row r="2333" spans="5:7" x14ac:dyDescent="0.25">
      <c r="E2333" s="1328"/>
      <c r="F2333" s="1328"/>
      <c r="G2333" s="954"/>
    </row>
    <row r="2334" spans="5:7" x14ac:dyDescent="0.25">
      <c r="E2334" s="1328"/>
      <c r="F2334" s="1328"/>
      <c r="G2334" s="954"/>
    </row>
    <row r="2335" spans="5:7" x14ac:dyDescent="0.25">
      <c r="E2335" s="1328"/>
      <c r="F2335" s="1328"/>
      <c r="G2335" s="954"/>
    </row>
    <row r="2336" spans="5:7" x14ac:dyDescent="0.25">
      <c r="E2336" s="1328"/>
      <c r="F2336" s="1328"/>
      <c r="G2336" s="954"/>
    </row>
    <row r="2337" spans="5:7" x14ac:dyDescent="0.25">
      <c r="E2337" s="1328"/>
      <c r="F2337" s="1328"/>
      <c r="G2337" s="954"/>
    </row>
    <row r="2338" spans="5:7" x14ac:dyDescent="0.25">
      <c r="E2338" s="1328"/>
      <c r="F2338" s="1328"/>
      <c r="G2338" s="954"/>
    </row>
    <row r="2339" spans="5:7" x14ac:dyDescent="0.25">
      <c r="E2339" s="1328"/>
      <c r="F2339" s="1328"/>
      <c r="G2339" s="954"/>
    </row>
    <row r="2340" spans="5:7" x14ac:dyDescent="0.25">
      <c r="E2340" s="1328"/>
      <c r="F2340" s="1328"/>
      <c r="G2340" s="954"/>
    </row>
    <row r="2341" spans="5:7" x14ac:dyDescent="0.25">
      <c r="E2341" s="1328"/>
      <c r="F2341" s="1328"/>
      <c r="G2341" s="954"/>
    </row>
    <row r="2342" spans="5:7" x14ac:dyDescent="0.25">
      <c r="E2342" s="1328"/>
      <c r="F2342" s="1328"/>
      <c r="G2342" s="954"/>
    </row>
    <row r="2343" spans="5:7" x14ac:dyDescent="0.25">
      <c r="E2343" s="1328"/>
      <c r="F2343" s="1328"/>
      <c r="G2343" s="954"/>
    </row>
    <row r="2344" spans="5:7" x14ac:dyDescent="0.25">
      <c r="E2344" s="1328"/>
      <c r="F2344" s="1328"/>
      <c r="G2344" s="954"/>
    </row>
    <row r="2345" spans="5:7" x14ac:dyDescent="0.25">
      <c r="E2345" s="1328"/>
      <c r="F2345" s="1328"/>
      <c r="G2345" s="954"/>
    </row>
    <row r="2346" spans="5:7" x14ac:dyDescent="0.25">
      <c r="E2346" s="1328"/>
      <c r="F2346" s="1328"/>
      <c r="G2346" s="954"/>
    </row>
    <row r="2347" spans="5:7" x14ac:dyDescent="0.25">
      <c r="E2347" s="1328"/>
      <c r="F2347" s="1328"/>
      <c r="G2347" s="954"/>
    </row>
    <row r="2348" spans="5:7" x14ac:dyDescent="0.25">
      <c r="E2348" s="1328"/>
      <c r="F2348" s="1328"/>
      <c r="G2348" s="954"/>
    </row>
    <row r="2349" spans="5:7" x14ac:dyDescent="0.25">
      <c r="E2349" s="1328"/>
      <c r="F2349" s="1328"/>
      <c r="G2349" s="954"/>
    </row>
  </sheetData>
  <mergeCells count="8">
    <mergeCell ref="A237:E237"/>
    <mergeCell ref="A1:F1"/>
    <mergeCell ref="A2:F2"/>
    <mergeCell ref="A4:B4"/>
    <mergeCell ref="A67:E67"/>
    <mergeCell ref="A122:E122"/>
    <mergeCell ref="A173:E173"/>
    <mergeCell ref="A3:F3"/>
  </mergeCells>
  <pageMargins left="0.74803149606299213" right="0.35433070866141736" top="0.98425196850393704" bottom="0.98425196850393704" header="0.51181102362204722" footer="0.51181102362204722"/>
  <pageSetup paperSize="9" scale="78" fitToHeight="3" orientation="portrait" r:id="rId1"/>
  <headerFooter alignWithMargins="0">
    <oddFooter>&amp;A&amp;RPage &amp;P</oddFooter>
  </headerFooter>
  <rowBreaks count="3" manualBreakCount="3">
    <brk id="67" max="5" man="1"/>
    <brk id="122" max="5" man="1"/>
    <brk id="173"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2"/>
  <sheetViews>
    <sheetView defaultGridColor="0" view="pageBreakPreview" colorId="22" zoomScale="90" zoomScaleNormal="100" zoomScaleSheetLayoutView="90" workbookViewId="0">
      <pane ySplit="5" topLeftCell="A6" activePane="bottomLeft" state="frozen"/>
      <selection activeCell="A3" sqref="A3:F3"/>
      <selection pane="bottomLeft" activeCell="B18" sqref="B18"/>
    </sheetView>
  </sheetViews>
  <sheetFormatPr defaultColWidth="6" defaultRowHeight="14.5" x14ac:dyDescent="0.25"/>
  <cols>
    <col min="1" max="1" width="8.7265625" style="1052" customWidth="1"/>
    <col min="2" max="2" width="66.81640625" style="1053" customWidth="1"/>
    <col min="3" max="3" width="7.54296875" style="1052" customWidth="1"/>
    <col min="4" max="4" width="9.453125" style="1054" customWidth="1"/>
    <col min="5" max="5" width="13.81640625" style="1055" customWidth="1"/>
    <col min="6" max="6" width="14.1796875" style="1087" customWidth="1"/>
    <col min="7" max="7" width="12.54296875" style="1006" customWidth="1"/>
    <col min="8" max="9" width="9.1796875" style="1006" customWidth="1"/>
    <col min="10" max="10" width="2" style="1006" customWidth="1"/>
    <col min="11" max="251" width="9.1796875" style="1006" customWidth="1"/>
    <col min="252" max="252" width="9.7265625" style="1006" customWidth="1"/>
    <col min="253" max="253" width="10.26953125" style="1006" customWidth="1"/>
    <col min="254" max="254" width="44.7265625" style="1006" customWidth="1"/>
    <col min="255" max="255" width="5.453125" style="1006" bestFit="1" customWidth="1"/>
    <col min="256" max="16384" width="6" style="1006"/>
  </cols>
  <sheetData>
    <row r="1" spans="1:7" ht="13" x14ac:dyDescent="0.25">
      <c r="A1" s="2095" t="s">
        <v>0</v>
      </c>
      <c r="B1" s="2095"/>
      <c r="C1" s="2095"/>
      <c r="D1" s="2095"/>
      <c r="E1" s="2095"/>
      <c r="F1" s="2095"/>
    </row>
    <row r="2" spans="1:7" ht="13" x14ac:dyDescent="0.25">
      <c r="A2" s="2095" t="s">
        <v>2493</v>
      </c>
      <c r="B2" s="2095"/>
      <c r="C2" s="2095"/>
      <c r="D2" s="2095"/>
      <c r="E2" s="2095"/>
      <c r="F2" s="2095"/>
    </row>
    <row r="3" spans="1:7" s="1008" customFormat="1" ht="14" x14ac:dyDescent="0.25">
      <c r="A3" s="2096" t="s">
        <v>1975</v>
      </c>
      <c r="B3" s="2096"/>
      <c r="C3" s="2096"/>
      <c r="D3" s="2096"/>
      <c r="E3" s="2096"/>
      <c r="F3" s="2096"/>
    </row>
    <row r="4" spans="1:7" ht="12.75" customHeight="1" x14ac:dyDescent="0.25">
      <c r="A4" s="2175" t="s">
        <v>2479</v>
      </c>
      <c r="B4" s="2175"/>
      <c r="C4" s="351"/>
      <c r="D4" s="913"/>
      <c r="E4" s="914"/>
      <c r="F4" s="1068"/>
      <c r="G4" s="1066"/>
    </row>
    <row r="5" spans="1:7" ht="13" x14ac:dyDescent="0.25">
      <c r="A5" s="593" t="s">
        <v>722</v>
      </c>
      <c r="B5" s="593" t="s">
        <v>723</v>
      </c>
      <c r="C5" s="593" t="s">
        <v>724</v>
      </c>
      <c r="D5" s="593" t="s">
        <v>725</v>
      </c>
      <c r="E5" s="593" t="s">
        <v>726</v>
      </c>
      <c r="F5" s="1069" t="s">
        <v>727</v>
      </c>
    </row>
    <row r="6" spans="1:7" ht="25" x14ac:dyDescent="0.25">
      <c r="A6" s="1009"/>
      <c r="B6" s="456" t="s">
        <v>2497</v>
      </c>
      <c r="C6" s="1009"/>
      <c r="D6" s="1011"/>
      <c r="E6" s="1012"/>
      <c r="F6" s="1070"/>
    </row>
    <row r="7" spans="1:7" x14ac:dyDescent="0.25">
      <c r="A7" s="1009"/>
      <c r="B7" s="1010"/>
      <c r="C7" s="1009"/>
      <c r="D7" s="1011"/>
      <c r="E7" s="1012"/>
      <c r="F7" s="1070"/>
    </row>
    <row r="8" spans="1:7" ht="13" x14ac:dyDescent="0.25">
      <c r="A8" s="368"/>
      <c r="B8" s="1013" t="s">
        <v>221</v>
      </c>
      <c r="C8" s="368"/>
      <c r="D8" s="1014"/>
      <c r="E8" s="1005"/>
      <c r="F8" s="1071"/>
    </row>
    <row r="9" spans="1:7" ht="13" x14ac:dyDescent="0.25">
      <c r="A9" s="368"/>
      <c r="B9" s="1013"/>
      <c r="C9" s="368"/>
      <c r="D9" s="1014"/>
      <c r="E9" s="1005"/>
      <c r="F9" s="1071"/>
    </row>
    <row r="10" spans="1:7" ht="15.65" customHeight="1" x14ac:dyDescent="0.25">
      <c r="A10" s="368"/>
      <c r="B10" s="1013" t="s">
        <v>158</v>
      </c>
      <c r="C10" s="368"/>
      <c r="D10" s="1014"/>
      <c r="E10" s="1005"/>
      <c r="F10" s="1071"/>
    </row>
    <row r="11" spans="1:7" ht="12.5" x14ac:dyDescent="0.25">
      <c r="A11" s="368" t="s">
        <v>159</v>
      </c>
      <c r="B11" s="1015" t="s">
        <v>1411</v>
      </c>
      <c r="C11" s="368" t="s">
        <v>777</v>
      </c>
      <c r="D11" s="1016">
        <v>0.1</v>
      </c>
      <c r="E11" s="1005"/>
      <c r="F11" s="1072">
        <f>D11*E11</f>
        <v>0</v>
      </c>
    </row>
    <row r="12" spans="1:7" ht="13" x14ac:dyDescent="0.25">
      <c r="A12" s="368"/>
      <c r="B12" s="1013"/>
      <c r="C12" s="368"/>
      <c r="D12" s="1014"/>
      <c r="E12" s="1005"/>
      <c r="F12" s="1072"/>
    </row>
    <row r="13" spans="1:7" ht="13" x14ac:dyDescent="0.25">
      <c r="A13" s="368"/>
      <c r="B13" s="1007" t="s">
        <v>161</v>
      </c>
      <c r="C13" s="368"/>
      <c r="D13" s="737"/>
      <c r="E13" s="1005"/>
      <c r="F13" s="1072"/>
    </row>
    <row r="14" spans="1:7" ht="12.5" x14ac:dyDescent="0.25">
      <c r="A14" s="368" t="s">
        <v>163</v>
      </c>
      <c r="B14" s="729" t="s">
        <v>164</v>
      </c>
      <c r="C14" s="368" t="s">
        <v>19</v>
      </c>
      <c r="D14" s="737">
        <v>3</v>
      </c>
      <c r="E14" s="1005"/>
      <c r="F14" s="1072">
        <f>D14*E14</f>
        <v>0</v>
      </c>
    </row>
    <row r="15" spans="1:7" ht="13" x14ac:dyDescent="0.25">
      <c r="A15" s="596"/>
      <c r="B15" s="1017"/>
      <c r="C15" s="620"/>
      <c r="D15" s="1018"/>
      <c r="E15" s="1019"/>
      <c r="F15" s="1072"/>
    </row>
    <row r="16" spans="1:7" ht="13" x14ac:dyDescent="0.25">
      <c r="A16" s="352"/>
      <c r="B16" s="1007" t="s">
        <v>86</v>
      </c>
      <c r="C16" s="605"/>
      <c r="D16" s="1020"/>
      <c r="E16" s="1021"/>
      <c r="F16" s="1072"/>
    </row>
    <row r="17" spans="1:6" ht="12.5" x14ac:dyDescent="0.25">
      <c r="A17" s="352"/>
      <c r="B17" s="792"/>
      <c r="C17" s="605"/>
      <c r="D17" s="1020"/>
      <c r="E17" s="1021"/>
      <c r="F17" s="1072"/>
    </row>
    <row r="18" spans="1:6" ht="13" x14ac:dyDescent="0.25">
      <c r="A18" s="352"/>
      <c r="B18" s="1007" t="s">
        <v>514</v>
      </c>
      <c r="C18" s="605"/>
      <c r="D18" s="1020"/>
      <c r="E18" s="1021"/>
      <c r="F18" s="1072"/>
    </row>
    <row r="19" spans="1:6" ht="13" x14ac:dyDescent="0.25">
      <c r="A19" s="352"/>
      <c r="B19" s="1007"/>
      <c r="C19" s="605"/>
      <c r="D19" s="1020"/>
      <c r="E19" s="1021"/>
      <c r="F19" s="1072"/>
    </row>
    <row r="20" spans="1:6" ht="13" x14ac:dyDescent="0.25">
      <c r="A20" s="368"/>
      <c r="B20" s="1022" t="s">
        <v>227</v>
      </c>
      <c r="C20" s="368"/>
      <c r="D20" s="1014"/>
      <c r="E20" s="1005"/>
      <c r="F20" s="1072"/>
    </row>
    <row r="21" spans="1:6" ht="12.5" x14ac:dyDescent="0.25">
      <c r="A21" s="368" t="s">
        <v>1897</v>
      </c>
      <c r="B21" s="1015" t="s">
        <v>1896</v>
      </c>
      <c r="C21" s="368" t="s">
        <v>42</v>
      </c>
      <c r="D21" s="737">
        <v>37.5</v>
      </c>
      <c r="E21" s="1005"/>
      <c r="F21" s="1072">
        <f>D21*E21</f>
        <v>0</v>
      </c>
    </row>
    <row r="22" spans="1:6" ht="12.5" x14ac:dyDescent="0.25">
      <c r="A22" s="368"/>
      <c r="B22" s="1015"/>
      <c r="C22" s="368"/>
      <c r="D22" s="737"/>
      <c r="E22" s="1005"/>
      <c r="F22" s="1072"/>
    </row>
    <row r="23" spans="1:6" ht="13" x14ac:dyDescent="0.25">
      <c r="A23" s="352"/>
      <c r="B23" s="1023" t="s">
        <v>1412</v>
      </c>
      <c r="C23" s="605"/>
      <c r="D23" s="1020"/>
      <c r="E23" s="1021"/>
      <c r="F23" s="1072"/>
    </row>
    <row r="24" spans="1:6" ht="12.5" x14ac:dyDescent="0.25">
      <c r="A24" s="352" t="s">
        <v>515</v>
      </c>
      <c r="B24" s="729" t="s">
        <v>1114</v>
      </c>
      <c r="C24" s="368" t="s">
        <v>42</v>
      </c>
      <c r="D24" s="1067">
        <v>52.1</v>
      </c>
      <c r="E24" s="799"/>
      <c r="F24" s="1073">
        <f>D24*E24</f>
        <v>0</v>
      </c>
    </row>
    <row r="25" spans="1:6" ht="12.5" x14ac:dyDescent="0.25">
      <c r="A25" s="352" t="s">
        <v>88</v>
      </c>
      <c r="B25" s="729" t="s">
        <v>1115</v>
      </c>
      <c r="C25" s="368" t="s">
        <v>42</v>
      </c>
      <c r="D25" s="1067">
        <v>52.1</v>
      </c>
      <c r="E25" s="799"/>
      <c r="F25" s="1073">
        <f>D25*E25</f>
        <v>0</v>
      </c>
    </row>
    <row r="26" spans="1:6" ht="13" x14ac:dyDescent="0.25">
      <c r="A26" s="352"/>
      <c r="B26" s="1023" t="s">
        <v>1413</v>
      </c>
      <c r="C26" s="368"/>
      <c r="D26" s="737"/>
      <c r="E26" s="1024"/>
      <c r="F26" s="1073"/>
    </row>
    <row r="27" spans="1:6" ht="12.5" x14ac:dyDescent="0.25">
      <c r="A27" s="352" t="s">
        <v>90</v>
      </c>
      <c r="B27" s="729" t="s">
        <v>1115</v>
      </c>
      <c r="C27" s="368" t="s">
        <v>42</v>
      </c>
      <c r="D27" s="737">
        <v>3</v>
      </c>
      <c r="E27" s="799"/>
      <c r="F27" s="1073">
        <f>D27*E27</f>
        <v>0</v>
      </c>
    </row>
    <row r="28" spans="1:6" ht="13" x14ac:dyDescent="0.25">
      <c r="A28" s="352"/>
      <c r="B28" s="1025"/>
      <c r="C28" s="368"/>
      <c r="D28" s="737"/>
      <c r="E28" s="1024"/>
      <c r="F28" s="1073"/>
    </row>
    <row r="29" spans="1:6" ht="13" x14ac:dyDescent="0.25">
      <c r="A29" s="352"/>
      <c r="B29" s="1025" t="s">
        <v>738</v>
      </c>
      <c r="C29" s="368"/>
      <c r="D29" s="737"/>
      <c r="E29" s="1024"/>
      <c r="F29" s="1073"/>
    </row>
    <row r="30" spans="1:6" ht="13" x14ac:dyDescent="0.25">
      <c r="A30" s="352"/>
      <c r="B30" s="1026" t="s">
        <v>1414</v>
      </c>
      <c r="C30" s="368"/>
      <c r="D30" s="737"/>
      <c r="E30" s="1024"/>
      <c r="F30" s="1073"/>
    </row>
    <row r="31" spans="1:6" ht="12.5" x14ac:dyDescent="0.25">
      <c r="A31" s="352"/>
      <c r="B31" s="1027" t="s">
        <v>227</v>
      </c>
      <c r="C31" s="368" t="s">
        <v>42</v>
      </c>
      <c r="D31" s="737">
        <f>D21*0.8</f>
        <v>30</v>
      </c>
      <c r="E31" s="799"/>
      <c r="F31" s="1073">
        <f>D31*E31</f>
        <v>0</v>
      </c>
    </row>
    <row r="32" spans="1:6" ht="12.5" x14ac:dyDescent="0.25">
      <c r="A32" s="352" t="s">
        <v>93</v>
      </c>
      <c r="B32" s="1027" t="s">
        <v>1415</v>
      </c>
      <c r="C32" s="368" t="s">
        <v>42</v>
      </c>
      <c r="D32" s="737">
        <f>D24*0.4</f>
        <v>20.840000000000003</v>
      </c>
      <c r="E32" s="799"/>
      <c r="F32" s="1073">
        <f>D32*E32</f>
        <v>0</v>
      </c>
    </row>
    <row r="33" spans="1:7" ht="12.5" x14ac:dyDescent="0.25">
      <c r="A33" s="352" t="s">
        <v>985</v>
      </c>
      <c r="B33" s="729" t="s">
        <v>975</v>
      </c>
      <c r="C33" s="368" t="s">
        <v>42</v>
      </c>
      <c r="D33" s="737">
        <v>2</v>
      </c>
      <c r="E33" s="799"/>
      <c r="F33" s="1073">
        <f>D33*E33</f>
        <v>0</v>
      </c>
    </row>
    <row r="34" spans="1:7" ht="12.5" x14ac:dyDescent="0.25">
      <c r="A34" s="352"/>
      <c r="B34" s="1027"/>
      <c r="C34" s="368"/>
      <c r="D34" s="737"/>
      <c r="E34" s="1024"/>
      <c r="F34" s="1073"/>
    </row>
    <row r="35" spans="1:7" ht="13" x14ac:dyDescent="0.25">
      <c r="A35" s="352"/>
      <c r="B35" s="1028" t="s">
        <v>94</v>
      </c>
      <c r="C35" s="368"/>
      <c r="D35" s="737"/>
      <c r="E35" s="799"/>
      <c r="F35" s="1073"/>
    </row>
    <row r="36" spans="1:7" ht="12.5" x14ac:dyDescent="0.25">
      <c r="A36" s="352" t="s">
        <v>508</v>
      </c>
      <c r="B36" s="729" t="s">
        <v>1416</v>
      </c>
      <c r="C36" s="368" t="s">
        <v>42</v>
      </c>
      <c r="D36" s="737">
        <f>D24-D32</f>
        <v>31.259999999999998</v>
      </c>
      <c r="E36" s="799"/>
      <c r="F36" s="1073">
        <f>D36*E36</f>
        <v>0</v>
      </c>
    </row>
    <row r="37" spans="1:7" ht="12.5" x14ac:dyDescent="0.25">
      <c r="A37" s="352" t="s">
        <v>1417</v>
      </c>
      <c r="B37" s="729" t="s">
        <v>1418</v>
      </c>
      <c r="C37" s="368" t="s">
        <v>42</v>
      </c>
      <c r="D37" s="737">
        <f>D21-D31</f>
        <v>7.5</v>
      </c>
      <c r="E37" s="799"/>
      <c r="F37" s="1073">
        <f>D37*E37</f>
        <v>0</v>
      </c>
    </row>
    <row r="38" spans="1:7" ht="12.5" x14ac:dyDescent="0.25">
      <c r="A38" s="352"/>
      <c r="B38" s="729"/>
      <c r="C38" s="368"/>
      <c r="D38" s="737"/>
      <c r="E38" s="799"/>
      <c r="F38" s="1073"/>
    </row>
    <row r="39" spans="1:7" ht="13" x14ac:dyDescent="0.25">
      <c r="A39" s="368"/>
      <c r="B39" s="1028" t="s">
        <v>998</v>
      </c>
      <c r="C39" s="368"/>
      <c r="D39" s="1014"/>
      <c r="E39" s="1005"/>
      <c r="F39" s="1071"/>
    </row>
    <row r="40" spans="1:7" ht="12.5" x14ac:dyDescent="0.25">
      <c r="A40" s="368" t="s">
        <v>232</v>
      </c>
      <c r="B40" s="1029" t="s">
        <v>1419</v>
      </c>
      <c r="C40" s="368" t="s">
        <v>48</v>
      </c>
      <c r="D40" s="1014">
        <v>400</v>
      </c>
      <c r="E40" s="1005"/>
      <c r="F40" s="1073">
        <f>D40*E40</f>
        <v>0</v>
      </c>
    </row>
    <row r="41" spans="1:7" ht="12.5" x14ac:dyDescent="0.25">
      <c r="A41" s="368"/>
      <c r="B41" s="1030"/>
      <c r="C41" s="368"/>
      <c r="D41" s="1014"/>
      <c r="E41" s="1005"/>
      <c r="F41" s="1071"/>
    </row>
    <row r="42" spans="1:7" ht="12.5" x14ac:dyDescent="0.25">
      <c r="A42" s="352"/>
      <c r="B42" s="729"/>
      <c r="C42" s="368"/>
      <c r="D42" s="737"/>
      <c r="E42" s="799"/>
      <c r="F42" s="1073"/>
    </row>
    <row r="43" spans="1:7" s="1032" customFormat="1" ht="13" x14ac:dyDescent="0.25">
      <c r="A43" s="352"/>
      <c r="B43" s="1031" t="s">
        <v>96</v>
      </c>
      <c r="C43" s="368"/>
      <c r="D43" s="737"/>
      <c r="E43" s="799"/>
      <c r="F43" s="1073"/>
    </row>
    <row r="44" spans="1:7" s="1032" customFormat="1" ht="12.5" x14ac:dyDescent="0.25">
      <c r="A44" s="352"/>
      <c r="B44" s="1027"/>
      <c r="C44" s="368"/>
      <c r="D44" s="737"/>
      <c r="E44" s="799"/>
      <c r="F44" s="1073"/>
    </row>
    <row r="45" spans="1:7" s="1032" customFormat="1" ht="13" x14ac:dyDescent="0.25">
      <c r="A45" s="352"/>
      <c r="B45" s="1031" t="s">
        <v>97</v>
      </c>
      <c r="C45" s="368"/>
      <c r="D45" s="737"/>
      <c r="E45" s="799"/>
      <c r="F45" s="1073"/>
    </row>
    <row r="46" spans="1:7" s="1032" customFormat="1" ht="26" x14ac:dyDescent="0.25">
      <c r="A46" s="352"/>
      <c r="B46" s="347" t="s">
        <v>1420</v>
      </c>
      <c r="C46" s="368"/>
      <c r="D46" s="737"/>
      <c r="E46" s="799"/>
      <c r="F46" s="1073"/>
    </row>
    <row r="47" spans="1:7" s="1032" customFormat="1" ht="12.5" x14ac:dyDescent="0.25">
      <c r="A47" s="352" t="s">
        <v>1375</v>
      </c>
      <c r="B47" s="348" t="s">
        <v>1421</v>
      </c>
      <c r="C47" s="368" t="s">
        <v>42</v>
      </c>
      <c r="D47" s="1067">
        <v>7.8</v>
      </c>
      <c r="E47" s="799"/>
      <c r="F47" s="1073">
        <f>D47*E47</f>
        <v>0</v>
      </c>
      <c r="G47" s="1033"/>
    </row>
    <row r="48" spans="1:7" s="1032" customFormat="1" ht="12.5" x14ac:dyDescent="0.25">
      <c r="A48" s="352" t="s">
        <v>1422</v>
      </c>
      <c r="B48" s="348" t="s">
        <v>1423</v>
      </c>
      <c r="C48" s="368" t="s">
        <v>42</v>
      </c>
      <c r="D48" s="1067">
        <v>52.1</v>
      </c>
      <c r="E48" s="799"/>
      <c r="F48" s="1073">
        <f>D48*E48</f>
        <v>0</v>
      </c>
      <c r="G48" s="1033"/>
    </row>
    <row r="49" spans="1:7" s="351" customFormat="1" ht="13.15" customHeight="1" x14ac:dyDescent="0.25">
      <c r="A49" s="349" t="s">
        <v>1424</v>
      </c>
      <c r="B49" s="348" t="s">
        <v>1425</v>
      </c>
      <c r="C49" s="349" t="s">
        <v>42</v>
      </c>
      <c r="D49" s="1192">
        <v>32.4</v>
      </c>
      <c r="E49" s="350"/>
      <c r="F49" s="1073">
        <f>D49*E49</f>
        <v>0</v>
      </c>
    </row>
    <row r="50" spans="1:7" s="1032" customFormat="1" ht="12.5" x14ac:dyDescent="0.25">
      <c r="A50" s="352"/>
      <c r="B50" s="1034"/>
      <c r="C50" s="368"/>
      <c r="D50" s="737"/>
      <c r="E50" s="799"/>
      <c r="F50" s="1073"/>
      <c r="G50" s="1033"/>
    </row>
    <row r="51" spans="1:7" s="1032" customFormat="1" ht="13" x14ac:dyDescent="0.25">
      <c r="A51" s="352"/>
      <c r="B51" s="1013" t="s">
        <v>537</v>
      </c>
      <c r="C51" s="368"/>
      <c r="D51" s="737"/>
      <c r="E51" s="799"/>
      <c r="F51" s="1073"/>
    </row>
    <row r="52" spans="1:7" s="1032" customFormat="1" ht="13" x14ac:dyDescent="0.25">
      <c r="A52" s="352"/>
      <c r="B52" s="1028" t="s">
        <v>112</v>
      </c>
      <c r="C52" s="368"/>
      <c r="D52" s="737"/>
      <c r="E52" s="799"/>
      <c r="F52" s="1073"/>
    </row>
    <row r="53" spans="1:7" ht="12.5" x14ac:dyDescent="0.25">
      <c r="A53" s="1035" t="s">
        <v>702</v>
      </c>
      <c r="B53" s="729" t="s">
        <v>1426</v>
      </c>
      <c r="C53" s="368" t="s">
        <v>42</v>
      </c>
      <c r="D53" s="737">
        <f>D47</f>
        <v>7.8</v>
      </c>
      <c r="E53" s="799"/>
      <c r="F53" s="1073">
        <f>D53*E53</f>
        <v>0</v>
      </c>
    </row>
    <row r="54" spans="1:7" ht="12.5" x14ac:dyDescent="0.25">
      <c r="A54" s="1035"/>
      <c r="B54" s="729"/>
      <c r="C54" s="368"/>
      <c r="D54" s="737"/>
      <c r="E54" s="799"/>
      <c r="F54" s="1073"/>
    </row>
    <row r="55" spans="1:7" ht="12.5" x14ac:dyDescent="0.25">
      <c r="A55" s="1035"/>
      <c r="B55" s="729"/>
      <c r="C55" s="368"/>
      <c r="D55" s="737"/>
      <c r="E55" s="799"/>
      <c r="F55" s="1073"/>
    </row>
    <row r="56" spans="1:7" ht="12.5" x14ac:dyDescent="0.25">
      <c r="A56" s="1035"/>
      <c r="B56" s="729"/>
      <c r="C56" s="368"/>
      <c r="D56" s="737"/>
      <c r="E56" s="799"/>
      <c r="F56" s="1073"/>
    </row>
    <row r="57" spans="1:7" ht="12.5" x14ac:dyDescent="0.25">
      <c r="A57" s="1035"/>
      <c r="B57" s="729"/>
      <c r="C57" s="368"/>
      <c r="D57" s="737"/>
      <c r="E57" s="799"/>
      <c r="F57" s="1073"/>
    </row>
    <row r="58" spans="1:7" ht="19.149999999999999" customHeight="1" x14ac:dyDescent="0.25">
      <c r="A58" s="1036"/>
      <c r="B58" s="1037"/>
      <c r="C58" s="1038"/>
      <c r="D58" s="1039"/>
      <c r="E58" s="1040" t="s">
        <v>103</v>
      </c>
      <c r="F58" s="1074">
        <f>SUM(F9:F53)</f>
        <v>0</v>
      </c>
    </row>
    <row r="59" spans="1:7" ht="12.5" x14ac:dyDescent="0.25">
      <c r="A59" s="1035"/>
      <c r="B59" s="1027"/>
      <c r="C59" s="368"/>
      <c r="D59" s="737"/>
      <c r="E59" s="799"/>
      <c r="F59" s="1073"/>
    </row>
    <row r="60" spans="1:7" ht="13" x14ac:dyDescent="0.25">
      <c r="A60" s="1035"/>
      <c r="B60" s="1031" t="s">
        <v>96</v>
      </c>
      <c r="C60" s="368"/>
      <c r="D60" s="737"/>
      <c r="E60" s="799"/>
      <c r="F60" s="1073"/>
    </row>
    <row r="61" spans="1:7" ht="12.5" x14ac:dyDescent="0.25">
      <c r="A61" s="1035"/>
      <c r="B61" s="1027"/>
      <c r="C61" s="368"/>
      <c r="D61" s="737"/>
      <c r="E61" s="799"/>
      <c r="F61" s="1073"/>
    </row>
    <row r="62" spans="1:7" ht="13" x14ac:dyDescent="0.25">
      <c r="A62" s="1035"/>
      <c r="B62" s="1031" t="s">
        <v>116</v>
      </c>
      <c r="C62" s="368"/>
      <c r="D62" s="737"/>
      <c r="E62" s="799"/>
      <c r="F62" s="1073"/>
    </row>
    <row r="63" spans="1:7" ht="13" x14ac:dyDescent="0.25">
      <c r="A63" s="1035"/>
      <c r="B63" s="1026" t="s">
        <v>1427</v>
      </c>
      <c r="C63" s="368"/>
      <c r="D63" s="737"/>
      <c r="E63" s="799"/>
      <c r="F63" s="1073"/>
    </row>
    <row r="64" spans="1:7" ht="12.5" x14ac:dyDescent="0.25">
      <c r="A64" s="1035" t="s">
        <v>1382</v>
      </c>
      <c r="B64" s="1027" t="s">
        <v>1428</v>
      </c>
      <c r="C64" s="368" t="s">
        <v>42</v>
      </c>
      <c r="D64" s="1067">
        <f>D47</f>
        <v>7.8</v>
      </c>
      <c r="E64" s="799"/>
      <c r="F64" s="1073">
        <f>D64*E64</f>
        <v>0</v>
      </c>
    </row>
    <row r="65" spans="1:6" s="1032" customFormat="1" ht="12.5" x14ac:dyDescent="0.25">
      <c r="A65" s="1035" t="s">
        <v>1429</v>
      </c>
      <c r="B65" s="1027" t="s">
        <v>1430</v>
      </c>
      <c r="C65" s="368" t="s">
        <v>42</v>
      </c>
      <c r="D65" s="1067">
        <f>D48</f>
        <v>52.1</v>
      </c>
      <c r="E65" s="799"/>
      <c r="F65" s="1073">
        <f>D65*E65</f>
        <v>0</v>
      </c>
    </row>
    <row r="66" spans="1:6" s="1032" customFormat="1" ht="12.5" x14ac:dyDescent="0.25">
      <c r="A66" s="1035"/>
      <c r="B66" s="1027"/>
      <c r="C66" s="368"/>
      <c r="D66" s="737"/>
      <c r="E66" s="799"/>
      <c r="F66" s="1073"/>
    </row>
    <row r="67" spans="1:6" s="1032" customFormat="1" ht="12.5" x14ac:dyDescent="0.25">
      <c r="A67" s="1035"/>
      <c r="B67" s="1027"/>
      <c r="C67" s="368"/>
      <c r="D67" s="737"/>
      <c r="E67" s="799"/>
      <c r="F67" s="1073"/>
    </row>
    <row r="68" spans="1:6" s="1032" customFormat="1" ht="13" x14ac:dyDescent="0.25">
      <c r="A68" s="1035"/>
      <c r="B68" s="1026" t="s">
        <v>1431</v>
      </c>
      <c r="C68" s="368"/>
      <c r="D68" s="737"/>
      <c r="E68" s="799"/>
      <c r="F68" s="1073"/>
    </row>
    <row r="69" spans="1:6" s="1032" customFormat="1" ht="12.5" x14ac:dyDescent="0.25">
      <c r="A69" s="352" t="s">
        <v>1386</v>
      </c>
      <c r="B69" s="1027" t="s">
        <v>1898</v>
      </c>
      <c r="C69" s="368" t="s">
        <v>42</v>
      </c>
      <c r="D69" s="622">
        <f>D49</f>
        <v>32.4</v>
      </c>
      <c r="E69" s="799"/>
      <c r="F69" s="1073">
        <f>D69*E69</f>
        <v>0</v>
      </c>
    </row>
    <row r="70" spans="1:6" s="1032" customFormat="1" ht="12.5" x14ac:dyDescent="0.25">
      <c r="A70" s="352" t="s">
        <v>1432</v>
      </c>
      <c r="B70" s="1027" t="s">
        <v>1433</v>
      </c>
      <c r="C70" s="368" t="s">
        <v>42</v>
      </c>
      <c r="D70" s="737">
        <v>0</v>
      </c>
      <c r="E70" s="799"/>
      <c r="F70" s="1073">
        <f>D70*E70</f>
        <v>0</v>
      </c>
    </row>
    <row r="71" spans="1:6" s="1032" customFormat="1" ht="12.5" x14ac:dyDescent="0.25">
      <c r="A71" s="352"/>
      <c r="B71" s="1027"/>
      <c r="C71" s="368"/>
      <c r="D71" s="737"/>
      <c r="E71" s="799"/>
      <c r="F71" s="1073"/>
    </row>
    <row r="72" spans="1:6" s="1032" customFormat="1" ht="13" x14ac:dyDescent="0.25">
      <c r="A72" s="352"/>
      <c r="B72" s="1026" t="s">
        <v>1434</v>
      </c>
      <c r="C72" s="368"/>
      <c r="D72" s="737"/>
      <c r="E72" s="799"/>
      <c r="F72" s="1073"/>
    </row>
    <row r="73" spans="1:6" s="1032" customFormat="1" ht="12.5" x14ac:dyDescent="0.25">
      <c r="A73" s="352" t="s">
        <v>706</v>
      </c>
      <c r="B73" s="1027" t="s">
        <v>1435</v>
      </c>
      <c r="C73" s="368" t="s">
        <v>42</v>
      </c>
      <c r="D73" s="1067">
        <v>0</v>
      </c>
      <c r="E73" s="799"/>
      <c r="F73" s="1073">
        <f>D73*E73</f>
        <v>0</v>
      </c>
    </row>
    <row r="74" spans="1:6" s="1032" customFormat="1" ht="12.5" x14ac:dyDescent="0.25">
      <c r="A74" s="352" t="s">
        <v>1436</v>
      </c>
      <c r="B74" s="1027" t="s">
        <v>1437</v>
      </c>
      <c r="C74" s="368" t="s">
        <v>42</v>
      </c>
      <c r="D74" s="737">
        <v>0</v>
      </c>
      <c r="E74" s="799"/>
      <c r="F74" s="1073">
        <f>D74*E74</f>
        <v>0</v>
      </c>
    </row>
    <row r="75" spans="1:6" s="1032" customFormat="1" ht="12.5" x14ac:dyDescent="0.25">
      <c r="A75" s="352"/>
      <c r="B75" s="1041"/>
      <c r="C75" s="368"/>
      <c r="D75" s="737"/>
      <c r="E75" s="799"/>
      <c r="F75" s="1073"/>
    </row>
    <row r="76" spans="1:6" s="1032" customFormat="1" ht="12.5" x14ac:dyDescent="0.25">
      <c r="A76" s="352"/>
      <c r="B76" s="1027"/>
      <c r="C76" s="368"/>
      <c r="D76" s="737"/>
      <c r="E76" s="799"/>
      <c r="F76" s="1073"/>
    </row>
    <row r="77" spans="1:6" s="1032" customFormat="1" ht="13" x14ac:dyDescent="0.25">
      <c r="A77" s="352"/>
      <c r="B77" s="1031" t="s">
        <v>121</v>
      </c>
      <c r="C77" s="368"/>
      <c r="D77" s="737"/>
      <c r="E77" s="799"/>
      <c r="F77" s="1073"/>
    </row>
    <row r="78" spans="1:6" s="1032" customFormat="1" ht="13" x14ac:dyDescent="0.25">
      <c r="A78" s="352"/>
      <c r="B78" s="1031"/>
      <c r="C78" s="368"/>
      <c r="D78" s="737"/>
      <c r="E78" s="799"/>
      <c r="F78" s="1073"/>
    </row>
    <row r="79" spans="1:6" s="1032" customFormat="1" ht="13" x14ac:dyDescent="0.25">
      <c r="A79" s="352"/>
      <c r="B79" s="1031" t="s">
        <v>122</v>
      </c>
      <c r="C79" s="368"/>
      <c r="D79" s="737"/>
      <c r="E79" s="799"/>
      <c r="F79" s="1073"/>
    </row>
    <row r="80" spans="1:6" s="1032" customFormat="1" ht="12.5" x14ac:dyDescent="0.25">
      <c r="A80" s="352" t="s">
        <v>1438</v>
      </c>
      <c r="B80" s="1027" t="s">
        <v>1439</v>
      </c>
      <c r="C80" s="368" t="s">
        <v>48</v>
      </c>
      <c r="D80" s="737">
        <v>0</v>
      </c>
      <c r="E80" s="799"/>
      <c r="F80" s="1073">
        <f>D80*E80</f>
        <v>0</v>
      </c>
    </row>
    <row r="81" spans="1:6" s="1032" customFormat="1" ht="12.5" x14ac:dyDescent="0.25">
      <c r="A81" s="352"/>
      <c r="B81" s="1027"/>
      <c r="C81" s="368"/>
      <c r="D81" s="737"/>
      <c r="E81" s="799"/>
      <c r="F81" s="1073"/>
    </row>
    <row r="82" spans="1:6" s="1032" customFormat="1" ht="12.5" x14ac:dyDescent="0.25">
      <c r="A82" s="352" t="s">
        <v>1440</v>
      </c>
      <c r="B82" s="1027" t="s">
        <v>1441</v>
      </c>
      <c r="C82" s="368" t="s">
        <v>48</v>
      </c>
      <c r="D82" s="1067">
        <f>20.4+260</f>
        <v>280.39999999999998</v>
      </c>
      <c r="E82" s="799"/>
      <c r="F82" s="1073">
        <f>D82*E82</f>
        <v>0</v>
      </c>
    </row>
    <row r="83" spans="1:6" s="1032" customFormat="1" ht="13" x14ac:dyDescent="0.25">
      <c r="A83" s="352"/>
      <c r="B83" s="1026"/>
      <c r="C83" s="368"/>
      <c r="D83" s="737"/>
      <c r="E83" s="799"/>
      <c r="F83" s="1073"/>
    </row>
    <row r="84" spans="1:6" s="1032" customFormat="1" ht="13" x14ac:dyDescent="0.25">
      <c r="A84" s="352"/>
      <c r="B84" s="1042" t="s">
        <v>1442</v>
      </c>
      <c r="C84" s="368"/>
      <c r="D84" s="737"/>
      <c r="E84" s="799"/>
      <c r="F84" s="1073"/>
    </row>
    <row r="85" spans="1:6" s="1032" customFormat="1" ht="13" x14ac:dyDescent="0.25">
      <c r="A85" s="352"/>
      <c r="B85" s="1043" t="s">
        <v>1443</v>
      </c>
      <c r="C85" s="368"/>
      <c r="D85" s="737"/>
      <c r="E85" s="799"/>
      <c r="F85" s="1073"/>
    </row>
    <row r="86" spans="1:6" s="1032" customFormat="1" ht="12.5" x14ac:dyDescent="0.25">
      <c r="A86" s="352" t="s">
        <v>1444</v>
      </c>
      <c r="B86" s="1027" t="s">
        <v>1899</v>
      </c>
      <c r="C86" s="368" t="s">
        <v>126</v>
      </c>
      <c r="D86" s="1067">
        <v>0</v>
      </c>
      <c r="E86" s="799"/>
      <c r="F86" s="1073">
        <f>D86*E86</f>
        <v>0</v>
      </c>
    </row>
    <row r="87" spans="1:6" s="1032" customFormat="1" ht="12.5" x14ac:dyDescent="0.25">
      <c r="A87" s="352" t="s">
        <v>1445</v>
      </c>
      <c r="B87" s="1027" t="s">
        <v>1901</v>
      </c>
      <c r="C87" s="368" t="s">
        <v>126</v>
      </c>
      <c r="D87" s="1067">
        <v>0</v>
      </c>
      <c r="E87" s="799"/>
      <c r="F87" s="1073">
        <f>D87*E87</f>
        <v>0</v>
      </c>
    </row>
    <row r="88" spans="1:6" s="1032" customFormat="1" ht="12.5" x14ac:dyDescent="0.25">
      <c r="A88" s="352" t="s">
        <v>1446</v>
      </c>
      <c r="B88" s="1027" t="s">
        <v>1900</v>
      </c>
      <c r="C88" s="368" t="s">
        <v>126</v>
      </c>
      <c r="D88" s="737">
        <v>0</v>
      </c>
      <c r="E88" s="799"/>
      <c r="F88" s="1073">
        <f>D88*E88</f>
        <v>0</v>
      </c>
    </row>
    <row r="89" spans="1:6" s="1032" customFormat="1" ht="12.5" x14ac:dyDescent="0.25">
      <c r="A89" s="352"/>
      <c r="B89" s="1027"/>
      <c r="C89" s="368"/>
      <c r="D89" s="737"/>
      <c r="E89" s="799"/>
      <c r="F89" s="1073"/>
    </row>
    <row r="90" spans="1:6" s="1032" customFormat="1" ht="13" x14ac:dyDescent="0.25">
      <c r="A90" s="352"/>
      <c r="B90" s="1026" t="s">
        <v>1447</v>
      </c>
      <c r="C90" s="368"/>
      <c r="D90" s="737"/>
      <c r="E90" s="799"/>
      <c r="F90" s="1073"/>
    </row>
    <row r="91" spans="1:6" s="1032" customFormat="1" ht="12.5" x14ac:dyDescent="0.25">
      <c r="A91" s="352" t="s">
        <v>1448</v>
      </c>
      <c r="B91" s="1027" t="s">
        <v>1902</v>
      </c>
      <c r="C91" s="368" t="s">
        <v>126</v>
      </c>
      <c r="D91" s="622">
        <v>173</v>
      </c>
      <c r="E91" s="799"/>
      <c r="F91" s="1073">
        <f>D91*E91</f>
        <v>0</v>
      </c>
    </row>
    <row r="92" spans="1:6" s="1032" customFormat="1" ht="13" x14ac:dyDescent="0.25">
      <c r="A92" s="352"/>
      <c r="B92" s="1026"/>
      <c r="C92" s="368"/>
      <c r="D92" s="737"/>
      <c r="E92" s="799"/>
      <c r="F92" s="1073"/>
    </row>
    <row r="93" spans="1:6" s="1032" customFormat="1" ht="13" x14ac:dyDescent="0.25">
      <c r="A93" s="352"/>
      <c r="B93" s="1013" t="s">
        <v>131</v>
      </c>
      <c r="C93" s="368"/>
      <c r="D93" s="737"/>
      <c r="E93" s="1024"/>
      <c r="F93" s="1073"/>
    </row>
    <row r="94" spans="1:6" ht="25" x14ac:dyDescent="0.25">
      <c r="A94" s="352" t="s">
        <v>1450</v>
      </c>
      <c r="B94" s="353" t="s">
        <v>1451</v>
      </c>
      <c r="C94" s="368" t="s">
        <v>40</v>
      </c>
      <c r="D94" s="1193">
        <f>ROUNDUP((D47+D48+D49)*0.05,2)</f>
        <v>4.62</v>
      </c>
      <c r="E94" s="799"/>
      <c r="F94" s="1073">
        <f>D94*E94</f>
        <v>0</v>
      </c>
    </row>
    <row r="95" spans="1:6" ht="12.5" x14ac:dyDescent="0.25">
      <c r="A95" s="352"/>
      <c r="B95" s="1034"/>
      <c r="C95" s="368"/>
      <c r="D95" s="737"/>
      <c r="E95" s="799"/>
      <c r="F95" s="1073"/>
    </row>
    <row r="96" spans="1:6" s="351" customFormat="1" ht="13.15" customHeight="1" x14ac:dyDescent="0.25">
      <c r="A96" s="349"/>
      <c r="B96" s="354" t="s">
        <v>136</v>
      </c>
      <c r="C96" s="349"/>
      <c r="D96" s="355"/>
      <c r="E96" s="350"/>
      <c r="F96" s="1075"/>
    </row>
    <row r="97" spans="1:6" s="351" customFormat="1" ht="12.5" x14ac:dyDescent="0.25">
      <c r="A97" s="349" t="s">
        <v>1452</v>
      </c>
      <c r="B97" s="361" t="s">
        <v>1453</v>
      </c>
      <c r="C97" s="349" t="s">
        <v>48</v>
      </c>
      <c r="D97" s="355">
        <v>0</v>
      </c>
      <c r="E97" s="350"/>
      <c r="F97" s="1075">
        <f>D97*E97</f>
        <v>0</v>
      </c>
    </row>
    <row r="98" spans="1:6" s="351" customFormat="1" ht="12.5" x14ac:dyDescent="0.25">
      <c r="A98" s="349" t="s">
        <v>138</v>
      </c>
      <c r="B98" s="348" t="s">
        <v>1454</v>
      </c>
      <c r="C98" s="349" t="s">
        <v>126</v>
      </c>
      <c r="D98" s="355">
        <v>0</v>
      </c>
      <c r="E98" s="350"/>
      <c r="F98" s="1075">
        <f>D98*E98</f>
        <v>0</v>
      </c>
    </row>
    <row r="99" spans="1:6" s="351" customFormat="1" ht="13.15" customHeight="1" x14ac:dyDescent="0.25">
      <c r="A99" s="349"/>
      <c r="B99" s="356"/>
      <c r="C99" s="349"/>
      <c r="D99" s="355"/>
      <c r="E99" s="350"/>
      <c r="F99" s="1075"/>
    </row>
    <row r="100" spans="1:6" s="351" customFormat="1" ht="13.15" customHeight="1" x14ac:dyDescent="0.25">
      <c r="A100" s="349"/>
      <c r="B100" s="357" t="s">
        <v>427</v>
      </c>
      <c r="C100" s="349"/>
      <c r="D100" s="355"/>
      <c r="E100" s="350"/>
      <c r="F100" s="1075"/>
    </row>
    <row r="101" spans="1:6" s="351" customFormat="1" ht="13.15" customHeight="1" x14ac:dyDescent="0.25">
      <c r="A101" s="349"/>
      <c r="B101" s="358" t="s">
        <v>1145</v>
      </c>
      <c r="C101" s="349"/>
      <c r="D101" s="355"/>
      <c r="E101" s="350"/>
      <c r="F101" s="1075"/>
    </row>
    <row r="102" spans="1:6" s="351" customFormat="1" ht="13.15" customHeight="1" x14ac:dyDescent="0.25">
      <c r="A102" s="349" t="s">
        <v>428</v>
      </c>
      <c r="B102" s="359" t="s">
        <v>1686</v>
      </c>
      <c r="C102" s="349" t="s">
        <v>48</v>
      </c>
      <c r="D102" s="355">
        <v>103</v>
      </c>
      <c r="E102" s="350"/>
      <c r="F102" s="1075">
        <f>D102*E102</f>
        <v>0</v>
      </c>
    </row>
    <row r="103" spans="1:6" s="362" customFormat="1" ht="12.5" x14ac:dyDescent="0.25">
      <c r="A103" s="360" t="s">
        <v>1455</v>
      </c>
      <c r="B103" s="361" t="s">
        <v>1456</v>
      </c>
      <c r="C103" s="360" t="s">
        <v>48</v>
      </c>
      <c r="D103" s="419">
        <v>0</v>
      </c>
      <c r="E103" s="437"/>
      <c r="F103" s="1075">
        <f>D103*E103</f>
        <v>0</v>
      </c>
    </row>
    <row r="104" spans="1:6" s="362" customFormat="1" ht="12.5" x14ac:dyDescent="0.25">
      <c r="A104" s="352"/>
      <c r="B104" s="1034"/>
      <c r="C104" s="368"/>
      <c r="D104" s="737"/>
      <c r="E104" s="799"/>
      <c r="F104" s="1073"/>
    </row>
    <row r="105" spans="1:6" s="1032" customFormat="1" ht="13" x14ac:dyDescent="0.25">
      <c r="A105" s="368"/>
      <c r="B105" s="1031" t="s">
        <v>746</v>
      </c>
      <c r="C105" s="368"/>
      <c r="D105" s="1014"/>
      <c r="E105" s="1005"/>
      <c r="F105" s="1071"/>
    </row>
    <row r="106" spans="1:6" s="351" customFormat="1" ht="13.15" customHeight="1" x14ac:dyDescent="0.25">
      <c r="A106" s="349"/>
      <c r="B106" s="348"/>
      <c r="C106" s="349"/>
      <c r="D106" s="363"/>
      <c r="E106" s="350"/>
      <c r="F106" s="1075"/>
    </row>
    <row r="107" spans="1:6" s="351" customFormat="1" ht="26" x14ac:dyDescent="0.25">
      <c r="A107" s="349"/>
      <c r="B107" s="364" t="s">
        <v>1457</v>
      </c>
      <c r="C107" s="349"/>
      <c r="D107" s="363"/>
      <c r="E107" s="350"/>
      <c r="F107" s="1075"/>
    </row>
    <row r="108" spans="1:6" s="351" customFormat="1" ht="13" x14ac:dyDescent="0.25">
      <c r="A108" s="349"/>
      <c r="B108" s="347" t="s">
        <v>1458</v>
      </c>
      <c r="C108" s="349"/>
      <c r="D108" s="419"/>
      <c r="E108" s="350"/>
      <c r="F108" s="1075"/>
    </row>
    <row r="109" spans="1:6" s="351" customFormat="1" ht="12.5" x14ac:dyDescent="0.25">
      <c r="A109" s="349" t="s">
        <v>1459</v>
      </c>
      <c r="B109" s="348" t="s">
        <v>799</v>
      </c>
      <c r="C109" s="349" t="s">
        <v>126</v>
      </c>
      <c r="D109" s="419">
        <v>30</v>
      </c>
      <c r="E109" s="350"/>
      <c r="F109" s="1073">
        <f>D109*E109</f>
        <v>0</v>
      </c>
    </row>
    <row r="110" spans="1:6" s="351" customFormat="1" ht="12.5" x14ac:dyDescent="0.25">
      <c r="A110" s="349"/>
      <c r="B110" s="348"/>
      <c r="C110" s="349"/>
      <c r="D110" s="363"/>
      <c r="E110" s="350"/>
      <c r="F110" s="1073"/>
    </row>
    <row r="111" spans="1:6" s="351" customFormat="1" ht="13" x14ac:dyDescent="0.25">
      <c r="A111" s="349"/>
      <c r="B111" s="347" t="s">
        <v>1461</v>
      </c>
      <c r="C111" s="349"/>
      <c r="D111" s="363"/>
      <c r="E111" s="350"/>
      <c r="F111" s="1073"/>
    </row>
    <row r="112" spans="1:6" s="351" customFormat="1" ht="13.15" customHeight="1" x14ac:dyDescent="0.25">
      <c r="A112" s="349" t="s">
        <v>1913</v>
      </c>
      <c r="B112" s="348" t="s">
        <v>799</v>
      </c>
      <c r="C112" s="349" t="s">
        <v>126</v>
      </c>
      <c r="D112" s="419">
        <v>20</v>
      </c>
      <c r="E112" s="350"/>
      <c r="F112" s="1073">
        <f>D112*E112</f>
        <v>0</v>
      </c>
    </row>
    <row r="113" spans="1:6" s="351" customFormat="1" ht="13.15" customHeight="1" x14ac:dyDescent="0.25">
      <c r="A113" s="349"/>
      <c r="B113" s="348"/>
      <c r="C113" s="349"/>
      <c r="D113" s="419"/>
      <c r="E113" s="350"/>
      <c r="F113" s="1073"/>
    </row>
    <row r="114" spans="1:6" s="351" customFormat="1" ht="13.15" customHeight="1" x14ac:dyDescent="0.25">
      <c r="A114" s="349"/>
      <c r="B114" s="348"/>
      <c r="C114" s="349"/>
      <c r="D114" s="419"/>
      <c r="E114" s="350"/>
      <c r="F114" s="1073"/>
    </row>
    <row r="115" spans="1:6" s="351" customFormat="1" ht="13.15" customHeight="1" x14ac:dyDescent="0.25">
      <c r="A115" s="349"/>
      <c r="B115" s="348"/>
      <c r="C115" s="349"/>
      <c r="D115" s="419"/>
      <c r="E115" s="350"/>
      <c r="F115" s="1073"/>
    </row>
    <row r="116" spans="1:6" s="351" customFormat="1" ht="18.75" customHeight="1" x14ac:dyDescent="0.25">
      <c r="A116" s="2180" t="s">
        <v>103</v>
      </c>
      <c r="B116" s="2181"/>
      <c r="C116" s="2181"/>
      <c r="D116" s="2181"/>
      <c r="E116" s="2182"/>
      <c r="F116" s="1074">
        <f>SUM(F60:F114)</f>
        <v>0</v>
      </c>
    </row>
    <row r="117" spans="1:6" s="1032" customFormat="1" ht="26" x14ac:dyDescent="0.25">
      <c r="A117" s="626"/>
      <c r="B117" s="1025" t="s">
        <v>1462</v>
      </c>
      <c r="C117" s="368"/>
      <c r="D117" s="737"/>
      <c r="E117" s="1005"/>
      <c r="F117" s="1071"/>
    </row>
    <row r="118" spans="1:6" s="1032" customFormat="1" ht="12.5" x14ac:dyDescent="0.25">
      <c r="A118" s="367" t="s">
        <v>786</v>
      </c>
      <c r="B118" s="729" t="s">
        <v>1903</v>
      </c>
      <c r="C118" s="368" t="s">
        <v>126</v>
      </c>
      <c r="D118" s="737">
        <v>20</v>
      </c>
      <c r="E118" s="1005"/>
      <c r="F118" s="1073">
        <f>D118*E118</f>
        <v>0</v>
      </c>
    </row>
    <row r="119" spans="1:6" s="1032" customFormat="1" ht="13" x14ac:dyDescent="0.25">
      <c r="A119" s="368"/>
      <c r="B119" s="1007"/>
      <c r="C119" s="368"/>
      <c r="D119" s="737"/>
      <c r="E119" s="350"/>
      <c r="F119" s="1071"/>
    </row>
    <row r="120" spans="1:6" s="1032" customFormat="1" ht="13" x14ac:dyDescent="0.25">
      <c r="A120" s="367"/>
      <c r="B120" s="1013" t="s">
        <v>1465</v>
      </c>
      <c r="C120" s="368"/>
      <c r="D120" s="1014"/>
      <c r="E120" s="1005"/>
      <c r="F120" s="1071"/>
    </row>
    <row r="121" spans="1:6" s="1032" customFormat="1" ht="12.5" x14ac:dyDescent="0.25">
      <c r="A121" s="367"/>
      <c r="B121" s="1027"/>
      <c r="C121" s="368"/>
      <c r="D121" s="1014"/>
      <c r="E121" s="1005"/>
      <c r="F121" s="1071"/>
    </row>
    <row r="122" spans="1:6" ht="26" x14ac:dyDescent="0.25">
      <c r="A122" s="367"/>
      <c r="B122" s="364" t="s">
        <v>1457</v>
      </c>
      <c r="C122" s="368"/>
      <c r="D122" s="737"/>
      <c r="E122" s="1005"/>
      <c r="F122" s="1071"/>
    </row>
    <row r="123" spans="1:6" s="563" customFormat="1" ht="15" x14ac:dyDescent="0.25">
      <c r="A123" s="907"/>
      <c r="B123" s="936" t="s">
        <v>1466</v>
      </c>
      <c r="C123" s="907"/>
      <c r="D123" s="907"/>
      <c r="E123" s="928"/>
      <c r="F123" s="1076"/>
    </row>
    <row r="124" spans="1:6" s="563" customFormat="1" ht="12.5" x14ac:dyDescent="0.25">
      <c r="A124" s="907" t="s">
        <v>300</v>
      </c>
      <c r="B124" s="908" t="s">
        <v>1478</v>
      </c>
      <c r="C124" s="907" t="s">
        <v>19</v>
      </c>
      <c r="D124" s="907">
        <v>1</v>
      </c>
      <c r="E124" s="909"/>
      <c r="F124" s="1077">
        <f t="shared" ref="F124:F130" si="0">D124*E124</f>
        <v>0</v>
      </c>
    </row>
    <row r="125" spans="1:6" s="563" customFormat="1" ht="12.5" x14ac:dyDescent="0.25">
      <c r="A125" s="907" t="s">
        <v>302</v>
      </c>
      <c r="B125" s="908" t="s">
        <v>802</v>
      </c>
      <c r="C125" s="907" t="s">
        <v>19</v>
      </c>
      <c r="D125" s="907">
        <v>1</v>
      </c>
      <c r="E125" s="909"/>
      <c r="F125" s="1077">
        <f t="shared" si="0"/>
        <v>0</v>
      </c>
    </row>
    <row r="126" spans="1:6" s="563" customFormat="1" ht="12.5" x14ac:dyDescent="0.25">
      <c r="A126" s="907" t="s">
        <v>337</v>
      </c>
      <c r="B126" s="908" t="s">
        <v>799</v>
      </c>
      <c r="C126" s="907" t="s">
        <v>19</v>
      </c>
      <c r="D126" s="907">
        <v>1</v>
      </c>
      <c r="E126" s="909"/>
      <c r="F126" s="1077">
        <f t="shared" si="0"/>
        <v>0</v>
      </c>
    </row>
    <row r="127" spans="1:6" s="563" customFormat="1" ht="12.5" x14ac:dyDescent="0.25">
      <c r="A127" s="907" t="s">
        <v>489</v>
      </c>
      <c r="B127" s="908" t="s">
        <v>1460</v>
      </c>
      <c r="C127" s="907" t="s">
        <v>19</v>
      </c>
      <c r="D127" s="907">
        <v>2</v>
      </c>
      <c r="E127" s="909"/>
      <c r="F127" s="1077">
        <f t="shared" si="0"/>
        <v>0</v>
      </c>
    </row>
    <row r="128" spans="1:6" s="563" customFormat="1" ht="12.5" x14ac:dyDescent="0.25">
      <c r="A128" s="907" t="s">
        <v>1671</v>
      </c>
      <c r="B128" s="908" t="s">
        <v>2243</v>
      </c>
      <c r="C128" s="907" t="s">
        <v>19</v>
      </c>
      <c r="D128" s="907">
        <v>1</v>
      </c>
      <c r="E128" s="909"/>
      <c r="F128" s="1077">
        <f t="shared" si="0"/>
        <v>0</v>
      </c>
    </row>
    <row r="129" spans="1:6" s="563" customFormat="1" ht="12.5" x14ac:dyDescent="0.25">
      <c r="A129" s="907" t="s">
        <v>1672</v>
      </c>
      <c r="B129" s="908" t="s">
        <v>1467</v>
      </c>
      <c r="C129" s="907" t="s">
        <v>19</v>
      </c>
      <c r="D129" s="907">
        <v>1</v>
      </c>
      <c r="E129" s="909"/>
      <c r="F129" s="1077">
        <f t="shared" si="0"/>
        <v>0</v>
      </c>
    </row>
    <row r="130" spans="1:6" s="563" customFormat="1" ht="12.5" x14ac:dyDescent="0.25">
      <c r="A130" s="907" t="s">
        <v>1673</v>
      </c>
      <c r="B130" s="908" t="s">
        <v>2239</v>
      </c>
      <c r="C130" s="907" t="s">
        <v>19</v>
      </c>
      <c r="D130" s="907">
        <v>1</v>
      </c>
      <c r="E130" s="909"/>
      <c r="F130" s="1077">
        <f t="shared" si="0"/>
        <v>0</v>
      </c>
    </row>
    <row r="131" spans="1:6" ht="12.5" x14ac:dyDescent="0.25">
      <c r="A131" s="368"/>
      <c r="B131" s="729"/>
      <c r="C131" s="368"/>
      <c r="D131" s="737"/>
      <c r="E131" s="1005"/>
      <c r="F131" s="1071"/>
    </row>
    <row r="132" spans="1:6" s="563" customFormat="1" ht="13" x14ac:dyDescent="0.25">
      <c r="A132" s="907"/>
      <c r="B132" s="936" t="s">
        <v>1468</v>
      </c>
      <c r="C132" s="907"/>
      <c r="D132" s="907"/>
      <c r="E132" s="909"/>
      <c r="F132" s="1077"/>
    </row>
    <row r="133" spans="1:6" s="563" customFormat="1" ht="12.5" x14ac:dyDescent="0.25">
      <c r="A133" s="907" t="s">
        <v>795</v>
      </c>
      <c r="B133" s="908" t="s">
        <v>797</v>
      </c>
      <c r="C133" s="907" t="s">
        <v>19</v>
      </c>
      <c r="D133" s="907">
        <v>0</v>
      </c>
      <c r="E133" s="909"/>
      <c r="F133" s="1077">
        <f>D133*E133</f>
        <v>0</v>
      </c>
    </row>
    <row r="134" spans="1:6" s="563" customFormat="1" ht="12.5" x14ac:dyDescent="0.25">
      <c r="A134" s="907"/>
      <c r="B134" s="908"/>
      <c r="C134" s="907"/>
      <c r="D134" s="907"/>
      <c r="E134" s="909"/>
      <c r="F134" s="1077"/>
    </row>
    <row r="135" spans="1:6" s="563" customFormat="1" ht="13" x14ac:dyDescent="0.25">
      <c r="A135" s="907"/>
      <c r="B135" s="936" t="s">
        <v>355</v>
      </c>
      <c r="C135" s="907"/>
      <c r="D135" s="907"/>
      <c r="E135" s="909"/>
      <c r="F135" s="1077"/>
    </row>
    <row r="136" spans="1:6" s="563" customFormat="1" ht="12.5" x14ac:dyDescent="0.25">
      <c r="A136" s="907" t="s">
        <v>798</v>
      </c>
      <c r="B136" s="908" t="s">
        <v>1469</v>
      </c>
      <c r="C136" s="907" t="s">
        <v>19</v>
      </c>
      <c r="D136" s="907">
        <v>1</v>
      </c>
      <c r="E136" s="909"/>
      <c r="F136" s="1077">
        <f>D136*E136</f>
        <v>0</v>
      </c>
    </row>
    <row r="137" spans="1:6" s="563" customFormat="1" ht="12.5" x14ac:dyDescent="0.25">
      <c r="A137" s="907"/>
      <c r="B137" s="908"/>
      <c r="C137" s="907"/>
      <c r="D137" s="907"/>
      <c r="E137" s="909"/>
      <c r="F137" s="1077"/>
    </row>
    <row r="138" spans="1:6" s="563" customFormat="1" ht="26" x14ac:dyDescent="0.25">
      <c r="A138" s="907"/>
      <c r="B138" s="936" t="s">
        <v>2229</v>
      </c>
      <c r="C138" s="907"/>
      <c r="D138" s="907"/>
      <c r="E138" s="909"/>
      <c r="F138" s="1077"/>
    </row>
    <row r="139" spans="1:6" s="563" customFormat="1" ht="12.5" x14ac:dyDescent="0.25">
      <c r="A139" s="907" t="s">
        <v>2230</v>
      </c>
      <c r="B139" s="908" t="s">
        <v>488</v>
      </c>
      <c r="C139" s="907" t="s">
        <v>19</v>
      </c>
      <c r="D139" s="907">
        <v>5</v>
      </c>
      <c r="E139" s="909"/>
      <c r="F139" s="1077">
        <f>D139*E139</f>
        <v>0</v>
      </c>
    </row>
    <row r="140" spans="1:6" s="563" customFormat="1" ht="12.5" x14ac:dyDescent="0.25">
      <c r="A140" s="907" t="s">
        <v>2231</v>
      </c>
      <c r="B140" s="908" t="s">
        <v>251</v>
      </c>
      <c r="C140" s="907" t="s">
        <v>19</v>
      </c>
      <c r="D140" s="907">
        <v>5</v>
      </c>
      <c r="E140" s="909"/>
      <c r="F140" s="1077">
        <f>D140*E140</f>
        <v>0</v>
      </c>
    </row>
    <row r="141" spans="1:6" s="563" customFormat="1" ht="12.5" x14ac:dyDescent="0.25">
      <c r="A141" s="907"/>
      <c r="B141" s="908"/>
      <c r="C141" s="907"/>
      <c r="D141" s="907"/>
      <c r="E141" s="909"/>
      <c r="F141" s="1077"/>
    </row>
    <row r="142" spans="1:6" s="563" customFormat="1" ht="13" x14ac:dyDescent="0.25">
      <c r="A142" s="907"/>
      <c r="B142" s="936" t="s">
        <v>1470</v>
      </c>
      <c r="C142" s="907"/>
      <c r="D142" s="907"/>
      <c r="E142" s="909"/>
      <c r="F142" s="1077"/>
    </row>
    <row r="143" spans="1:6" s="563" customFormat="1" ht="12.5" x14ac:dyDescent="0.25">
      <c r="A143" s="907" t="s">
        <v>306</v>
      </c>
      <c r="B143" s="908" t="s">
        <v>1471</v>
      </c>
      <c r="C143" s="907" t="s">
        <v>19</v>
      </c>
      <c r="D143" s="907">
        <v>1</v>
      </c>
      <c r="E143" s="909"/>
      <c r="F143" s="1077">
        <f>D143*E143</f>
        <v>0</v>
      </c>
    </row>
    <row r="144" spans="1:6" s="563" customFormat="1" ht="12.5" x14ac:dyDescent="0.25">
      <c r="A144" s="907" t="s">
        <v>308</v>
      </c>
      <c r="B144" s="908" t="s">
        <v>1472</v>
      </c>
      <c r="C144" s="907" t="s">
        <v>19</v>
      </c>
      <c r="D144" s="907">
        <v>1</v>
      </c>
      <c r="E144" s="909"/>
      <c r="F144" s="1077">
        <f>D144*E144</f>
        <v>0</v>
      </c>
    </row>
    <row r="145" spans="1:7" s="563" customFormat="1" ht="12.5" x14ac:dyDescent="0.25">
      <c r="A145" s="907"/>
      <c r="B145" s="908"/>
      <c r="C145" s="907"/>
      <c r="D145" s="907"/>
      <c r="E145" s="909"/>
      <c r="F145" s="1077"/>
    </row>
    <row r="146" spans="1:7" ht="13" x14ac:dyDescent="0.25">
      <c r="A146" s="1044"/>
      <c r="B146" s="1045" t="s">
        <v>1474</v>
      </c>
      <c r="C146" s="1046"/>
      <c r="D146" s="1047"/>
      <c r="E146" s="1048"/>
      <c r="F146" s="1078"/>
    </row>
    <row r="147" spans="1:7" ht="12.5" x14ac:dyDescent="0.25">
      <c r="A147" s="1046" t="s">
        <v>342</v>
      </c>
      <c r="B147" s="908" t="s">
        <v>1475</v>
      </c>
      <c r="C147" s="907" t="s">
        <v>19</v>
      </c>
      <c r="D147" s="907">
        <v>1</v>
      </c>
      <c r="E147" s="909"/>
      <c r="F147" s="1077">
        <f>D147*E147</f>
        <v>0</v>
      </c>
    </row>
    <row r="148" spans="1:7" ht="12.5" x14ac:dyDescent="0.25">
      <c r="A148" s="1046" t="s">
        <v>1402</v>
      </c>
      <c r="B148" s="908" t="s">
        <v>799</v>
      </c>
      <c r="C148" s="907" t="s">
        <v>19</v>
      </c>
      <c r="D148" s="907">
        <v>0</v>
      </c>
      <c r="E148" s="909"/>
      <c r="F148" s="1077">
        <f>D148*E148</f>
        <v>0</v>
      </c>
    </row>
    <row r="149" spans="1:7" ht="12.5" x14ac:dyDescent="0.25">
      <c r="A149" s="1046" t="s">
        <v>265</v>
      </c>
      <c r="B149" s="908" t="s">
        <v>1460</v>
      </c>
      <c r="C149" s="907" t="s">
        <v>19</v>
      </c>
      <c r="D149" s="907">
        <v>1</v>
      </c>
      <c r="E149" s="909"/>
      <c r="F149" s="1077">
        <f>D149*E149</f>
        <v>0</v>
      </c>
    </row>
    <row r="150" spans="1:7" ht="12.5" x14ac:dyDescent="0.25">
      <c r="A150" s="1046"/>
      <c r="B150" s="908"/>
      <c r="C150" s="907"/>
      <c r="D150" s="907"/>
      <c r="E150" s="909"/>
      <c r="F150" s="1077"/>
    </row>
    <row r="151" spans="1:7" ht="26" x14ac:dyDescent="0.25">
      <c r="A151" s="1046"/>
      <c r="B151" s="936" t="s">
        <v>2232</v>
      </c>
      <c r="C151" s="907"/>
      <c r="D151" s="907"/>
      <c r="E151" s="909"/>
      <c r="F151" s="1077"/>
    </row>
    <row r="152" spans="1:7" ht="12.5" x14ac:dyDescent="0.25">
      <c r="A152" s="1046" t="s">
        <v>2233</v>
      </c>
      <c r="B152" s="908" t="s">
        <v>257</v>
      </c>
      <c r="C152" s="907" t="s">
        <v>19</v>
      </c>
      <c r="D152" s="907">
        <v>1</v>
      </c>
      <c r="E152" s="909"/>
      <c r="F152" s="1077">
        <f>D152*E152</f>
        <v>0</v>
      </c>
    </row>
    <row r="153" spans="1:7" ht="12.5" x14ac:dyDescent="0.25">
      <c r="A153" s="368"/>
      <c r="B153" s="1034"/>
      <c r="C153" s="368"/>
      <c r="D153" s="1014"/>
      <c r="E153" s="1005"/>
      <c r="F153" s="1071"/>
    </row>
    <row r="154" spans="1:7" ht="26" x14ac:dyDescent="0.25">
      <c r="A154" s="907"/>
      <c r="B154" s="936" t="s">
        <v>1476</v>
      </c>
      <c r="C154" s="907"/>
      <c r="D154" s="907"/>
      <c r="E154" s="909"/>
      <c r="F154" s="1077"/>
    </row>
    <row r="155" spans="1:7" ht="12.5" x14ac:dyDescent="0.25">
      <c r="A155" s="907" t="s">
        <v>147</v>
      </c>
      <c r="B155" s="908" t="s">
        <v>2244</v>
      </c>
      <c r="C155" s="907" t="s">
        <v>19</v>
      </c>
      <c r="D155" s="907">
        <v>1</v>
      </c>
      <c r="E155" s="909"/>
      <c r="F155" s="1077">
        <f t="shared" ref="F155:F163" si="1">D155*E155</f>
        <v>0</v>
      </c>
      <c r="G155" s="1812"/>
    </row>
    <row r="156" spans="1:7" ht="12.5" x14ac:dyDescent="0.25">
      <c r="A156" s="907" t="s">
        <v>311</v>
      </c>
      <c r="B156" s="908" t="s">
        <v>2245</v>
      </c>
      <c r="C156" s="907" t="s">
        <v>19</v>
      </c>
      <c r="D156" s="907">
        <v>1</v>
      </c>
      <c r="E156" s="909"/>
      <c r="F156" s="1077">
        <f t="shared" si="1"/>
        <v>0</v>
      </c>
      <c r="G156" s="1812"/>
    </row>
    <row r="157" spans="1:7" ht="12.5" x14ac:dyDescent="0.25">
      <c r="A157" s="907" t="s">
        <v>343</v>
      </c>
      <c r="B157" s="908" t="s">
        <v>2246</v>
      </c>
      <c r="C157" s="907" t="s">
        <v>19</v>
      </c>
      <c r="D157" s="907">
        <v>1</v>
      </c>
      <c r="E157" s="909"/>
      <c r="F157" s="1077">
        <f t="shared" si="1"/>
        <v>0</v>
      </c>
      <c r="G157" s="1812"/>
    </row>
    <row r="158" spans="1:7" ht="12.5" x14ac:dyDescent="0.25">
      <c r="A158" s="907" t="s">
        <v>345</v>
      </c>
      <c r="B158" s="908" t="s">
        <v>2241</v>
      </c>
      <c r="C158" s="907" t="s">
        <v>19</v>
      </c>
      <c r="D158" s="907">
        <v>1</v>
      </c>
      <c r="E158" s="909"/>
      <c r="F158" s="1077">
        <f t="shared" si="1"/>
        <v>0</v>
      </c>
      <c r="G158" s="1812"/>
    </row>
    <row r="159" spans="1:7" ht="12.5" x14ac:dyDescent="0.25">
      <c r="A159" s="907" t="s">
        <v>317</v>
      </c>
      <c r="B159" s="908" t="s">
        <v>2240</v>
      </c>
      <c r="C159" s="907" t="s">
        <v>19</v>
      </c>
      <c r="D159" s="907">
        <v>1</v>
      </c>
      <c r="E159" s="909"/>
      <c r="F159" s="1077">
        <f t="shared" si="1"/>
        <v>0</v>
      </c>
      <c r="G159" s="1812"/>
    </row>
    <row r="160" spans="1:7" ht="12.5" x14ac:dyDescent="0.25">
      <c r="A160" s="907" t="s">
        <v>347</v>
      </c>
      <c r="B160" s="908" t="s">
        <v>2242</v>
      </c>
      <c r="C160" s="907" t="s">
        <v>19</v>
      </c>
      <c r="D160" s="907">
        <v>1</v>
      </c>
      <c r="E160" s="909"/>
      <c r="F160" s="1077">
        <f t="shared" si="1"/>
        <v>0</v>
      </c>
      <c r="G160" s="1812"/>
    </row>
    <row r="161" spans="1:11" ht="12.5" x14ac:dyDescent="0.25">
      <c r="A161" s="907" t="s">
        <v>349</v>
      </c>
      <c r="B161" s="908" t="s">
        <v>2247</v>
      </c>
      <c r="C161" s="907" t="s">
        <v>19</v>
      </c>
      <c r="D161" s="907">
        <v>2</v>
      </c>
      <c r="E161" s="909"/>
      <c r="F161" s="1077">
        <f t="shared" si="1"/>
        <v>0</v>
      </c>
    </row>
    <row r="162" spans="1:11" ht="12.5" x14ac:dyDescent="0.25">
      <c r="A162" s="907" t="s">
        <v>351</v>
      </c>
      <c r="B162" s="908" t="s">
        <v>2248</v>
      </c>
      <c r="C162" s="907" t="s">
        <v>19</v>
      </c>
      <c r="D162" s="907">
        <v>1</v>
      </c>
      <c r="E162" s="909"/>
      <c r="F162" s="1077">
        <f t="shared" si="1"/>
        <v>0</v>
      </c>
    </row>
    <row r="163" spans="1:11" ht="12.5" x14ac:dyDescent="0.25">
      <c r="A163" s="907" t="s">
        <v>2250</v>
      </c>
      <c r="B163" s="908" t="s">
        <v>2249</v>
      </c>
      <c r="C163" s="907" t="s">
        <v>19</v>
      </c>
      <c r="D163" s="907">
        <v>1</v>
      </c>
      <c r="E163" s="909"/>
      <c r="F163" s="1077">
        <f t="shared" si="1"/>
        <v>0</v>
      </c>
    </row>
    <row r="164" spans="1:11" ht="12.5" x14ac:dyDescent="0.25">
      <c r="A164" s="907"/>
      <c r="B164" s="908"/>
      <c r="C164" s="907"/>
      <c r="D164" s="907"/>
      <c r="E164" s="909"/>
      <c r="F164" s="1077"/>
    </row>
    <row r="165" spans="1:11" ht="13" x14ac:dyDescent="0.25">
      <c r="A165" s="1046"/>
      <c r="B165" s="1007" t="s">
        <v>2234</v>
      </c>
      <c r="C165" s="907"/>
      <c r="D165" s="907"/>
      <c r="E165" s="909"/>
      <c r="F165" s="1077"/>
    </row>
    <row r="166" spans="1:11" ht="25" x14ac:dyDescent="0.25">
      <c r="A166" s="1046"/>
      <c r="B166" s="1813" t="s">
        <v>2235</v>
      </c>
      <c r="C166" s="907"/>
      <c r="D166" s="907"/>
      <c r="E166" s="909"/>
      <c r="F166" s="1077"/>
    </row>
    <row r="167" spans="1:11" ht="12.5" x14ac:dyDescent="0.25">
      <c r="A167" s="1046" t="s">
        <v>2236</v>
      </c>
      <c r="B167" s="908" t="s">
        <v>488</v>
      </c>
      <c r="C167" s="907" t="s">
        <v>19</v>
      </c>
      <c r="D167" s="907">
        <v>1</v>
      </c>
      <c r="E167" s="909"/>
      <c r="F167" s="1077">
        <f>D167*E167</f>
        <v>0</v>
      </c>
    </row>
    <row r="168" spans="1:11" ht="12.5" x14ac:dyDescent="0.25">
      <c r="A168" s="907"/>
      <c r="B168" s="908"/>
      <c r="C168" s="907"/>
      <c r="D168" s="907"/>
      <c r="E168" s="909"/>
      <c r="F168" s="1077"/>
    </row>
    <row r="169" spans="1:11" ht="26" x14ac:dyDescent="0.25">
      <c r="A169" s="907"/>
      <c r="B169" s="365" t="s">
        <v>1477</v>
      </c>
      <c r="C169" s="907"/>
      <c r="D169" s="907"/>
      <c r="E169" s="909"/>
      <c r="F169" s="1077"/>
    </row>
    <row r="170" spans="1:11" ht="12.5" x14ac:dyDescent="0.25">
      <c r="A170" s="907" t="s">
        <v>186</v>
      </c>
      <c r="B170" s="908" t="s">
        <v>1478</v>
      </c>
      <c r="C170" s="907" t="s">
        <v>19</v>
      </c>
      <c r="D170" s="907">
        <v>1</v>
      </c>
      <c r="E170" s="909"/>
      <c r="F170" s="1077">
        <f>D170*E170</f>
        <v>0</v>
      </c>
      <c r="G170" s="563"/>
      <c r="H170" s="1049"/>
      <c r="I170" s="1032"/>
      <c r="J170" s="1032"/>
      <c r="K170" s="1032"/>
    </row>
    <row r="171" spans="1:11" ht="12.5" x14ac:dyDescent="0.25">
      <c r="A171" s="907" t="s">
        <v>268</v>
      </c>
      <c r="B171" s="908" t="s">
        <v>799</v>
      </c>
      <c r="C171" s="907" t="s">
        <v>19</v>
      </c>
      <c r="D171" s="907">
        <v>1</v>
      </c>
      <c r="E171" s="909"/>
      <c r="F171" s="1077">
        <f>D171*E171</f>
        <v>0</v>
      </c>
    </row>
    <row r="172" spans="1:11" ht="12.5" x14ac:dyDescent="0.25">
      <c r="A172" s="907" t="s">
        <v>269</v>
      </c>
      <c r="B172" s="908" t="s">
        <v>1460</v>
      </c>
      <c r="C172" s="907" t="s">
        <v>19</v>
      </c>
      <c r="D172" s="907">
        <v>1</v>
      </c>
      <c r="E172" s="909"/>
      <c r="F172" s="1077">
        <f>D172*E172</f>
        <v>0</v>
      </c>
    </row>
    <row r="173" spans="1:11" ht="13" x14ac:dyDescent="0.25">
      <c r="A173" s="367"/>
      <c r="B173" s="1023"/>
      <c r="C173" s="368"/>
      <c r="D173" s="737"/>
      <c r="E173" s="1005"/>
      <c r="F173" s="1071"/>
    </row>
    <row r="174" spans="1:11" ht="17.25" customHeight="1" x14ac:dyDescent="0.25">
      <c r="A174" s="2180" t="s">
        <v>103</v>
      </c>
      <c r="B174" s="2181"/>
      <c r="C174" s="2181"/>
      <c r="D174" s="2181"/>
      <c r="E174" s="2182"/>
      <c r="F174" s="1074">
        <f>SUM(F117:F173)</f>
        <v>0</v>
      </c>
    </row>
    <row r="175" spans="1:11" ht="13" x14ac:dyDescent="0.25">
      <c r="A175" s="367"/>
      <c r="B175" s="1023"/>
      <c r="C175" s="368"/>
      <c r="D175" s="737"/>
      <c r="E175" s="1005"/>
      <c r="F175" s="1071"/>
    </row>
    <row r="176" spans="1:11" ht="13" x14ac:dyDescent="0.25">
      <c r="A176" s="368"/>
      <c r="B176" s="1007" t="s">
        <v>1479</v>
      </c>
      <c r="C176" s="368"/>
      <c r="D176" s="737"/>
      <c r="E176" s="1005"/>
      <c r="F176" s="1071"/>
    </row>
    <row r="177" spans="1:11" ht="26" x14ac:dyDescent="0.25">
      <c r="A177" s="367"/>
      <c r="B177" s="1023" t="s">
        <v>1480</v>
      </c>
      <c r="C177" s="368"/>
      <c r="D177" s="737"/>
      <c r="E177" s="1005"/>
      <c r="F177" s="1071"/>
    </row>
    <row r="178" spans="1:11" ht="12.5" x14ac:dyDescent="0.25">
      <c r="A178" s="367" t="s">
        <v>1914</v>
      </c>
      <c r="B178" s="1027" t="s">
        <v>799</v>
      </c>
      <c r="C178" s="368" t="s">
        <v>19</v>
      </c>
      <c r="D178" s="1014">
        <v>1</v>
      </c>
      <c r="E178" s="1005"/>
      <c r="F178" s="1073">
        <f>D178*E178</f>
        <v>0</v>
      </c>
    </row>
    <row r="179" spans="1:11" ht="12.5" x14ac:dyDescent="0.25">
      <c r="A179" s="907"/>
      <c r="B179" s="908"/>
      <c r="C179" s="907"/>
      <c r="D179" s="907"/>
      <c r="E179" s="909"/>
      <c r="F179" s="1077"/>
    </row>
    <row r="180" spans="1:11" ht="13" x14ac:dyDescent="0.25">
      <c r="A180" s="367"/>
      <c r="B180" s="1023" t="s">
        <v>2237</v>
      </c>
      <c r="C180" s="368"/>
      <c r="D180" s="737"/>
      <c r="E180" s="1005"/>
      <c r="F180" s="1071"/>
    </row>
    <row r="181" spans="1:11" ht="13" x14ac:dyDescent="0.25">
      <c r="A181" s="1044"/>
      <c r="B181" s="1023" t="s">
        <v>2238</v>
      </c>
      <c r="C181" s="1046"/>
      <c r="D181" s="1047"/>
      <c r="E181" s="1048"/>
      <c r="F181" s="1078"/>
    </row>
    <row r="182" spans="1:11" ht="12.5" x14ac:dyDescent="0.25">
      <c r="A182" s="907" t="s">
        <v>2251</v>
      </c>
      <c r="B182" s="908" t="s">
        <v>257</v>
      </c>
      <c r="C182" s="907" t="s">
        <v>19</v>
      </c>
      <c r="D182" s="907">
        <v>1</v>
      </c>
      <c r="E182" s="909"/>
      <c r="F182" s="1077">
        <f>D182*E182</f>
        <v>0</v>
      </c>
    </row>
    <row r="183" spans="1:11" ht="13" x14ac:dyDescent="0.25">
      <c r="A183" s="367"/>
      <c r="B183" s="1026"/>
      <c r="C183" s="368"/>
      <c r="D183" s="737"/>
      <c r="E183" s="1005"/>
      <c r="F183" s="1071"/>
    </row>
    <row r="184" spans="1:11" ht="13" x14ac:dyDescent="0.25">
      <c r="A184" s="368"/>
      <c r="B184" s="1031" t="s">
        <v>752</v>
      </c>
      <c r="C184" s="368"/>
      <c r="D184" s="1014"/>
      <c r="E184" s="1005"/>
      <c r="F184" s="1071"/>
    </row>
    <row r="185" spans="1:11" ht="12.5" x14ac:dyDescent="0.25">
      <c r="A185" s="368"/>
      <c r="B185" s="1034"/>
      <c r="C185" s="368"/>
      <c r="D185" s="1014"/>
      <c r="E185" s="1005"/>
      <c r="F185" s="1071"/>
    </row>
    <row r="186" spans="1:11" ht="13" x14ac:dyDescent="0.25">
      <c r="A186" s="368"/>
      <c r="B186" s="1013" t="s">
        <v>1482</v>
      </c>
      <c r="C186" s="368"/>
      <c r="D186" s="1014"/>
      <c r="E186" s="1005"/>
      <c r="F186" s="1071"/>
    </row>
    <row r="187" spans="1:11" ht="13" x14ac:dyDescent="0.25">
      <c r="A187" s="368"/>
      <c r="B187" s="1022" t="s">
        <v>1483</v>
      </c>
      <c r="C187" s="368"/>
      <c r="D187" s="1014"/>
      <c r="E187" s="1005"/>
      <c r="F187" s="1071"/>
    </row>
    <row r="188" spans="1:11" ht="12.5" x14ac:dyDescent="0.25">
      <c r="A188" s="367" t="s">
        <v>276</v>
      </c>
      <c r="B188" s="729" t="s">
        <v>1484</v>
      </c>
      <c r="C188" s="368" t="s">
        <v>19</v>
      </c>
      <c r="D188" s="737">
        <v>1</v>
      </c>
      <c r="E188" s="409"/>
      <c r="F188" s="1077">
        <f>D188*E188</f>
        <v>0</v>
      </c>
      <c r="G188" s="563"/>
      <c r="H188" s="956"/>
      <c r="I188" s="563"/>
      <c r="J188" s="563"/>
      <c r="K188" s="563"/>
    </row>
    <row r="189" spans="1:11" ht="12.5" x14ac:dyDescent="0.25">
      <c r="A189" s="367"/>
      <c r="B189" s="729"/>
      <c r="C189" s="368"/>
      <c r="D189" s="737"/>
      <c r="E189" s="409"/>
      <c r="F189" s="1071"/>
      <c r="G189" s="563"/>
      <c r="H189" s="956"/>
      <c r="I189" s="563"/>
      <c r="J189" s="563"/>
      <c r="K189" s="563"/>
    </row>
    <row r="190" spans="1:11" ht="12.5" x14ac:dyDescent="0.25">
      <c r="A190" s="367" t="s">
        <v>1485</v>
      </c>
      <c r="B190" s="729" t="s">
        <v>1486</v>
      </c>
      <c r="C190" s="368" t="s">
        <v>19</v>
      </c>
      <c r="D190" s="737">
        <v>1</v>
      </c>
      <c r="E190" s="409"/>
      <c r="F190" s="1077">
        <f>D190*E190</f>
        <v>0</v>
      </c>
      <c r="G190" s="563"/>
      <c r="H190" s="956"/>
      <c r="I190" s="563"/>
      <c r="J190" s="563"/>
      <c r="K190" s="563"/>
    </row>
    <row r="191" spans="1:11" ht="12.5" x14ac:dyDescent="0.25">
      <c r="A191" s="367"/>
      <c r="B191" s="729"/>
      <c r="C191" s="368"/>
      <c r="D191" s="737"/>
      <c r="E191" s="409"/>
      <c r="F191" s="1071"/>
      <c r="G191" s="563"/>
      <c r="H191" s="956"/>
      <c r="I191" s="563"/>
      <c r="J191" s="563"/>
      <c r="K191" s="563"/>
    </row>
    <row r="192" spans="1:11" ht="25" x14ac:dyDescent="0.25">
      <c r="A192" s="367" t="s">
        <v>1398</v>
      </c>
      <c r="B192" s="1050" t="s">
        <v>1487</v>
      </c>
      <c r="C192" s="368" t="s">
        <v>19</v>
      </c>
      <c r="D192" s="737">
        <v>1</v>
      </c>
      <c r="E192" s="1051"/>
      <c r="F192" s="1077">
        <f>D192*E192</f>
        <v>0</v>
      </c>
    </row>
    <row r="193" spans="1:11" ht="12.5" x14ac:dyDescent="0.25">
      <c r="A193" s="367"/>
      <c r="B193" s="729"/>
      <c r="C193" s="368"/>
      <c r="D193" s="737"/>
      <c r="E193" s="409"/>
      <c r="F193" s="1071"/>
      <c r="G193" s="563"/>
      <c r="H193" s="956"/>
      <c r="I193" s="563"/>
      <c r="J193" s="563"/>
      <c r="K193" s="563"/>
    </row>
    <row r="194" spans="1:11" ht="27" x14ac:dyDescent="0.25">
      <c r="A194" s="367" t="s">
        <v>1488</v>
      </c>
      <c r="B194" s="729" t="s">
        <v>1489</v>
      </c>
      <c r="C194" s="368" t="s">
        <v>126</v>
      </c>
      <c r="D194" s="737">
        <v>30</v>
      </c>
      <c r="E194" s="409"/>
      <c r="F194" s="1077">
        <f>D194*E194</f>
        <v>0</v>
      </c>
      <c r="G194" s="563"/>
      <c r="H194" s="956"/>
      <c r="I194" s="563"/>
      <c r="J194" s="563"/>
      <c r="K194" s="563"/>
    </row>
    <row r="195" spans="1:11" ht="12.5" x14ac:dyDescent="0.25">
      <c r="A195" s="907"/>
      <c r="B195" s="908"/>
      <c r="C195" s="907"/>
      <c r="D195" s="907"/>
      <c r="E195" s="909"/>
      <c r="F195" s="1077"/>
    </row>
    <row r="196" spans="1:11" ht="13" x14ac:dyDescent="0.25">
      <c r="A196" s="368"/>
      <c r="B196" s="1007" t="s">
        <v>1490</v>
      </c>
      <c r="C196" s="368"/>
      <c r="D196" s="737"/>
      <c r="E196" s="1005"/>
      <c r="F196" s="1071"/>
    </row>
    <row r="197" spans="1:11" ht="13" x14ac:dyDescent="0.25">
      <c r="A197" s="368"/>
      <c r="B197" s="1007"/>
      <c r="C197" s="368"/>
      <c r="D197" s="737"/>
      <c r="E197" s="1005"/>
      <c r="F197" s="1071"/>
    </row>
    <row r="198" spans="1:11" ht="52" x14ac:dyDescent="0.25">
      <c r="A198" s="368"/>
      <c r="B198" s="595" t="s">
        <v>1491</v>
      </c>
      <c r="C198" s="368"/>
      <c r="D198" s="737"/>
      <c r="E198" s="1005"/>
      <c r="F198" s="1071"/>
    </row>
    <row r="199" spans="1:11" ht="13" x14ac:dyDescent="0.25">
      <c r="A199" s="368"/>
      <c r="B199" s="595"/>
      <c r="C199" s="368"/>
      <c r="D199" s="737"/>
      <c r="E199" s="1005"/>
      <c r="F199" s="1079"/>
    </row>
    <row r="200" spans="1:11" x14ac:dyDescent="0.25">
      <c r="A200" s="368" t="s">
        <v>1907</v>
      </c>
      <c r="B200" s="792" t="s">
        <v>1687</v>
      </c>
      <c r="C200" s="368" t="s">
        <v>19</v>
      </c>
      <c r="D200" s="737">
        <v>1</v>
      </c>
      <c r="E200" s="1005"/>
      <c r="F200" s="1077">
        <f>D200*E200</f>
        <v>0</v>
      </c>
    </row>
    <row r="201" spans="1:11" ht="12.5" x14ac:dyDescent="0.25">
      <c r="A201" s="368"/>
      <c r="B201" s="792"/>
      <c r="C201" s="368"/>
      <c r="D201" s="737"/>
      <c r="E201" s="1005"/>
      <c r="F201" s="1080"/>
    </row>
    <row r="202" spans="1:11" ht="13" x14ac:dyDescent="0.25">
      <c r="A202" s="368"/>
      <c r="B202" s="1013" t="s">
        <v>1029</v>
      </c>
      <c r="C202" s="368"/>
      <c r="D202" s="1014"/>
      <c r="E202" s="1005"/>
      <c r="F202" s="1071"/>
    </row>
    <row r="203" spans="1:11" ht="12.5" x14ac:dyDescent="0.25">
      <c r="A203" s="368"/>
      <c r="B203" s="1034"/>
      <c r="C203" s="368"/>
      <c r="D203" s="1014"/>
      <c r="E203" s="1005"/>
      <c r="F203" s="1071"/>
    </row>
    <row r="204" spans="1:11" ht="13" x14ac:dyDescent="0.25">
      <c r="A204" s="368"/>
      <c r="B204" s="1013" t="s">
        <v>1492</v>
      </c>
      <c r="C204" s="368"/>
      <c r="D204" s="1014"/>
      <c r="E204" s="1005"/>
      <c r="F204" s="1071"/>
    </row>
    <row r="205" spans="1:11" ht="26" x14ac:dyDescent="0.25">
      <c r="A205" s="368"/>
      <c r="B205" s="1023" t="s">
        <v>1493</v>
      </c>
      <c r="C205" s="368"/>
      <c r="D205" s="1056"/>
      <c r="E205" s="1005"/>
      <c r="F205" s="1071"/>
    </row>
    <row r="206" spans="1:11" ht="12.5" x14ac:dyDescent="0.25">
      <c r="A206" s="368" t="s">
        <v>1032</v>
      </c>
      <c r="B206" s="792" t="s">
        <v>1033</v>
      </c>
      <c r="C206" s="368" t="s">
        <v>48</v>
      </c>
      <c r="D206" s="737">
        <v>120</v>
      </c>
      <c r="E206" s="1005"/>
      <c r="F206" s="1077">
        <f>D206*E206</f>
        <v>0</v>
      </c>
    </row>
    <row r="207" spans="1:11" ht="12.5" x14ac:dyDescent="0.25">
      <c r="A207" s="368"/>
      <c r="B207" s="792"/>
      <c r="C207" s="368"/>
      <c r="D207" s="1056"/>
      <c r="E207" s="1005"/>
      <c r="F207" s="1071"/>
    </row>
    <row r="208" spans="1:11" ht="37.5" x14ac:dyDescent="0.25">
      <c r="A208" s="368"/>
      <c r="B208" s="1190" t="s">
        <v>1034</v>
      </c>
      <c r="C208" s="368"/>
      <c r="D208" s="1056"/>
      <c r="E208" s="1005"/>
      <c r="F208" s="1071"/>
    </row>
    <row r="209" spans="1:6" x14ac:dyDescent="0.25">
      <c r="A209" s="368" t="s">
        <v>1035</v>
      </c>
      <c r="B209" s="792" t="s">
        <v>1494</v>
      </c>
      <c r="C209" s="368" t="s">
        <v>840</v>
      </c>
      <c r="D209" s="737">
        <v>45</v>
      </c>
      <c r="E209" s="1005"/>
      <c r="F209" s="1077">
        <f>D209*E209</f>
        <v>0</v>
      </c>
    </row>
    <row r="210" spans="1:6" ht="12.5" x14ac:dyDescent="0.25">
      <c r="A210" s="368"/>
      <c r="B210" s="792"/>
      <c r="C210" s="368"/>
      <c r="D210" s="737"/>
      <c r="E210" s="1005"/>
      <c r="F210" s="1080"/>
    </row>
    <row r="211" spans="1:6" ht="13" x14ac:dyDescent="0.25">
      <c r="A211" s="1184"/>
      <c r="B211" s="1185" t="s">
        <v>1044</v>
      </c>
      <c r="C211" s="1184"/>
      <c r="D211" s="1186"/>
      <c r="E211" s="1187"/>
      <c r="F211" s="1188"/>
    </row>
    <row r="212" spans="1:6" ht="12.5" x14ac:dyDescent="0.25">
      <c r="A212" s="1184"/>
      <c r="B212" s="1189"/>
      <c r="C212" s="1184"/>
      <c r="D212" s="1186"/>
      <c r="E212" s="1187"/>
      <c r="F212" s="1188"/>
    </row>
    <row r="213" spans="1:6" ht="12.5" x14ac:dyDescent="0.25">
      <c r="A213" s="1184" t="s">
        <v>1879</v>
      </c>
      <c r="B213" s="1190" t="s">
        <v>1880</v>
      </c>
      <c r="C213" s="1184" t="s">
        <v>48</v>
      </c>
      <c r="D213" s="1191">
        <v>20</v>
      </c>
      <c r="E213" s="1187"/>
      <c r="F213" s="1188">
        <f>D213*E213</f>
        <v>0</v>
      </c>
    </row>
    <row r="214" spans="1:6" ht="13" x14ac:dyDescent="0.25">
      <c r="A214" s="367"/>
      <c r="B214" s="1025"/>
      <c r="C214" s="368"/>
      <c r="D214" s="737"/>
      <c r="E214" s="1005"/>
      <c r="F214" s="1071"/>
    </row>
    <row r="215" spans="1:6" ht="13" x14ac:dyDescent="0.25">
      <c r="A215" s="368"/>
      <c r="B215" s="1025" t="s">
        <v>151</v>
      </c>
      <c r="C215" s="368"/>
      <c r="D215" s="737"/>
      <c r="E215" s="1005"/>
      <c r="F215" s="1071"/>
    </row>
    <row r="216" spans="1:6" ht="12.5" x14ac:dyDescent="0.25">
      <c r="A216" s="368"/>
      <c r="B216" s="1027"/>
      <c r="C216" s="368"/>
      <c r="D216" s="737"/>
      <c r="E216" s="1005"/>
      <c r="F216" s="1071"/>
    </row>
    <row r="217" spans="1:6" ht="13" x14ac:dyDescent="0.25">
      <c r="A217" s="368"/>
      <c r="B217" s="1007" t="s">
        <v>1071</v>
      </c>
      <c r="C217" s="368"/>
      <c r="D217" s="737"/>
      <c r="E217" s="1005"/>
      <c r="F217" s="1071"/>
    </row>
    <row r="218" spans="1:6" ht="37.5" x14ac:dyDescent="0.25">
      <c r="A218" s="368" t="s">
        <v>1072</v>
      </c>
      <c r="B218" s="729" t="s">
        <v>1495</v>
      </c>
      <c r="C218" s="368" t="s">
        <v>126</v>
      </c>
      <c r="D218" s="737">
        <v>90</v>
      </c>
      <c r="E218" s="1005"/>
      <c r="F218" s="1077">
        <f>D218*E218</f>
        <v>0</v>
      </c>
    </row>
    <row r="219" spans="1:6" ht="12.5" x14ac:dyDescent="0.25">
      <c r="A219" s="368"/>
      <c r="B219" s="1027"/>
      <c r="C219" s="368"/>
      <c r="D219" s="737"/>
      <c r="E219" s="1005"/>
      <c r="F219" s="1071"/>
    </row>
    <row r="220" spans="1:6" ht="13" x14ac:dyDescent="0.25">
      <c r="A220" s="368"/>
      <c r="B220" s="1013" t="s">
        <v>286</v>
      </c>
      <c r="C220" s="368"/>
      <c r="D220" s="1014"/>
      <c r="E220" s="1005"/>
      <c r="F220" s="1071"/>
    </row>
    <row r="221" spans="1:6" s="1032" customFormat="1" ht="37.5" x14ac:dyDescent="0.25">
      <c r="A221" s="367" t="s">
        <v>1074</v>
      </c>
      <c r="B221" s="1029" t="s">
        <v>1496</v>
      </c>
      <c r="C221" s="368" t="s">
        <v>19</v>
      </c>
      <c r="D221" s="737">
        <v>1</v>
      </c>
      <c r="E221" s="1005"/>
      <c r="F221" s="1077">
        <f>D221*E221</f>
        <v>0</v>
      </c>
    </row>
    <row r="222" spans="1:6" s="1032" customFormat="1" ht="12.5" x14ac:dyDescent="0.25">
      <c r="A222" s="368"/>
      <c r="B222" s="1027"/>
      <c r="C222" s="368"/>
      <c r="D222" s="737"/>
      <c r="E222" s="1005"/>
      <c r="F222" s="1071"/>
    </row>
    <row r="223" spans="1:6" ht="19.149999999999999" customHeight="1" x14ac:dyDescent="0.25">
      <c r="A223" s="1036"/>
      <c r="B223" s="1037"/>
      <c r="C223" s="1038"/>
      <c r="D223" s="1039"/>
      <c r="E223" s="1040" t="s">
        <v>103</v>
      </c>
      <c r="F223" s="1074">
        <f>SUM(F177:F221)</f>
        <v>0</v>
      </c>
    </row>
    <row r="224" spans="1:6" ht="12.5" x14ac:dyDescent="0.25">
      <c r="A224" s="1057"/>
      <c r="B224" s="1058"/>
      <c r="C224" s="1059"/>
      <c r="D224" s="1060"/>
      <c r="E224" s="1061"/>
      <c r="F224" s="1081"/>
    </row>
    <row r="225" spans="1:252" ht="13" x14ac:dyDescent="0.25">
      <c r="A225" s="368"/>
      <c r="B225" s="1062" t="s">
        <v>28</v>
      </c>
      <c r="C225" s="605"/>
      <c r="D225" s="1020"/>
      <c r="E225" s="1021"/>
      <c r="F225" s="1073"/>
    </row>
    <row r="226" spans="1:252" ht="12.5" x14ac:dyDescent="0.25">
      <c r="A226" s="368"/>
      <c r="B226" s="729"/>
      <c r="C226" s="605"/>
      <c r="D226" s="1020"/>
      <c r="E226" s="1021"/>
      <c r="F226" s="1073"/>
    </row>
    <row r="227" spans="1:252" s="351" customFormat="1" ht="13" x14ac:dyDescent="0.25">
      <c r="A227" s="349"/>
      <c r="B227" s="370"/>
      <c r="C227" s="349"/>
      <c r="D227" s="369"/>
      <c r="E227" s="350"/>
      <c r="F227" s="1075"/>
      <c r="G227" s="563"/>
      <c r="H227" s="563"/>
      <c r="I227" s="563"/>
      <c r="J227" s="563"/>
      <c r="K227" s="563"/>
      <c r="L227" s="563"/>
      <c r="M227" s="563"/>
      <c r="N227" s="563"/>
      <c r="O227" s="563"/>
      <c r="P227" s="563"/>
      <c r="Q227" s="563"/>
      <c r="R227" s="563"/>
      <c r="S227" s="563"/>
      <c r="T227" s="563"/>
      <c r="U227" s="563"/>
      <c r="V227" s="563"/>
      <c r="W227" s="563"/>
      <c r="X227" s="563"/>
      <c r="Y227" s="563"/>
      <c r="Z227" s="563"/>
      <c r="AA227" s="563"/>
      <c r="AB227" s="563"/>
      <c r="AC227" s="563"/>
      <c r="AD227" s="563"/>
      <c r="AE227" s="563"/>
      <c r="AF227" s="563"/>
      <c r="AG227" s="563"/>
      <c r="AH227" s="563"/>
      <c r="AI227" s="563"/>
      <c r="AJ227" s="563"/>
      <c r="AK227" s="563"/>
      <c r="AL227" s="563"/>
      <c r="AM227" s="563"/>
      <c r="AN227" s="563"/>
      <c r="AO227" s="563"/>
      <c r="AP227" s="563"/>
      <c r="AQ227" s="563"/>
      <c r="AR227" s="563"/>
      <c r="AS227" s="563"/>
      <c r="AT227" s="563"/>
      <c r="AU227" s="563"/>
      <c r="AV227" s="563"/>
      <c r="AW227" s="563"/>
      <c r="AX227" s="563"/>
      <c r="AY227" s="563"/>
      <c r="AZ227" s="563"/>
      <c r="BA227" s="563"/>
      <c r="BB227" s="563"/>
      <c r="BC227" s="563"/>
      <c r="BD227" s="563"/>
      <c r="BE227" s="563"/>
      <c r="BF227" s="563"/>
      <c r="BG227" s="563"/>
      <c r="BH227" s="563"/>
      <c r="BI227" s="563"/>
      <c r="BJ227" s="563"/>
      <c r="BK227" s="563"/>
      <c r="BL227" s="563"/>
      <c r="BM227" s="563"/>
      <c r="BN227" s="563"/>
      <c r="BO227" s="563"/>
      <c r="BP227" s="563"/>
      <c r="BQ227" s="563"/>
      <c r="BR227" s="563"/>
      <c r="BS227" s="563"/>
      <c r="BT227" s="563"/>
      <c r="BU227" s="563"/>
      <c r="BV227" s="563"/>
      <c r="BW227" s="563"/>
      <c r="BX227" s="563"/>
      <c r="BY227" s="563"/>
      <c r="BZ227" s="563"/>
      <c r="CA227" s="563"/>
      <c r="CB227" s="563"/>
      <c r="CC227" s="563"/>
      <c r="CD227" s="563"/>
      <c r="CE227" s="563"/>
      <c r="CF227" s="563"/>
      <c r="CG227" s="563"/>
      <c r="CH227" s="563"/>
      <c r="CI227" s="563"/>
      <c r="CJ227" s="563"/>
      <c r="CK227" s="563"/>
      <c r="CL227" s="563"/>
      <c r="CM227" s="563"/>
      <c r="CN227" s="563"/>
      <c r="CO227" s="563"/>
      <c r="CP227" s="563"/>
      <c r="CQ227" s="563"/>
      <c r="CR227" s="563"/>
      <c r="CS227" s="563"/>
      <c r="CT227" s="563"/>
      <c r="CU227" s="563"/>
      <c r="CV227" s="563"/>
      <c r="CW227" s="563"/>
      <c r="CX227" s="563"/>
      <c r="CY227" s="563"/>
      <c r="CZ227" s="563"/>
      <c r="DA227" s="563"/>
      <c r="DB227" s="563"/>
      <c r="DC227" s="563"/>
      <c r="DD227" s="563"/>
      <c r="DE227" s="563"/>
      <c r="DF227" s="563"/>
      <c r="DG227" s="563"/>
      <c r="DH227" s="563"/>
      <c r="DI227" s="563"/>
      <c r="DJ227" s="563"/>
      <c r="DK227" s="563"/>
      <c r="DL227" s="563"/>
      <c r="DM227" s="563"/>
      <c r="DN227" s="563"/>
      <c r="DO227" s="563"/>
      <c r="DP227" s="563"/>
      <c r="DQ227" s="563"/>
      <c r="DR227" s="563"/>
      <c r="DS227" s="563"/>
      <c r="DT227" s="563"/>
      <c r="DU227" s="563"/>
      <c r="DV227" s="563"/>
      <c r="DW227" s="563"/>
      <c r="DX227" s="563"/>
      <c r="DY227" s="563"/>
      <c r="DZ227" s="563"/>
      <c r="EA227" s="563"/>
      <c r="EB227" s="563"/>
      <c r="EC227" s="563"/>
      <c r="ED227" s="563"/>
      <c r="EE227" s="563"/>
      <c r="EF227" s="563"/>
      <c r="EG227" s="563"/>
      <c r="EH227" s="563"/>
      <c r="EI227" s="563"/>
      <c r="EJ227" s="563"/>
      <c r="EK227" s="563"/>
      <c r="EL227" s="563"/>
      <c r="EM227" s="563"/>
      <c r="EN227" s="563"/>
      <c r="EO227" s="563"/>
      <c r="EP227" s="563"/>
      <c r="EQ227" s="563"/>
      <c r="ER227" s="563"/>
      <c r="ES227" s="563"/>
      <c r="ET227" s="563"/>
      <c r="EU227" s="563"/>
      <c r="EV227" s="563"/>
      <c r="EW227" s="563"/>
      <c r="EX227" s="563"/>
      <c r="EY227" s="563"/>
      <c r="EZ227" s="563"/>
      <c r="FA227" s="563"/>
      <c r="FB227" s="563"/>
      <c r="FC227" s="563"/>
      <c r="FD227" s="563"/>
      <c r="FE227" s="563"/>
      <c r="FF227" s="563"/>
      <c r="FG227" s="563"/>
      <c r="FH227" s="563"/>
      <c r="FI227" s="563"/>
      <c r="FJ227" s="563"/>
      <c r="FK227" s="563"/>
      <c r="FL227" s="563"/>
      <c r="FM227" s="563"/>
      <c r="FN227" s="563"/>
      <c r="FO227" s="563"/>
      <c r="FP227" s="563"/>
      <c r="FQ227" s="563"/>
      <c r="FR227" s="563"/>
      <c r="FS227" s="563"/>
      <c r="FT227" s="563"/>
      <c r="FU227" s="563"/>
      <c r="FV227" s="563"/>
      <c r="FW227" s="563"/>
      <c r="FX227" s="563"/>
      <c r="FY227" s="563"/>
      <c r="FZ227" s="563"/>
      <c r="GA227" s="563"/>
      <c r="GB227" s="563"/>
      <c r="GC227" s="563"/>
      <c r="GD227" s="563"/>
      <c r="GE227" s="563"/>
      <c r="GF227" s="563"/>
      <c r="GG227" s="563"/>
      <c r="GH227" s="563"/>
      <c r="GI227" s="563"/>
      <c r="GJ227" s="563"/>
      <c r="GK227" s="563"/>
      <c r="GL227" s="563"/>
      <c r="GM227" s="563"/>
      <c r="GN227" s="563"/>
      <c r="GO227" s="563"/>
      <c r="GP227" s="563"/>
      <c r="GQ227" s="563"/>
      <c r="GR227" s="563"/>
      <c r="GS227" s="563"/>
      <c r="GT227" s="563"/>
      <c r="GU227" s="563"/>
      <c r="GV227" s="563"/>
      <c r="GW227" s="563"/>
      <c r="GX227" s="563"/>
      <c r="GY227" s="563"/>
      <c r="GZ227" s="563"/>
      <c r="HA227" s="563"/>
      <c r="HB227" s="563"/>
      <c r="HC227" s="563"/>
      <c r="HD227" s="563"/>
      <c r="HE227" s="563"/>
      <c r="HF227" s="563"/>
      <c r="HG227" s="563"/>
      <c r="HH227" s="563"/>
      <c r="HI227" s="563"/>
      <c r="HJ227" s="563"/>
      <c r="HK227" s="563"/>
      <c r="HL227" s="563"/>
      <c r="HM227" s="563"/>
      <c r="HN227" s="563"/>
      <c r="HO227" s="563"/>
      <c r="HP227" s="563"/>
      <c r="HQ227" s="563"/>
      <c r="HR227" s="563"/>
      <c r="HS227" s="563"/>
      <c r="HT227" s="563"/>
      <c r="HU227" s="563"/>
      <c r="HV227" s="563"/>
      <c r="HW227" s="563"/>
      <c r="HX227" s="563"/>
      <c r="HY227" s="563"/>
      <c r="HZ227" s="563"/>
      <c r="IA227" s="563"/>
      <c r="IB227" s="563"/>
      <c r="IC227" s="563"/>
      <c r="ID227" s="563"/>
      <c r="IE227" s="563"/>
      <c r="IF227" s="563"/>
      <c r="IG227" s="563"/>
      <c r="IH227" s="563"/>
      <c r="II227" s="563"/>
      <c r="IJ227" s="563"/>
      <c r="IK227" s="563"/>
      <c r="IL227" s="563"/>
      <c r="IM227" s="563"/>
      <c r="IN227" s="563"/>
      <c r="IO227" s="563"/>
      <c r="IP227" s="563"/>
      <c r="IQ227" s="563"/>
      <c r="IR227" s="563"/>
    </row>
    <row r="228" spans="1:252" s="351" customFormat="1" ht="13" x14ac:dyDescent="0.25">
      <c r="A228" s="349"/>
      <c r="B228" s="370"/>
      <c r="C228" s="349"/>
      <c r="D228" s="369"/>
      <c r="E228" s="350"/>
      <c r="F228" s="1075"/>
      <c r="G228" s="563"/>
      <c r="H228" s="563"/>
      <c r="I228" s="563"/>
      <c r="J228" s="563"/>
      <c r="K228" s="563"/>
      <c r="L228" s="563"/>
      <c r="M228" s="563"/>
      <c r="N228" s="563"/>
      <c r="O228" s="563"/>
      <c r="P228" s="563"/>
      <c r="Q228" s="563"/>
      <c r="R228" s="563"/>
      <c r="S228" s="563"/>
      <c r="T228" s="563"/>
      <c r="U228" s="563"/>
      <c r="V228" s="563"/>
      <c r="W228" s="563"/>
      <c r="X228" s="563"/>
      <c r="Y228" s="563"/>
      <c r="Z228" s="563"/>
      <c r="AA228" s="563"/>
      <c r="AB228" s="563"/>
      <c r="AC228" s="563"/>
      <c r="AD228" s="563"/>
      <c r="AE228" s="563"/>
      <c r="AF228" s="563"/>
      <c r="AG228" s="563"/>
      <c r="AH228" s="563"/>
      <c r="AI228" s="563"/>
      <c r="AJ228" s="563"/>
      <c r="AK228" s="563"/>
      <c r="AL228" s="563"/>
      <c r="AM228" s="563"/>
      <c r="AN228" s="563"/>
      <c r="AO228" s="563"/>
      <c r="AP228" s="563"/>
      <c r="AQ228" s="563"/>
      <c r="AR228" s="563"/>
      <c r="AS228" s="563"/>
      <c r="AT228" s="563"/>
      <c r="AU228" s="563"/>
      <c r="AV228" s="563"/>
      <c r="AW228" s="563"/>
      <c r="AX228" s="563"/>
      <c r="AY228" s="563"/>
      <c r="AZ228" s="563"/>
      <c r="BA228" s="563"/>
      <c r="BB228" s="563"/>
      <c r="BC228" s="563"/>
      <c r="BD228" s="563"/>
      <c r="BE228" s="563"/>
      <c r="BF228" s="563"/>
      <c r="BG228" s="563"/>
      <c r="BH228" s="563"/>
      <c r="BI228" s="563"/>
      <c r="BJ228" s="563"/>
      <c r="BK228" s="563"/>
      <c r="BL228" s="563"/>
      <c r="BM228" s="563"/>
      <c r="BN228" s="563"/>
      <c r="BO228" s="563"/>
      <c r="BP228" s="563"/>
      <c r="BQ228" s="563"/>
      <c r="BR228" s="563"/>
      <c r="BS228" s="563"/>
      <c r="BT228" s="563"/>
      <c r="BU228" s="563"/>
      <c r="BV228" s="563"/>
      <c r="BW228" s="563"/>
      <c r="BX228" s="563"/>
      <c r="BY228" s="563"/>
      <c r="BZ228" s="563"/>
      <c r="CA228" s="563"/>
      <c r="CB228" s="563"/>
      <c r="CC228" s="563"/>
      <c r="CD228" s="563"/>
      <c r="CE228" s="563"/>
      <c r="CF228" s="563"/>
      <c r="CG228" s="563"/>
      <c r="CH228" s="563"/>
      <c r="CI228" s="563"/>
      <c r="CJ228" s="563"/>
      <c r="CK228" s="563"/>
      <c r="CL228" s="563"/>
      <c r="CM228" s="563"/>
      <c r="CN228" s="563"/>
      <c r="CO228" s="563"/>
      <c r="CP228" s="563"/>
      <c r="CQ228" s="563"/>
      <c r="CR228" s="563"/>
      <c r="CS228" s="563"/>
      <c r="CT228" s="563"/>
      <c r="CU228" s="563"/>
      <c r="CV228" s="563"/>
      <c r="CW228" s="563"/>
      <c r="CX228" s="563"/>
      <c r="CY228" s="563"/>
      <c r="CZ228" s="563"/>
      <c r="DA228" s="563"/>
      <c r="DB228" s="563"/>
      <c r="DC228" s="563"/>
      <c r="DD228" s="563"/>
      <c r="DE228" s="563"/>
      <c r="DF228" s="563"/>
      <c r="DG228" s="563"/>
      <c r="DH228" s="563"/>
      <c r="DI228" s="563"/>
      <c r="DJ228" s="563"/>
      <c r="DK228" s="563"/>
      <c r="DL228" s="563"/>
      <c r="DM228" s="563"/>
      <c r="DN228" s="563"/>
      <c r="DO228" s="563"/>
      <c r="DP228" s="563"/>
      <c r="DQ228" s="563"/>
      <c r="DR228" s="563"/>
      <c r="DS228" s="563"/>
      <c r="DT228" s="563"/>
      <c r="DU228" s="563"/>
      <c r="DV228" s="563"/>
      <c r="DW228" s="563"/>
      <c r="DX228" s="563"/>
      <c r="DY228" s="563"/>
      <c r="DZ228" s="563"/>
      <c r="EA228" s="563"/>
      <c r="EB228" s="563"/>
      <c r="EC228" s="563"/>
      <c r="ED228" s="563"/>
      <c r="EE228" s="563"/>
      <c r="EF228" s="563"/>
      <c r="EG228" s="563"/>
      <c r="EH228" s="563"/>
      <c r="EI228" s="563"/>
      <c r="EJ228" s="563"/>
      <c r="EK228" s="563"/>
      <c r="EL228" s="563"/>
      <c r="EM228" s="563"/>
      <c r="EN228" s="563"/>
      <c r="EO228" s="563"/>
      <c r="EP228" s="563"/>
      <c r="EQ228" s="563"/>
      <c r="ER228" s="563"/>
      <c r="ES228" s="563"/>
      <c r="ET228" s="563"/>
      <c r="EU228" s="563"/>
      <c r="EV228" s="563"/>
      <c r="EW228" s="563"/>
      <c r="EX228" s="563"/>
      <c r="EY228" s="563"/>
      <c r="EZ228" s="563"/>
      <c r="FA228" s="563"/>
      <c r="FB228" s="563"/>
      <c r="FC228" s="563"/>
      <c r="FD228" s="563"/>
      <c r="FE228" s="563"/>
      <c r="FF228" s="563"/>
      <c r="FG228" s="563"/>
      <c r="FH228" s="563"/>
      <c r="FI228" s="563"/>
      <c r="FJ228" s="563"/>
      <c r="FK228" s="563"/>
      <c r="FL228" s="563"/>
      <c r="FM228" s="563"/>
      <c r="FN228" s="563"/>
      <c r="FO228" s="563"/>
      <c r="FP228" s="563"/>
      <c r="FQ228" s="563"/>
      <c r="FR228" s="563"/>
      <c r="FS228" s="563"/>
      <c r="FT228" s="563"/>
      <c r="FU228" s="563"/>
      <c r="FV228" s="563"/>
      <c r="FW228" s="563"/>
      <c r="FX228" s="563"/>
      <c r="FY228" s="563"/>
      <c r="FZ228" s="563"/>
      <c r="GA228" s="563"/>
      <c r="GB228" s="563"/>
      <c r="GC228" s="563"/>
      <c r="GD228" s="563"/>
      <c r="GE228" s="563"/>
      <c r="GF228" s="563"/>
      <c r="GG228" s="563"/>
      <c r="GH228" s="563"/>
      <c r="GI228" s="563"/>
      <c r="GJ228" s="563"/>
      <c r="GK228" s="563"/>
      <c r="GL228" s="563"/>
      <c r="GM228" s="563"/>
      <c r="GN228" s="563"/>
      <c r="GO228" s="563"/>
      <c r="GP228" s="563"/>
      <c r="GQ228" s="563"/>
      <c r="GR228" s="563"/>
      <c r="GS228" s="563"/>
      <c r="GT228" s="563"/>
      <c r="GU228" s="563"/>
      <c r="GV228" s="563"/>
      <c r="GW228" s="563"/>
      <c r="GX228" s="563"/>
      <c r="GY228" s="563"/>
      <c r="GZ228" s="563"/>
      <c r="HA228" s="563"/>
      <c r="HB228" s="563"/>
      <c r="HC228" s="563"/>
      <c r="HD228" s="563"/>
      <c r="HE228" s="563"/>
      <c r="HF228" s="563"/>
      <c r="HG228" s="563"/>
      <c r="HH228" s="563"/>
      <c r="HI228" s="563"/>
      <c r="HJ228" s="563"/>
      <c r="HK228" s="563"/>
      <c r="HL228" s="563"/>
      <c r="HM228" s="563"/>
      <c r="HN228" s="563"/>
      <c r="HO228" s="563"/>
      <c r="HP228" s="563"/>
      <c r="HQ228" s="563"/>
      <c r="HR228" s="563"/>
      <c r="HS228" s="563"/>
      <c r="HT228" s="563"/>
      <c r="HU228" s="563"/>
      <c r="HV228" s="563"/>
      <c r="HW228" s="563"/>
      <c r="HX228" s="563"/>
      <c r="HY228" s="563"/>
      <c r="HZ228" s="563"/>
      <c r="IA228" s="563"/>
      <c r="IB228" s="563"/>
      <c r="IC228" s="563"/>
      <c r="ID228" s="563"/>
      <c r="IE228" s="563"/>
      <c r="IF228" s="563"/>
      <c r="IG228" s="563"/>
      <c r="IH228" s="563"/>
      <c r="II228" s="563"/>
      <c r="IJ228" s="563"/>
      <c r="IK228" s="563"/>
      <c r="IL228" s="563"/>
      <c r="IM228" s="563"/>
      <c r="IN228" s="563"/>
      <c r="IO228" s="563"/>
      <c r="IP228" s="563"/>
      <c r="IQ228" s="563"/>
      <c r="IR228" s="563"/>
    </row>
    <row r="229" spans="1:252" s="351" customFormat="1" ht="13" x14ac:dyDescent="0.25">
      <c r="A229" s="349"/>
      <c r="B229" s="370"/>
      <c r="C229" s="349"/>
      <c r="D229" s="369"/>
      <c r="E229" s="350"/>
      <c r="F229" s="1075"/>
      <c r="G229" s="563"/>
      <c r="H229" s="563"/>
      <c r="I229" s="563"/>
      <c r="J229" s="563"/>
      <c r="K229" s="563"/>
      <c r="L229" s="563"/>
      <c r="M229" s="563"/>
      <c r="N229" s="563"/>
      <c r="O229" s="563"/>
      <c r="P229" s="563"/>
      <c r="Q229" s="563"/>
      <c r="R229" s="563"/>
      <c r="S229" s="563"/>
      <c r="T229" s="563"/>
      <c r="U229" s="563"/>
      <c r="V229" s="563"/>
      <c r="W229" s="563"/>
      <c r="X229" s="563"/>
      <c r="Y229" s="563"/>
      <c r="Z229" s="563"/>
      <c r="AA229" s="563"/>
      <c r="AB229" s="563"/>
      <c r="AC229" s="563"/>
      <c r="AD229" s="563"/>
      <c r="AE229" s="563"/>
      <c r="AF229" s="563"/>
      <c r="AG229" s="563"/>
      <c r="AH229" s="563"/>
      <c r="AI229" s="563"/>
      <c r="AJ229" s="563"/>
      <c r="AK229" s="563"/>
      <c r="AL229" s="563"/>
      <c r="AM229" s="563"/>
      <c r="AN229" s="563"/>
      <c r="AO229" s="563"/>
      <c r="AP229" s="563"/>
      <c r="AQ229" s="563"/>
      <c r="AR229" s="563"/>
      <c r="AS229" s="563"/>
      <c r="AT229" s="563"/>
      <c r="AU229" s="563"/>
      <c r="AV229" s="563"/>
      <c r="AW229" s="563"/>
      <c r="AX229" s="563"/>
      <c r="AY229" s="563"/>
      <c r="AZ229" s="563"/>
      <c r="BA229" s="563"/>
      <c r="BB229" s="563"/>
      <c r="BC229" s="563"/>
      <c r="BD229" s="563"/>
      <c r="BE229" s="563"/>
      <c r="BF229" s="563"/>
      <c r="BG229" s="563"/>
      <c r="BH229" s="563"/>
      <c r="BI229" s="563"/>
      <c r="BJ229" s="563"/>
      <c r="BK229" s="563"/>
      <c r="BL229" s="563"/>
      <c r="BM229" s="563"/>
      <c r="BN229" s="563"/>
      <c r="BO229" s="563"/>
      <c r="BP229" s="563"/>
      <c r="BQ229" s="563"/>
      <c r="BR229" s="563"/>
      <c r="BS229" s="563"/>
      <c r="BT229" s="563"/>
      <c r="BU229" s="563"/>
      <c r="BV229" s="563"/>
      <c r="BW229" s="563"/>
      <c r="BX229" s="563"/>
      <c r="BY229" s="563"/>
      <c r="BZ229" s="563"/>
      <c r="CA229" s="563"/>
      <c r="CB229" s="563"/>
      <c r="CC229" s="563"/>
      <c r="CD229" s="563"/>
      <c r="CE229" s="563"/>
      <c r="CF229" s="563"/>
      <c r="CG229" s="563"/>
      <c r="CH229" s="563"/>
      <c r="CI229" s="563"/>
      <c r="CJ229" s="563"/>
      <c r="CK229" s="563"/>
      <c r="CL229" s="563"/>
      <c r="CM229" s="563"/>
      <c r="CN229" s="563"/>
      <c r="CO229" s="563"/>
      <c r="CP229" s="563"/>
      <c r="CQ229" s="563"/>
      <c r="CR229" s="563"/>
      <c r="CS229" s="563"/>
      <c r="CT229" s="563"/>
      <c r="CU229" s="563"/>
      <c r="CV229" s="563"/>
      <c r="CW229" s="563"/>
      <c r="CX229" s="563"/>
      <c r="CY229" s="563"/>
      <c r="CZ229" s="563"/>
      <c r="DA229" s="563"/>
      <c r="DB229" s="563"/>
      <c r="DC229" s="563"/>
      <c r="DD229" s="563"/>
      <c r="DE229" s="563"/>
      <c r="DF229" s="563"/>
      <c r="DG229" s="563"/>
      <c r="DH229" s="563"/>
      <c r="DI229" s="563"/>
      <c r="DJ229" s="563"/>
      <c r="DK229" s="563"/>
      <c r="DL229" s="563"/>
      <c r="DM229" s="563"/>
      <c r="DN229" s="563"/>
      <c r="DO229" s="563"/>
      <c r="DP229" s="563"/>
      <c r="DQ229" s="563"/>
      <c r="DR229" s="563"/>
      <c r="DS229" s="563"/>
      <c r="DT229" s="563"/>
      <c r="DU229" s="563"/>
      <c r="DV229" s="563"/>
      <c r="DW229" s="563"/>
      <c r="DX229" s="563"/>
      <c r="DY229" s="563"/>
      <c r="DZ229" s="563"/>
      <c r="EA229" s="563"/>
      <c r="EB229" s="563"/>
      <c r="EC229" s="563"/>
      <c r="ED229" s="563"/>
      <c r="EE229" s="563"/>
      <c r="EF229" s="563"/>
      <c r="EG229" s="563"/>
      <c r="EH229" s="563"/>
      <c r="EI229" s="563"/>
      <c r="EJ229" s="563"/>
      <c r="EK229" s="563"/>
      <c r="EL229" s="563"/>
      <c r="EM229" s="563"/>
      <c r="EN229" s="563"/>
      <c r="EO229" s="563"/>
      <c r="EP229" s="563"/>
      <c r="EQ229" s="563"/>
      <c r="ER229" s="563"/>
      <c r="ES229" s="563"/>
      <c r="ET229" s="563"/>
      <c r="EU229" s="563"/>
      <c r="EV229" s="563"/>
      <c r="EW229" s="563"/>
      <c r="EX229" s="563"/>
      <c r="EY229" s="563"/>
      <c r="EZ229" s="563"/>
      <c r="FA229" s="563"/>
      <c r="FB229" s="563"/>
      <c r="FC229" s="563"/>
      <c r="FD229" s="563"/>
      <c r="FE229" s="563"/>
      <c r="FF229" s="563"/>
      <c r="FG229" s="563"/>
      <c r="FH229" s="563"/>
      <c r="FI229" s="563"/>
      <c r="FJ229" s="563"/>
      <c r="FK229" s="563"/>
      <c r="FL229" s="563"/>
      <c r="FM229" s="563"/>
      <c r="FN229" s="563"/>
      <c r="FO229" s="563"/>
      <c r="FP229" s="563"/>
      <c r="FQ229" s="563"/>
      <c r="FR229" s="563"/>
      <c r="FS229" s="563"/>
      <c r="FT229" s="563"/>
      <c r="FU229" s="563"/>
      <c r="FV229" s="563"/>
      <c r="FW229" s="563"/>
      <c r="FX229" s="563"/>
      <c r="FY229" s="563"/>
      <c r="FZ229" s="563"/>
      <c r="GA229" s="563"/>
      <c r="GB229" s="563"/>
      <c r="GC229" s="563"/>
      <c r="GD229" s="563"/>
      <c r="GE229" s="563"/>
      <c r="GF229" s="563"/>
      <c r="GG229" s="563"/>
      <c r="GH229" s="563"/>
      <c r="GI229" s="563"/>
      <c r="GJ229" s="563"/>
      <c r="GK229" s="563"/>
      <c r="GL229" s="563"/>
      <c r="GM229" s="563"/>
      <c r="GN229" s="563"/>
      <c r="GO229" s="563"/>
      <c r="GP229" s="563"/>
      <c r="GQ229" s="563"/>
      <c r="GR229" s="563"/>
      <c r="GS229" s="563"/>
      <c r="GT229" s="563"/>
      <c r="GU229" s="563"/>
      <c r="GV229" s="563"/>
      <c r="GW229" s="563"/>
      <c r="GX229" s="563"/>
      <c r="GY229" s="563"/>
      <c r="GZ229" s="563"/>
      <c r="HA229" s="563"/>
      <c r="HB229" s="563"/>
      <c r="HC229" s="563"/>
      <c r="HD229" s="563"/>
      <c r="HE229" s="563"/>
      <c r="HF229" s="563"/>
      <c r="HG229" s="563"/>
      <c r="HH229" s="563"/>
      <c r="HI229" s="563"/>
      <c r="HJ229" s="563"/>
      <c r="HK229" s="563"/>
      <c r="HL229" s="563"/>
      <c r="HM229" s="563"/>
      <c r="HN229" s="563"/>
      <c r="HO229" s="563"/>
      <c r="HP229" s="563"/>
      <c r="HQ229" s="563"/>
      <c r="HR229" s="563"/>
      <c r="HS229" s="563"/>
      <c r="HT229" s="563"/>
      <c r="HU229" s="563"/>
      <c r="HV229" s="563"/>
      <c r="HW229" s="563"/>
      <c r="HX229" s="563"/>
      <c r="HY229" s="563"/>
      <c r="HZ229" s="563"/>
      <c r="IA229" s="563"/>
      <c r="IB229" s="563"/>
      <c r="IC229" s="563"/>
      <c r="ID229" s="563"/>
      <c r="IE229" s="563"/>
      <c r="IF229" s="563"/>
      <c r="IG229" s="563"/>
      <c r="IH229" s="563"/>
      <c r="II229" s="563"/>
      <c r="IJ229" s="563"/>
      <c r="IK229" s="563"/>
      <c r="IL229" s="563"/>
      <c r="IM229" s="563"/>
      <c r="IN229" s="563"/>
      <c r="IO229" s="563"/>
      <c r="IP229" s="563"/>
      <c r="IQ229" s="563"/>
      <c r="IR229" s="563"/>
    </row>
    <row r="230" spans="1:252" s="351" customFormat="1" ht="13" x14ac:dyDescent="0.25">
      <c r="A230" s="349"/>
      <c r="B230" s="370" t="s">
        <v>773</v>
      </c>
      <c r="C230" s="349"/>
      <c r="D230" s="369"/>
      <c r="E230" s="350"/>
      <c r="F230" s="1075"/>
    </row>
    <row r="231" spans="1:252" s="351" customFormat="1" ht="13" x14ac:dyDescent="0.25">
      <c r="A231" s="349"/>
      <c r="B231" s="370"/>
      <c r="C231" s="349"/>
      <c r="D231" s="369"/>
      <c r="E231" s="350"/>
      <c r="F231" s="1082"/>
    </row>
    <row r="232" spans="1:252" s="351" customFormat="1" ht="13" x14ac:dyDescent="0.25">
      <c r="A232" s="349"/>
      <c r="B232" s="370"/>
      <c r="C232" s="349"/>
      <c r="D232" s="369"/>
      <c r="E232" s="350"/>
      <c r="F232" s="1075"/>
    </row>
    <row r="233" spans="1:252" ht="12.5" x14ac:dyDescent="0.25">
      <c r="A233" s="368"/>
      <c r="B233" s="1063" t="s">
        <v>1909</v>
      </c>
      <c r="C233" s="605"/>
      <c r="D233" s="1020"/>
      <c r="E233" s="1021"/>
      <c r="F233" s="1075">
        <f>F58</f>
        <v>0</v>
      </c>
    </row>
    <row r="234" spans="1:252" ht="12.5" x14ac:dyDescent="0.25">
      <c r="A234" s="368"/>
      <c r="B234" s="1063"/>
      <c r="C234" s="605"/>
      <c r="D234" s="1020"/>
      <c r="E234" s="1021"/>
      <c r="F234" s="1073"/>
    </row>
    <row r="235" spans="1:252" ht="12.5" x14ac:dyDescent="0.25">
      <c r="A235" s="368"/>
      <c r="B235" s="1063" t="s">
        <v>1910</v>
      </c>
      <c r="C235" s="605"/>
      <c r="D235" s="1020"/>
      <c r="E235" s="1021"/>
      <c r="F235" s="1073">
        <f>F116</f>
        <v>0</v>
      </c>
    </row>
    <row r="236" spans="1:252" ht="12.5" x14ac:dyDescent="0.25">
      <c r="A236" s="368"/>
      <c r="B236" s="1063"/>
      <c r="C236" s="605"/>
      <c r="D236" s="1020"/>
      <c r="E236" s="1021"/>
      <c r="F236" s="1083"/>
    </row>
    <row r="237" spans="1:252" ht="12.5" x14ac:dyDescent="0.25">
      <c r="A237" s="368"/>
      <c r="B237" s="1063" t="s">
        <v>1911</v>
      </c>
      <c r="C237" s="605"/>
      <c r="D237" s="1020"/>
      <c r="E237" s="1021"/>
      <c r="F237" s="1083">
        <f>F174</f>
        <v>0</v>
      </c>
    </row>
    <row r="238" spans="1:252" ht="12.5" x14ac:dyDescent="0.25">
      <c r="A238" s="368"/>
      <c r="B238" s="1063"/>
      <c r="C238" s="605"/>
      <c r="D238" s="1020"/>
      <c r="E238" s="1021"/>
      <c r="F238" s="1073"/>
    </row>
    <row r="239" spans="1:252" ht="12.5" x14ac:dyDescent="0.25">
      <c r="A239" s="368"/>
      <c r="B239" s="1063" t="s">
        <v>1912</v>
      </c>
      <c r="C239" s="605"/>
      <c r="D239" s="1020"/>
      <c r="E239" s="1021"/>
      <c r="F239" s="1073">
        <f>F223</f>
        <v>0</v>
      </c>
    </row>
    <row r="240" spans="1:252" ht="12.5" x14ac:dyDescent="0.25">
      <c r="A240" s="368"/>
      <c r="B240" s="1050"/>
      <c r="C240" s="605"/>
      <c r="D240" s="1020"/>
      <c r="E240" s="1021"/>
      <c r="F240" s="1073"/>
    </row>
    <row r="241" spans="1:6" ht="12.5" x14ac:dyDescent="0.25">
      <c r="A241" s="368"/>
      <c r="B241" s="1063"/>
      <c r="C241" s="605"/>
      <c r="D241" s="1020"/>
      <c r="E241" s="1021"/>
      <c r="F241" s="1073"/>
    </row>
    <row r="242" spans="1:6" ht="12.5" x14ac:dyDescent="0.25">
      <c r="A242" s="368"/>
      <c r="B242" s="1050"/>
      <c r="C242" s="605"/>
      <c r="D242" s="1020"/>
      <c r="E242" s="1021"/>
      <c r="F242" s="1072"/>
    </row>
    <row r="243" spans="1:6" ht="12.5" x14ac:dyDescent="0.25">
      <c r="A243" s="368"/>
      <c r="B243" s="1063"/>
      <c r="C243" s="605"/>
      <c r="D243" s="1020"/>
      <c r="E243" s="1021"/>
      <c r="F243" s="1072"/>
    </row>
    <row r="244" spans="1:6" ht="12.5" x14ac:dyDescent="0.25">
      <c r="A244" s="368"/>
      <c r="B244" s="1050"/>
      <c r="C244" s="605"/>
      <c r="D244" s="1020"/>
      <c r="E244" s="1021"/>
      <c r="F244" s="1072"/>
    </row>
    <row r="245" spans="1:6" ht="12.5" x14ac:dyDescent="0.25">
      <c r="A245" s="368"/>
      <c r="B245" s="1050"/>
      <c r="C245" s="605"/>
      <c r="D245" s="1020"/>
      <c r="E245" s="1021"/>
      <c r="F245" s="1072"/>
    </row>
    <row r="246" spans="1:6" ht="12.5" x14ac:dyDescent="0.25">
      <c r="A246" s="368"/>
      <c r="B246" s="1050"/>
      <c r="C246" s="605"/>
      <c r="D246" s="1020"/>
      <c r="E246" s="1021"/>
      <c r="F246" s="1072"/>
    </row>
    <row r="247" spans="1:6" ht="12.5" x14ac:dyDescent="0.25">
      <c r="A247" s="368"/>
      <c r="B247" s="1050"/>
      <c r="C247" s="605"/>
      <c r="D247" s="1020"/>
      <c r="E247" s="1021"/>
      <c r="F247" s="1072"/>
    </row>
    <row r="248" spans="1:6" ht="12.5" x14ac:dyDescent="0.25">
      <c r="A248" s="368"/>
      <c r="B248" s="1050"/>
      <c r="C248" s="605"/>
      <c r="D248" s="1020"/>
      <c r="E248" s="1021"/>
      <c r="F248" s="1072"/>
    </row>
    <row r="249" spans="1:6" ht="12.5" x14ac:dyDescent="0.25">
      <c r="A249" s="368"/>
      <c r="B249" s="1050"/>
      <c r="C249" s="605"/>
      <c r="D249" s="1020"/>
      <c r="E249" s="1021"/>
      <c r="F249" s="1072"/>
    </row>
    <row r="250" spans="1:6" ht="12.5" x14ac:dyDescent="0.25">
      <c r="A250" s="368"/>
      <c r="B250" s="1050"/>
      <c r="C250" s="605"/>
      <c r="D250" s="1020"/>
      <c r="E250" s="1021"/>
      <c r="F250" s="1072"/>
    </row>
    <row r="251" spans="1:6" ht="12.5" x14ac:dyDescent="0.25">
      <c r="A251" s="368"/>
      <c r="B251" s="1050"/>
      <c r="C251" s="605"/>
      <c r="D251" s="1020"/>
      <c r="E251" s="1021"/>
      <c r="F251" s="1072"/>
    </row>
    <row r="252" spans="1:6" ht="12.5" x14ac:dyDescent="0.25">
      <c r="A252" s="368"/>
      <c r="B252" s="1050"/>
      <c r="C252" s="605"/>
      <c r="D252" s="1020"/>
      <c r="E252" s="1021"/>
      <c r="F252" s="1072"/>
    </row>
    <row r="253" spans="1:6" ht="12.5" x14ac:dyDescent="0.25">
      <c r="A253" s="368"/>
      <c r="B253" s="1050"/>
      <c r="C253" s="605"/>
      <c r="D253" s="1020"/>
      <c r="E253" s="1021"/>
      <c r="F253" s="1072"/>
    </row>
    <row r="254" spans="1:6" ht="12.5" x14ac:dyDescent="0.25">
      <c r="A254" s="368"/>
      <c r="B254" s="1050"/>
      <c r="C254" s="605"/>
      <c r="D254" s="1020"/>
      <c r="E254" s="1021"/>
      <c r="F254" s="1072"/>
    </row>
    <row r="255" spans="1:6" ht="12.5" x14ac:dyDescent="0.25">
      <c r="A255" s="368"/>
      <c r="B255" s="1050"/>
      <c r="C255" s="605"/>
      <c r="D255" s="1020"/>
      <c r="E255" s="1021"/>
      <c r="F255" s="1072"/>
    </row>
    <row r="256" spans="1:6" ht="12.5" x14ac:dyDescent="0.25">
      <c r="A256" s="368"/>
      <c r="B256" s="1050"/>
      <c r="C256" s="605"/>
      <c r="D256" s="1020"/>
      <c r="E256" s="1021"/>
      <c r="F256" s="1072"/>
    </row>
    <row r="257" spans="1:6" ht="12.5" x14ac:dyDescent="0.25">
      <c r="A257" s="368"/>
      <c r="B257" s="1050"/>
      <c r="C257" s="605"/>
      <c r="D257" s="1020"/>
      <c r="E257" s="1021"/>
      <c r="F257" s="1072"/>
    </row>
    <row r="258" spans="1:6" ht="12.5" x14ac:dyDescent="0.25">
      <c r="A258" s="368"/>
      <c r="B258" s="1050"/>
      <c r="C258" s="605"/>
      <c r="D258" s="1020"/>
      <c r="E258" s="1021"/>
      <c r="F258" s="1072"/>
    </row>
    <row r="259" spans="1:6" ht="12.5" x14ac:dyDescent="0.25">
      <c r="A259" s="368"/>
      <c r="B259" s="1050"/>
      <c r="C259" s="605"/>
      <c r="D259" s="1020"/>
      <c r="E259" s="1021"/>
      <c r="F259" s="1072"/>
    </row>
    <row r="260" spans="1:6" ht="12.5" x14ac:dyDescent="0.25">
      <c r="A260" s="368"/>
      <c r="B260" s="1050"/>
      <c r="C260" s="605"/>
      <c r="D260" s="1020"/>
      <c r="E260" s="1021"/>
      <c r="F260" s="1072"/>
    </row>
    <row r="261" spans="1:6" ht="12.5" x14ac:dyDescent="0.25">
      <c r="A261" s="368"/>
      <c r="B261" s="1050"/>
      <c r="C261" s="605"/>
      <c r="D261" s="1020"/>
      <c r="E261" s="1021"/>
      <c r="F261" s="1072"/>
    </row>
    <row r="262" spans="1:6" ht="12.5" x14ac:dyDescent="0.25">
      <c r="A262" s="368"/>
      <c r="B262" s="1050"/>
      <c r="C262" s="605"/>
      <c r="D262" s="1020"/>
      <c r="E262" s="1021"/>
      <c r="F262" s="1072"/>
    </row>
    <row r="263" spans="1:6" ht="12.5" x14ac:dyDescent="0.25">
      <c r="A263" s="368"/>
      <c r="B263" s="1050"/>
      <c r="C263" s="605"/>
      <c r="D263" s="1020"/>
      <c r="E263" s="1021"/>
      <c r="F263" s="1072"/>
    </row>
    <row r="264" spans="1:6" ht="12.5" x14ac:dyDescent="0.25">
      <c r="A264" s="368"/>
      <c r="B264" s="1050"/>
      <c r="C264" s="605"/>
      <c r="D264" s="1020"/>
      <c r="E264" s="1021"/>
      <c r="F264" s="1072"/>
    </row>
    <row r="265" spans="1:6" ht="12.5" x14ac:dyDescent="0.25">
      <c r="A265" s="368"/>
      <c r="B265" s="1050"/>
      <c r="C265" s="605"/>
      <c r="D265" s="1020"/>
      <c r="E265" s="1021"/>
      <c r="F265" s="1072"/>
    </row>
    <row r="266" spans="1:6" ht="12.5" x14ac:dyDescent="0.25">
      <c r="A266" s="368"/>
      <c r="B266" s="1050"/>
      <c r="C266" s="605"/>
      <c r="D266" s="1020"/>
      <c r="E266" s="1021"/>
      <c r="F266" s="1072"/>
    </row>
    <row r="267" spans="1:6" ht="12.5" x14ac:dyDescent="0.25">
      <c r="A267" s="368"/>
      <c r="B267" s="1050"/>
      <c r="C267" s="605"/>
      <c r="D267" s="1020"/>
      <c r="E267" s="1021"/>
      <c r="F267" s="1072"/>
    </row>
    <row r="268" spans="1:6" ht="12.5" x14ac:dyDescent="0.25">
      <c r="A268" s="368"/>
      <c r="B268" s="1050"/>
      <c r="C268" s="605"/>
      <c r="D268" s="1020"/>
      <c r="E268" s="1021"/>
      <c r="F268" s="1072"/>
    </row>
    <row r="269" spans="1:6" ht="12.5" x14ac:dyDescent="0.25">
      <c r="A269" s="368"/>
      <c r="B269" s="1050"/>
      <c r="C269" s="605"/>
      <c r="D269" s="1020"/>
      <c r="E269" s="1021"/>
      <c r="F269" s="1072"/>
    </row>
    <row r="270" spans="1:6" ht="12.5" x14ac:dyDescent="0.25">
      <c r="A270" s="368"/>
      <c r="B270" s="1050"/>
      <c r="C270" s="605"/>
      <c r="D270" s="1020"/>
      <c r="E270" s="1021"/>
      <c r="F270" s="1072"/>
    </row>
    <row r="271" spans="1:6" ht="12.5" x14ac:dyDescent="0.25">
      <c r="A271" s="368"/>
      <c r="B271" s="1050"/>
      <c r="C271" s="605"/>
      <c r="D271" s="1020"/>
      <c r="E271" s="1021"/>
      <c r="F271" s="1072"/>
    </row>
    <row r="272" spans="1:6" ht="12.5" x14ac:dyDescent="0.25">
      <c r="A272" s="368"/>
      <c r="B272" s="1050"/>
      <c r="C272" s="605"/>
      <c r="D272" s="1020"/>
      <c r="E272" s="1021"/>
      <c r="F272" s="1072"/>
    </row>
    <row r="273" spans="1:6" ht="12.5" x14ac:dyDescent="0.25">
      <c r="A273" s="368"/>
      <c r="B273" s="1050"/>
      <c r="C273" s="605"/>
      <c r="D273" s="1020"/>
      <c r="E273" s="1021"/>
      <c r="F273" s="1072"/>
    </row>
    <row r="274" spans="1:6" ht="12.5" x14ac:dyDescent="0.25">
      <c r="A274" s="368"/>
      <c r="B274" s="1050"/>
      <c r="C274" s="605"/>
      <c r="D274" s="1020"/>
      <c r="E274" s="1021"/>
      <c r="F274" s="1072"/>
    </row>
    <row r="275" spans="1:6" ht="12.5" x14ac:dyDescent="0.25">
      <c r="A275" s="368"/>
      <c r="B275" s="1050"/>
      <c r="C275" s="605"/>
      <c r="D275" s="1020"/>
      <c r="E275" s="1021"/>
      <c r="F275" s="1072"/>
    </row>
    <row r="276" spans="1:6" ht="12.5" x14ac:dyDescent="0.25">
      <c r="A276" s="368"/>
      <c r="B276" s="1050"/>
      <c r="C276" s="605"/>
      <c r="D276" s="1020"/>
      <c r="E276" s="1021"/>
      <c r="F276" s="1072"/>
    </row>
    <row r="277" spans="1:6" ht="12.5" x14ac:dyDescent="0.25">
      <c r="A277" s="368"/>
      <c r="B277" s="1050"/>
      <c r="C277" s="605"/>
      <c r="D277" s="1020"/>
      <c r="E277" s="1021"/>
      <c r="F277" s="1072"/>
    </row>
    <row r="278" spans="1:6" ht="12.5" x14ac:dyDescent="0.25">
      <c r="A278" s="368"/>
      <c r="B278" s="1050"/>
      <c r="C278" s="605"/>
      <c r="D278" s="1020"/>
      <c r="E278" s="1021"/>
      <c r="F278" s="1072"/>
    </row>
    <row r="279" spans="1:6" ht="12.5" x14ac:dyDescent="0.25">
      <c r="A279" s="368"/>
      <c r="B279" s="1050"/>
      <c r="C279" s="605"/>
      <c r="D279" s="1020"/>
      <c r="E279" s="1021"/>
      <c r="F279" s="1072"/>
    </row>
    <row r="280" spans="1:6" ht="19.899999999999999" customHeight="1" x14ac:dyDescent="0.25">
      <c r="A280" s="2177" t="s">
        <v>487</v>
      </c>
      <c r="B280" s="2178"/>
      <c r="C280" s="2178"/>
      <c r="D280" s="2178"/>
      <c r="E280" s="2179"/>
      <c r="F280" s="1084">
        <f>SUM(F232:F243)</f>
        <v>0</v>
      </c>
    </row>
    <row r="281" spans="1:6" x14ac:dyDescent="0.25">
      <c r="C281" s="1064"/>
      <c r="E281" s="1065"/>
      <c r="F281" s="1085"/>
    </row>
    <row r="282" spans="1:6" x14ac:dyDescent="0.25">
      <c r="C282" s="1064"/>
      <c r="E282" s="1065"/>
      <c r="F282" s="1085"/>
    </row>
    <row r="283" spans="1:6" x14ac:dyDescent="0.25">
      <c r="C283" s="1064"/>
      <c r="E283" s="1065"/>
      <c r="F283" s="1085"/>
    </row>
    <row r="284" spans="1:6" x14ac:dyDescent="0.25">
      <c r="E284" s="1065"/>
      <c r="F284" s="1085"/>
    </row>
    <row r="285" spans="1:6" x14ac:dyDescent="0.25">
      <c r="E285" s="1065"/>
      <c r="F285" s="1085"/>
    </row>
    <row r="286" spans="1:6" x14ac:dyDescent="0.25">
      <c r="E286" s="1065"/>
      <c r="F286" s="1085"/>
    </row>
    <row r="287" spans="1:6" x14ac:dyDescent="0.25">
      <c r="E287" s="1065"/>
      <c r="F287" s="1085"/>
    </row>
    <row r="288" spans="1:6" x14ac:dyDescent="0.25">
      <c r="E288" s="1065"/>
      <c r="F288" s="1085"/>
    </row>
    <row r="289" spans="5:6" x14ac:dyDescent="0.25">
      <c r="E289" s="1065"/>
      <c r="F289" s="1085"/>
    </row>
    <row r="290" spans="5:6" x14ac:dyDescent="0.25">
      <c r="E290" s="1065"/>
      <c r="F290" s="1085"/>
    </row>
    <row r="291" spans="5:6" x14ac:dyDescent="0.25">
      <c r="E291" s="1065"/>
      <c r="F291" s="1085"/>
    </row>
    <row r="292" spans="5:6" x14ac:dyDescent="0.25">
      <c r="E292" s="1065"/>
      <c r="F292" s="1085"/>
    </row>
    <row r="293" spans="5:6" x14ac:dyDescent="0.25">
      <c r="E293" s="1065"/>
      <c r="F293" s="1085"/>
    </row>
    <row r="294" spans="5:6" x14ac:dyDescent="0.25">
      <c r="E294" s="1065"/>
      <c r="F294" s="1085"/>
    </row>
    <row r="295" spans="5:6" x14ac:dyDescent="0.25">
      <c r="E295" s="1065"/>
      <c r="F295" s="1085"/>
    </row>
    <row r="296" spans="5:6" x14ac:dyDescent="0.25">
      <c r="E296" s="1065"/>
      <c r="F296" s="1085"/>
    </row>
    <row r="297" spans="5:6" x14ac:dyDescent="0.25">
      <c r="E297" s="1065"/>
      <c r="F297" s="1085"/>
    </row>
    <row r="298" spans="5:6" x14ac:dyDescent="0.25">
      <c r="E298" s="1065"/>
      <c r="F298" s="1085"/>
    </row>
    <row r="299" spans="5:6" x14ac:dyDescent="0.25">
      <c r="E299" s="1065"/>
      <c r="F299" s="1085"/>
    </row>
    <row r="300" spans="5:6" x14ac:dyDescent="0.25">
      <c r="E300" s="1065"/>
      <c r="F300" s="1085"/>
    </row>
    <row r="301" spans="5:6" x14ac:dyDescent="0.25">
      <c r="E301" s="1065"/>
      <c r="F301" s="1085"/>
    </row>
    <row r="302" spans="5:6" x14ac:dyDescent="0.25">
      <c r="E302" s="1065"/>
      <c r="F302" s="1085"/>
    </row>
    <row r="303" spans="5:6" x14ac:dyDescent="0.25">
      <c r="E303" s="1065"/>
      <c r="F303" s="1085"/>
    </row>
    <row r="304" spans="5:6" x14ac:dyDescent="0.25">
      <c r="E304" s="1065"/>
      <c r="F304" s="1085"/>
    </row>
    <row r="305" spans="5:6" x14ac:dyDescent="0.25">
      <c r="E305" s="1065"/>
      <c r="F305" s="1085"/>
    </row>
    <row r="306" spans="5:6" x14ac:dyDescent="0.25">
      <c r="E306" s="1065"/>
      <c r="F306" s="1085"/>
    </row>
    <row r="307" spans="5:6" x14ac:dyDescent="0.25">
      <c r="E307" s="1065"/>
      <c r="F307" s="1085"/>
    </row>
    <row r="308" spans="5:6" x14ac:dyDescent="0.25">
      <c r="E308" s="1065"/>
      <c r="F308" s="1085"/>
    </row>
    <row r="309" spans="5:6" x14ac:dyDescent="0.25">
      <c r="E309" s="1065"/>
      <c r="F309" s="1085"/>
    </row>
    <row r="310" spans="5:6" x14ac:dyDescent="0.25">
      <c r="E310" s="1065"/>
      <c r="F310" s="1085"/>
    </row>
    <row r="311" spans="5:6" x14ac:dyDescent="0.25">
      <c r="E311" s="1065"/>
      <c r="F311" s="1085"/>
    </row>
    <row r="312" spans="5:6" x14ac:dyDescent="0.25">
      <c r="E312" s="1065"/>
      <c r="F312" s="1085"/>
    </row>
    <row r="313" spans="5:6" x14ac:dyDescent="0.25">
      <c r="E313" s="1065"/>
      <c r="F313" s="1085"/>
    </row>
    <row r="314" spans="5:6" x14ac:dyDescent="0.25">
      <c r="E314" s="1065"/>
      <c r="F314" s="1085"/>
    </row>
    <row r="315" spans="5:6" x14ac:dyDescent="0.25">
      <c r="E315" s="1065"/>
      <c r="F315" s="1085"/>
    </row>
    <row r="316" spans="5:6" x14ac:dyDescent="0.25">
      <c r="E316" s="1065"/>
      <c r="F316" s="1085"/>
    </row>
    <row r="317" spans="5:6" x14ac:dyDescent="0.25">
      <c r="E317" s="1065"/>
      <c r="F317" s="1085"/>
    </row>
    <row r="318" spans="5:6" x14ac:dyDescent="0.25">
      <c r="E318" s="1065"/>
      <c r="F318" s="1085"/>
    </row>
    <row r="319" spans="5:6" x14ac:dyDescent="0.25">
      <c r="E319" s="1065"/>
      <c r="F319" s="1085"/>
    </row>
    <row r="320" spans="5:6" x14ac:dyDescent="0.25">
      <c r="E320" s="1065"/>
      <c r="F320" s="1085"/>
    </row>
    <row r="321" spans="5:6" x14ac:dyDescent="0.25">
      <c r="E321" s="1065"/>
      <c r="F321" s="1085"/>
    </row>
    <row r="322" spans="5:6" x14ac:dyDescent="0.25">
      <c r="E322" s="1065"/>
      <c r="F322" s="1085"/>
    </row>
    <row r="323" spans="5:6" x14ac:dyDescent="0.25">
      <c r="E323" s="1065"/>
      <c r="F323" s="1085"/>
    </row>
    <row r="324" spans="5:6" x14ac:dyDescent="0.25">
      <c r="E324" s="1065"/>
      <c r="F324" s="1085"/>
    </row>
    <row r="325" spans="5:6" x14ac:dyDescent="0.25">
      <c r="E325" s="1065"/>
      <c r="F325" s="1085"/>
    </row>
    <row r="326" spans="5:6" x14ac:dyDescent="0.25">
      <c r="E326" s="1065"/>
      <c r="F326" s="1085"/>
    </row>
    <row r="327" spans="5:6" x14ac:dyDescent="0.25">
      <c r="E327" s="1065"/>
      <c r="F327" s="1085"/>
    </row>
    <row r="328" spans="5:6" x14ac:dyDescent="0.25">
      <c r="E328" s="1065"/>
      <c r="F328" s="1085"/>
    </row>
    <row r="329" spans="5:6" x14ac:dyDescent="0.25">
      <c r="E329" s="1065"/>
      <c r="F329" s="1085"/>
    </row>
    <row r="330" spans="5:6" x14ac:dyDescent="0.25">
      <c r="E330" s="1065"/>
      <c r="F330" s="1085"/>
    </row>
    <row r="331" spans="5:6" x14ac:dyDescent="0.25">
      <c r="E331" s="1065"/>
      <c r="F331" s="1085"/>
    </row>
    <row r="332" spans="5:6" x14ac:dyDescent="0.25">
      <c r="E332" s="1065"/>
      <c r="F332" s="1085"/>
    </row>
    <row r="333" spans="5:6" x14ac:dyDescent="0.25">
      <c r="E333" s="1065"/>
      <c r="F333" s="1085"/>
    </row>
    <row r="334" spans="5:6" x14ac:dyDescent="0.25">
      <c r="E334" s="1065"/>
      <c r="F334" s="1085"/>
    </row>
    <row r="335" spans="5:6" x14ac:dyDescent="0.25">
      <c r="E335" s="1065"/>
      <c r="F335" s="1085"/>
    </row>
    <row r="336" spans="5:6" x14ac:dyDescent="0.25">
      <c r="E336" s="1065"/>
      <c r="F336" s="1085"/>
    </row>
    <row r="337" spans="5:6" x14ac:dyDescent="0.25">
      <c r="E337" s="1065"/>
      <c r="F337" s="1085"/>
    </row>
    <row r="338" spans="5:6" x14ac:dyDescent="0.25">
      <c r="E338" s="1065"/>
      <c r="F338" s="1085"/>
    </row>
    <row r="339" spans="5:6" x14ac:dyDescent="0.25">
      <c r="E339" s="1065"/>
      <c r="F339" s="1085"/>
    </row>
    <row r="340" spans="5:6" x14ac:dyDescent="0.25">
      <c r="E340" s="1065"/>
      <c r="F340" s="1085"/>
    </row>
    <row r="341" spans="5:6" x14ac:dyDescent="0.25">
      <c r="E341" s="1065"/>
      <c r="F341" s="1085"/>
    </row>
    <row r="342" spans="5:6" x14ac:dyDescent="0.25">
      <c r="E342" s="1065"/>
      <c r="F342" s="1085"/>
    </row>
    <row r="343" spans="5:6" x14ac:dyDescent="0.25">
      <c r="E343" s="1065"/>
      <c r="F343" s="1085"/>
    </row>
    <row r="344" spans="5:6" x14ac:dyDescent="0.25">
      <c r="E344" s="1065"/>
      <c r="F344" s="1085"/>
    </row>
    <row r="345" spans="5:6" x14ac:dyDescent="0.25">
      <c r="E345" s="1065"/>
      <c r="F345" s="1085"/>
    </row>
    <row r="346" spans="5:6" x14ac:dyDescent="0.25">
      <c r="E346" s="1065"/>
      <c r="F346" s="1085"/>
    </row>
    <row r="347" spans="5:6" x14ac:dyDescent="0.25">
      <c r="E347" s="1065"/>
      <c r="F347" s="1085"/>
    </row>
    <row r="348" spans="5:6" x14ac:dyDescent="0.25">
      <c r="E348" s="1065"/>
      <c r="F348" s="1085"/>
    </row>
    <row r="349" spans="5:6" x14ac:dyDescent="0.25">
      <c r="E349" s="1065"/>
      <c r="F349" s="1085"/>
    </row>
    <row r="350" spans="5:6" x14ac:dyDescent="0.25">
      <c r="E350" s="1065"/>
      <c r="F350" s="1085"/>
    </row>
    <row r="351" spans="5:6" x14ac:dyDescent="0.25">
      <c r="E351" s="1065"/>
      <c r="F351" s="1085"/>
    </row>
    <row r="352" spans="5:6" x14ac:dyDescent="0.25">
      <c r="E352" s="1065"/>
      <c r="F352" s="1085"/>
    </row>
    <row r="353" spans="5:6" x14ac:dyDescent="0.25">
      <c r="E353" s="1065"/>
      <c r="F353" s="1085"/>
    </row>
    <row r="354" spans="5:6" x14ac:dyDescent="0.25">
      <c r="E354" s="1065"/>
      <c r="F354" s="1085"/>
    </row>
    <row r="355" spans="5:6" x14ac:dyDescent="0.25">
      <c r="E355" s="1065"/>
      <c r="F355" s="1085"/>
    </row>
    <row r="356" spans="5:6" x14ac:dyDescent="0.25">
      <c r="E356" s="1065"/>
      <c r="F356" s="1085"/>
    </row>
    <row r="357" spans="5:6" x14ac:dyDescent="0.25">
      <c r="E357" s="1065"/>
      <c r="F357" s="1085"/>
    </row>
    <row r="358" spans="5:6" x14ac:dyDescent="0.25">
      <c r="E358" s="1065"/>
      <c r="F358" s="1085"/>
    </row>
    <row r="359" spans="5:6" x14ac:dyDescent="0.25">
      <c r="E359" s="1065"/>
      <c r="F359" s="1085"/>
    </row>
    <row r="360" spans="5:6" x14ac:dyDescent="0.25">
      <c r="E360" s="1065"/>
      <c r="F360" s="1085"/>
    </row>
    <row r="361" spans="5:6" x14ac:dyDescent="0.25">
      <c r="E361" s="1065"/>
      <c r="F361" s="1085"/>
    </row>
    <row r="362" spans="5:6" x14ac:dyDescent="0.25">
      <c r="E362" s="1065"/>
      <c r="F362" s="1085"/>
    </row>
    <row r="363" spans="5:6" x14ac:dyDescent="0.25">
      <c r="E363" s="1065"/>
      <c r="F363" s="1085"/>
    </row>
    <row r="364" spans="5:6" x14ac:dyDescent="0.25">
      <c r="E364" s="1065"/>
      <c r="F364" s="1085"/>
    </row>
    <row r="365" spans="5:6" x14ac:dyDescent="0.25">
      <c r="E365" s="1065"/>
      <c r="F365" s="1085"/>
    </row>
    <row r="366" spans="5:6" x14ac:dyDescent="0.25">
      <c r="E366" s="1065"/>
      <c r="F366" s="1085"/>
    </row>
    <row r="367" spans="5:6" x14ac:dyDescent="0.25">
      <c r="E367" s="1065"/>
      <c r="F367" s="1085"/>
    </row>
    <row r="368" spans="5:6" x14ac:dyDescent="0.25">
      <c r="E368" s="1065"/>
      <c r="F368" s="1085"/>
    </row>
    <row r="369" spans="5:6" x14ac:dyDescent="0.25">
      <c r="E369" s="1065"/>
      <c r="F369" s="1085"/>
    </row>
    <row r="370" spans="5:6" x14ac:dyDescent="0.25">
      <c r="E370" s="1065"/>
      <c r="F370" s="1085"/>
    </row>
    <row r="371" spans="5:6" x14ac:dyDescent="0.25">
      <c r="E371" s="1065"/>
      <c r="F371" s="1085"/>
    </row>
    <row r="372" spans="5:6" x14ac:dyDescent="0.25">
      <c r="E372" s="1065"/>
      <c r="F372" s="1085"/>
    </row>
    <row r="373" spans="5:6" x14ac:dyDescent="0.25">
      <c r="E373" s="1065"/>
      <c r="F373" s="1085"/>
    </row>
    <row r="374" spans="5:6" x14ac:dyDescent="0.25">
      <c r="E374" s="1065"/>
      <c r="F374" s="1085"/>
    </row>
    <row r="375" spans="5:6" x14ac:dyDescent="0.25">
      <c r="E375" s="1065"/>
      <c r="F375" s="1086"/>
    </row>
    <row r="376" spans="5:6" x14ac:dyDescent="0.25">
      <c r="E376" s="1065"/>
      <c r="F376" s="1086"/>
    </row>
    <row r="377" spans="5:6" x14ac:dyDescent="0.25">
      <c r="E377" s="1065"/>
      <c r="F377" s="1086"/>
    </row>
    <row r="378" spans="5:6" x14ac:dyDescent="0.25">
      <c r="E378" s="1065"/>
      <c r="F378" s="1086"/>
    </row>
    <row r="379" spans="5:6" x14ac:dyDescent="0.25">
      <c r="E379" s="1065"/>
      <c r="F379" s="1086"/>
    </row>
    <row r="380" spans="5:6" x14ac:dyDescent="0.25">
      <c r="E380" s="1065"/>
      <c r="F380" s="1086"/>
    </row>
    <row r="381" spans="5:6" x14ac:dyDescent="0.25">
      <c r="E381" s="1065"/>
      <c r="F381" s="1086"/>
    </row>
    <row r="382" spans="5:6" x14ac:dyDescent="0.25">
      <c r="E382" s="1065"/>
      <c r="F382" s="1086"/>
    </row>
    <row r="383" spans="5:6" x14ac:dyDescent="0.25">
      <c r="E383" s="1065"/>
      <c r="F383" s="1086"/>
    </row>
    <row r="384" spans="5:6" x14ac:dyDescent="0.25">
      <c r="E384" s="1065"/>
      <c r="F384" s="1086"/>
    </row>
    <row r="385" spans="5:6" x14ac:dyDescent="0.25">
      <c r="E385" s="1065"/>
      <c r="F385" s="1086"/>
    </row>
    <row r="386" spans="5:6" x14ac:dyDescent="0.25">
      <c r="E386" s="1065"/>
      <c r="F386" s="1086"/>
    </row>
    <row r="387" spans="5:6" x14ac:dyDescent="0.25">
      <c r="E387" s="1065"/>
      <c r="F387" s="1086"/>
    </row>
    <row r="388" spans="5:6" x14ac:dyDescent="0.25">
      <c r="E388" s="1065"/>
      <c r="F388" s="1086"/>
    </row>
    <row r="389" spans="5:6" x14ac:dyDescent="0.25">
      <c r="E389" s="1065"/>
      <c r="F389" s="1086"/>
    </row>
    <row r="390" spans="5:6" x14ac:dyDescent="0.25">
      <c r="E390" s="1065"/>
      <c r="F390" s="1086"/>
    </row>
    <row r="391" spans="5:6" x14ac:dyDescent="0.25">
      <c r="E391" s="1065"/>
      <c r="F391" s="1086"/>
    </row>
    <row r="392" spans="5:6" x14ac:dyDescent="0.25">
      <c r="E392" s="1065"/>
      <c r="F392" s="1086"/>
    </row>
    <row r="393" spans="5:6" x14ac:dyDescent="0.25">
      <c r="E393" s="1065"/>
      <c r="F393" s="1086"/>
    </row>
    <row r="394" spans="5:6" x14ac:dyDescent="0.25">
      <c r="E394" s="1065"/>
      <c r="F394" s="1086"/>
    </row>
    <row r="395" spans="5:6" x14ac:dyDescent="0.25">
      <c r="E395" s="1065"/>
      <c r="F395" s="1086"/>
    </row>
    <row r="396" spans="5:6" x14ac:dyDescent="0.25">
      <c r="E396" s="1065"/>
      <c r="F396" s="1086"/>
    </row>
    <row r="397" spans="5:6" x14ac:dyDescent="0.25">
      <c r="E397" s="1065"/>
      <c r="F397" s="1086"/>
    </row>
    <row r="398" spans="5:6" x14ac:dyDescent="0.25">
      <c r="E398" s="1065"/>
      <c r="F398" s="1086"/>
    </row>
    <row r="399" spans="5:6" x14ac:dyDescent="0.25">
      <c r="E399" s="1065"/>
      <c r="F399" s="1086"/>
    </row>
    <row r="400" spans="5:6" x14ac:dyDescent="0.25">
      <c r="E400" s="1065"/>
      <c r="F400" s="1086"/>
    </row>
    <row r="401" spans="5:6" x14ac:dyDescent="0.25">
      <c r="E401" s="1065"/>
      <c r="F401" s="1086"/>
    </row>
    <row r="402" spans="5:6" x14ac:dyDescent="0.25">
      <c r="E402" s="1065"/>
      <c r="F402" s="1086"/>
    </row>
    <row r="403" spans="5:6" x14ac:dyDescent="0.25">
      <c r="E403" s="1065"/>
      <c r="F403" s="1086"/>
    </row>
    <row r="404" spans="5:6" x14ac:dyDescent="0.25">
      <c r="E404" s="1065"/>
      <c r="F404" s="1086"/>
    </row>
    <row r="405" spans="5:6" x14ac:dyDescent="0.25">
      <c r="E405" s="1065"/>
      <c r="F405" s="1086"/>
    </row>
    <row r="406" spans="5:6" x14ac:dyDescent="0.25">
      <c r="E406" s="1065"/>
      <c r="F406" s="1086"/>
    </row>
    <row r="407" spans="5:6" x14ac:dyDescent="0.25">
      <c r="E407" s="1065"/>
      <c r="F407" s="1086"/>
    </row>
    <row r="408" spans="5:6" x14ac:dyDescent="0.25">
      <c r="E408" s="1065"/>
      <c r="F408" s="1086"/>
    </row>
    <row r="409" spans="5:6" x14ac:dyDescent="0.25">
      <c r="E409" s="1065"/>
      <c r="F409" s="1086"/>
    </row>
    <row r="410" spans="5:6" x14ac:dyDescent="0.25">
      <c r="E410" s="1065"/>
      <c r="F410" s="1086"/>
    </row>
    <row r="411" spans="5:6" x14ac:dyDescent="0.25">
      <c r="E411" s="1065"/>
      <c r="F411" s="1086"/>
    </row>
    <row r="412" spans="5:6" x14ac:dyDescent="0.25">
      <c r="E412" s="1065"/>
      <c r="F412" s="1086"/>
    </row>
    <row r="413" spans="5:6" x14ac:dyDescent="0.25">
      <c r="E413" s="1065"/>
      <c r="F413" s="1086"/>
    </row>
    <row r="414" spans="5:6" x14ac:dyDescent="0.25">
      <c r="E414" s="1065"/>
      <c r="F414" s="1086"/>
    </row>
    <row r="415" spans="5:6" x14ac:dyDescent="0.25">
      <c r="E415" s="1065"/>
      <c r="F415" s="1086"/>
    </row>
    <row r="416" spans="5:6" x14ac:dyDescent="0.25">
      <c r="E416" s="1065"/>
      <c r="F416" s="1086"/>
    </row>
    <row r="417" spans="5:6" x14ac:dyDescent="0.25">
      <c r="E417" s="1065"/>
      <c r="F417" s="1086"/>
    </row>
    <row r="418" spans="5:6" x14ac:dyDescent="0.25">
      <c r="E418" s="1065"/>
      <c r="F418" s="1086"/>
    </row>
    <row r="419" spans="5:6" x14ac:dyDescent="0.25">
      <c r="E419" s="1065"/>
      <c r="F419" s="1086"/>
    </row>
    <row r="420" spans="5:6" x14ac:dyDescent="0.25">
      <c r="E420" s="1065"/>
      <c r="F420" s="1086"/>
    </row>
    <row r="421" spans="5:6" x14ac:dyDescent="0.25">
      <c r="E421" s="1065"/>
      <c r="F421" s="1086"/>
    </row>
    <row r="422" spans="5:6" x14ac:dyDescent="0.25">
      <c r="E422" s="1065"/>
      <c r="F422" s="1086"/>
    </row>
    <row r="423" spans="5:6" x14ac:dyDescent="0.25">
      <c r="E423" s="1065"/>
      <c r="F423" s="1086"/>
    </row>
    <row r="424" spans="5:6" x14ac:dyDescent="0.25">
      <c r="E424" s="1065"/>
      <c r="F424" s="1086"/>
    </row>
    <row r="425" spans="5:6" x14ac:dyDescent="0.25">
      <c r="E425" s="1065"/>
      <c r="F425" s="1086"/>
    </row>
    <row r="426" spans="5:6" x14ac:dyDescent="0.25">
      <c r="E426" s="1065"/>
      <c r="F426" s="1086"/>
    </row>
    <row r="427" spans="5:6" x14ac:dyDescent="0.25">
      <c r="E427" s="1065"/>
      <c r="F427" s="1086"/>
    </row>
    <row r="428" spans="5:6" x14ac:dyDescent="0.25">
      <c r="E428" s="1065"/>
      <c r="F428" s="1086"/>
    </row>
    <row r="429" spans="5:6" x14ac:dyDescent="0.25">
      <c r="E429" s="1065"/>
      <c r="F429" s="1086"/>
    </row>
    <row r="430" spans="5:6" x14ac:dyDescent="0.25">
      <c r="E430" s="1065"/>
      <c r="F430" s="1086"/>
    </row>
    <row r="431" spans="5:6" x14ac:dyDescent="0.25">
      <c r="E431" s="1065"/>
      <c r="F431" s="1086"/>
    </row>
    <row r="432" spans="5:6" x14ac:dyDescent="0.25">
      <c r="E432" s="1065"/>
      <c r="F432" s="1086"/>
    </row>
    <row r="433" spans="5:6" x14ac:dyDescent="0.25">
      <c r="E433" s="1065"/>
      <c r="F433" s="1086"/>
    </row>
    <row r="434" spans="5:6" x14ac:dyDescent="0.25">
      <c r="E434" s="1065"/>
      <c r="F434" s="1086"/>
    </row>
    <row r="435" spans="5:6" x14ac:dyDescent="0.25">
      <c r="E435" s="1065"/>
      <c r="F435" s="1086"/>
    </row>
    <row r="436" spans="5:6" x14ac:dyDescent="0.25">
      <c r="E436" s="1065"/>
      <c r="F436" s="1086"/>
    </row>
    <row r="437" spans="5:6" x14ac:dyDescent="0.25">
      <c r="E437" s="1065"/>
      <c r="F437" s="1086"/>
    </row>
    <row r="438" spans="5:6" x14ac:dyDescent="0.25">
      <c r="E438" s="1065"/>
      <c r="F438" s="1086"/>
    </row>
    <row r="439" spans="5:6" x14ac:dyDescent="0.25">
      <c r="E439" s="1065"/>
      <c r="F439" s="1086"/>
    </row>
    <row r="440" spans="5:6" x14ac:dyDescent="0.25">
      <c r="E440" s="1065"/>
      <c r="F440" s="1086"/>
    </row>
    <row r="441" spans="5:6" x14ac:dyDescent="0.25">
      <c r="E441" s="1065"/>
      <c r="F441" s="1086"/>
    </row>
    <row r="442" spans="5:6" x14ac:dyDescent="0.25">
      <c r="E442" s="1065"/>
      <c r="F442" s="1086"/>
    </row>
    <row r="443" spans="5:6" x14ac:dyDescent="0.25">
      <c r="E443" s="1065"/>
      <c r="F443" s="1086"/>
    </row>
    <row r="444" spans="5:6" x14ac:dyDescent="0.25">
      <c r="E444" s="1065"/>
      <c r="F444" s="1086"/>
    </row>
    <row r="445" spans="5:6" x14ac:dyDescent="0.25">
      <c r="E445" s="1065"/>
      <c r="F445" s="1086"/>
    </row>
    <row r="446" spans="5:6" x14ac:dyDescent="0.25">
      <c r="E446" s="1065"/>
      <c r="F446" s="1086"/>
    </row>
    <row r="447" spans="5:6" x14ac:dyDescent="0.25">
      <c r="E447" s="1065"/>
      <c r="F447" s="1086"/>
    </row>
    <row r="448" spans="5:6" x14ac:dyDescent="0.25">
      <c r="E448" s="1065"/>
      <c r="F448" s="1086"/>
    </row>
    <row r="449" spans="5:6" x14ac:dyDescent="0.25">
      <c r="E449" s="1065"/>
      <c r="F449" s="1086"/>
    </row>
    <row r="450" spans="5:6" x14ac:dyDescent="0.25">
      <c r="E450" s="1065"/>
      <c r="F450" s="1086"/>
    </row>
    <row r="451" spans="5:6" x14ac:dyDescent="0.25">
      <c r="E451" s="1065"/>
      <c r="F451" s="1086"/>
    </row>
    <row r="452" spans="5:6" x14ac:dyDescent="0.25">
      <c r="E452" s="1065"/>
      <c r="F452" s="1086"/>
    </row>
    <row r="453" spans="5:6" x14ac:dyDescent="0.25">
      <c r="E453" s="1065"/>
      <c r="F453" s="1086"/>
    </row>
    <row r="454" spans="5:6" x14ac:dyDescent="0.25">
      <c r="E454" s="1065"/>
      <c r="F454" s="1086"/>
    </row>
    <row r="455" spans="5:6" x14ac:dyDescent="0.25">
      <c r="E455" s="1065"/>
      <c r="F455" s="1086"/>
    </row>
    <row r="456" spans="5:6" x14ac:dyDescent="0.25">
      <c r="E456" s="1065"/>
      <c r="F456" s="1086"/>
    </row>
    <row r="457" spans="5:6" x14ac:dyDescent="0.25">
      <c r="E457" s="1065"/>
      <c r="F457" s="1086"/>
    </row>
    <row r="458" spans="5:6" x14ac:dyDescent="0.25">
      <c r="E458" s="1065"/>
      <c r="F458" s="1086"/>
    </row>
    <row r="459" spans="5:6" x14ac:dyDescent="0.25">
      <c r="E459" s="1065"/>
      <c r="F459" s="1086"/>
    </row>
    <row r="460" spans="5:6" x14ac:dyDescent="0.25">
      <c r="E460" s="1065"/>
      <c r="F460" s="1086"/>
    </row>
    <row r="461" spans="5:6" x14ac:dyDescent="0.25">
      <c r="E461" s="1065"/>
      <c r="F461" s="1086"/>
    </row>
    <row r="462" spans="5:6" x14ac:dyDescent="0.25">
      <c r="E462" s="1065"/>
      <c r="F462" s="1086"/>
    </row>
    <row r="463" spans="5:6" x14ac:dyDescent="0.25">
      <c r="E463" s="1065"/>
      <c r="F463" s="1086"/>
    </row>
    <row r="464" spans="5:6" x14ac:dyDescent="0.25">
      <c r="E464" s="1065"/>
      <c r="F464" s="1086"/>
    </row>
    <row r="465" spans="5:6" x14ac:dyDescent="0.25">
      <c r="E465" s="1065"/>
      <c r="F465" s="1086"/>
    </row>
    <row r="466" spans="5:6" x14ac:dyDescent="0.25">
      <c r="E466" s="1065"/>
      <c r="F466" s="1086"/>
    </row>
    <row r="467" spans="5:6" x14ac:dyDescent="0.25">
      <c r="E467" s="1065"/>
      <c r="F467" s="1086"/>
    </row>
    <row r="468" spans="5:6" x14ac:dyDescent="0.25">
      <c r="E468" s="1065"/>
      <c r="F468" s="1086"/>
    </row>
    <row r="469" spans="5:6" x14ac:dyDescent="0.25">
      <c r="E469" s="1065"/>
      <c r="F469" s="1086"/>
    </row>
    <row r="470" spans="5:6" x14ac:dyDescent="0.25">
      <c r="E470" s="1065"/>
      <c r="F470" s="1086"/>
    </row>
    <row r="471" spans="5:6" x14ac:dyDescent="0.25">
      <c r="E471" s="1065"/>
      <c r="F471" s="1086"/>
    </row>
    <row r="472" spans="5:6" x14ac:dyDescent="0.25">
      <c r="E472" s="1065"/>
      <c r="F472" s="1086"/>
    </row>
    <row r="473" spans="5:6" x14ac:dyDescent="0.25">
      <c r="E473" s="1065"/>
      <c r="F473" s="1086"/>
    </row>
    <row r="474" spans="5:6" x14ac:dyDescent="0.25">
      <c r="E474" s="1065"/>
      <c r="F474" s="1086"/>
    </row>
    <row r="475" spans="5:6" x14ac:dyDescent="0.25">
      <c r="E475" s="1065"/>
      <c r="F475" s="1086"/>
    </row>
    <row r="476" spans="5:6" x14ac:dyDescent="0.25">
      <c r="E476" s="1065"/>
      <c r="F476" s="1086"/>
    </row>
    <row r="477" spans="5:6" x14ac:dyDescent="0.25">
      <c r="E477" s="1065"/>
      <c r="F477" s="1086"/>
    </row>
    <row r="478" spans="5:6" x14ac:dyDescent="0.25">
      <c r="E478" s="1065"/>
      <c r="F478" s="1086"/>
    </row>
    <row r="479" spans="5:6" x14ac:dyDescent="0.25">
      <c r="E479" s="1065"/>
      <c r="F479" s="1086"/>
    </row>
    <row r="480" spans="5:6" x14ac:dyDescent="0.25">
      <c r="E480" s="1065"/>
      <c r="F480" s="1086"/>
    </row>
    <row r="481" spans="5:6" x14ac:dyDescent="0.25">
      <c r="E481" s="1065"/>
      <c r="F481" s="1086"/>
    </row>
    <row r="482" spans="5:6" x14ac:dyDescent="0.25">
      <c r="E482" s="1065"/>
      <c r="F482" s="1086"/>
    </row>
    <row r="483" spans="5:6" x14ac:dyDescent="0.25">
      <c r="E483" s="1065"/>
      <c r="F483" s="1086"/>
    </row>
    <row r="484" spans="5:6" x14ac:dyDescent="0.25">
      <c r="E484" s="1065"/>
      <c r="F484" s="1086"/>
    </row>
    <row r="485" spans="5:6" x14ac:dyDescent="0.25">
      <c r="E485" s="1065"/>
      <c r="F485" s="1086"/>
    </row>
    <row r="486" spans="5:6" x14ac:dyDescent="0.25">
      <c r="E486" s="1065"/>
      <c r="F486" s="1086"/>
    </row>
    <row r="487" spans="5:6" x14ac:dyDescent="0.25">
      <c r="E487" s="1065"/>
      <c r="F487" s="1086"/>
    </row>
    <row r="488" spans="5:6" x14ac:dyDescent="0.25">
      <c r="E488" s="1065"/>
      <c r="F488" s="1086"/>
    </row>
    <row r="489" spans="5:6" x14ac:dyDescent="0.25">
      <c r="E489" s="1065"/>
      <c r="F489" s="1086"/>
    </row>
    <row r="490" spans="5:6" x14ac:dyDescent="0.25">
      <c r="E490" s="1065"/>
      <c r="F490" s="1086"/>
    </row>
    <row r="491" spans="5:6" x14ac:dyDescent="0.25">
      <c r="E491" s="1065"/>
      <c r="F491" s="1086"/>
    </row>
    <row r="492" spans="5:6" x14ac:dyDescent="0.25">
      <c r="E492" s="1065"/>
      <c r="F492" s="1086"/>
    </row>
    <row r="493" spans="5:6" x14ac:dyDescent="0.25">
      <c r="E493" s="1065"/>
      <c r="F493" s="1086"/>
    </row>
    <row r="494" spans="5:6" x14ac:dyDescent="0.25">
      <c r="E494" s="1065"/>
      <c r="F494" s="1086"/>
    </row>
    <row r="495" spans="5:6" x14ac:dyDescent="0.25">
      <c r="E495" s="1065"/>
      <c r="F495" s="1086"/>
    </row>
    <row r="496" spans="5:6" x14ac:dyDescent="0.25">
      <c r="E496" s="1065"/>
      <c r="F496" s="1086"/>
    </row>
    <row r="497" spans="5:6" x14ac:dyDescent="0.25">
      <c r="E497" s="1065"/>
      <c r="F497" s="1086"/>
    </row>
    <row r="498" spans="5:6" x14ac:dyDescent="0.25">
      <c r="E498" s="1065"/>
      <c r="F498" s="1086"/>
    </row>
    <row r="499" spans="5:6" x14ac:dyDescent="0.25">
      <c r="E499" s="1065"/>
      <c r="F499" s="1086"/>
    </row>
    <row r="500" spans="5:6" x14ac:dyDescent="0.25">
      <c r="E500" s="1065"/>
      <c r="F500" s="1086"/>
    </row>
    <row r="501" spans="5:6" x14ac:dyDescent="0.25">
      <c r="E501" s="1065"/>
      <c r="F501" s="1086"/>
    </row>
    <row r="502" spans="5:6" x14ac:dyDescent="0.25">
      <c r="E502" s="1065"/>
      <c r="F502" s="1086"/>
    </row>
    <row r="503" spans="5:6" x14ac:dyDescent="0.25">
      <c r="E503" s="1065"/>
      <c r="F503" s="1086"/>
    </row>
    <row r="504" spans="5:6" x14ac:dyDescent="0.25">
      <c r="E504" s="1065"/>
      <c r="F504" s="1086"/>
    </row>
    <row r="505" spans="5:6" x14ac:dyDescent="0.25">
      <c r="E505" s="1065"/>
      <c r="F505" s="1086"/>
    </row>
    <row r="506" spans="5:6" x14ac:dyDescent="0.25">
      <c r="E506" s="1065"/>
      <c r="F506" s="1086"/>
    </row>
    <row r="507" spans="5:6" x14ac:dyDescent="0.25">
      <c r="E507" s="1065"/>
      <c r="F507" s="1086"/>
    </row>
    <row r="508" spans="5:6" x14ac:dyDescent="0.25">
      <c r="E508" s="1065"/>
      <c r="F508" s="1086"/>
    </row>
    <row r="509" spans="5:6" x14ac:dyDescent="0.25">
      <c r="E509" s="1065"/>
      <c r="F509" s="1086"/>
    </row>
    <row r="510" spans="5:6" x14ac:dyDescent="0.25">
      <c r="E510" s="1065"/>
      <c r="F510" s="1086"/>
    </row>
    <row r="511" spans="5:6" x14ac:dyDescent="0.25">
      <c r="E511" s="1065"/>
      <c r="F511" s="1086"/>
    </row>
    <row r="512" spans="5:6" x14ac:dyDescent="0.25">
      <c r="E512" s="1065"/>
      <c r="F512" s="1086"/>
    </row>
    <row r="513" spans="5:6" x14ac:dyDescent="0.25">
      <c r="E513" s="1065"/>
      <c r="F513" s="1086"/>
    </row>
    <row r="514" spans="5:6" x14ac:dyDescent="0.25">
      <c r="E514" s="1065"/>
      <c r="F514" s="1086"/>
    </row>
    <row r="515" spans="5:6" x14ac:dyDescent="0.25">
      <c r="E515" s="1065"/>
      <c r="F515" s="1086"/>
    </row>
    <row r="516" spans="5:6" x14ac:dyDescent="0.25">
      <c r="E516" s="1065"/>
      <c r="F516" s="1086"/>
    </row>
    <row r="517" spans="5:6" x14ac:dyDescent="0.25">
      <c r="E517" s="1065"/>
      <c r="F517" s="1086"/>
    </row>
    <row r="518" spans="5:6" x14ac:dyDescent="0.25">
      <c r="E518" s="1065"/>
      <c r="F518" s="1086"/>
    </row>
    <row r="519" spans="5:6" x14ac:dyDescent="0.25">
      <c r="E519" s="1065"/>
      <c r="F519" s="1086"/>
    </row>
    <row r="520" spans="5:6" x14ac:dyDescent="0.25">
      <c r="E520" s="1065"/>
      <c r="F520" s="1086"/>
    </row>
    <row r="521" spans="5:6" x14ac:dyDescent="0.25">
      <c r="E521" s="1065"/>
      <c r="F521" s="1086"/>
    </row>
    <row r="522" spans="5:6" x14ac:dyDescent="0.25">
      <c r="E522" s="1065"/>
      <c r="F522" s="1086"/>
    </row>
    <row r="523" spans="5:6" x14ac:dyDescent="0.25">
      <c r="E523" s="1065"/>
      <c r="F523" s="1086"/>
    </row>
    <row r="524" spans="5:6" x14ac:dyDescent="0.25">
      <c r="E524" s="1065"/>
      <c r="F524" s="1086"/>
    </row>
    <row r="525" spans="5:6" x14ac:dyDescent="0.25">
      <c r="E525" s="1065"/>
      <c r="F525" s="1086"/>
    </row>
    <row r="526" spans="5:6" x14ac:dyDescent="0.25">
      <c r="E526" s="1065"/>
      <c r="F526" s="1086"/>
    </row>
    <row r="527" spans="5:6" x14ac:dyDescent="0.25">
      <c r="E527" s="1065"/>
      <c r="F527" s="1086"/>
    </row>
    <row r="528" spans="5:6" x14ac:dyDescent="0.25">
      <c r="E528" s="1065"/>
      <c r="F528" s="1086"/>
    </row>
    <row r="529" spans="5:6" x14ac:dyDescent="0.25">
      <c r="E529" s="1065"/>
      <c r="F529" s="1086"/>
    </row>
    <row r="530" spans="5:6" x14ac:dyDescent="0.25">
      <c r="E530" s="1065"/>
      <c r="F530" s="1086"/>
    </row>
    <row r="531" spans="5:6" x14ac:dyDescent="0.25">
      <c r="E531" s="1065"/>
      <c r="F531" s="1086"/>
    </row>
    <row r="532" spans="5:6" x14ac:dyDescent="0.25">
      <c r="E532" s="1065"/>
      <c r="F532" s="1086"/>
    </row>
    <row r="533" spans="5:6" x14ac:dyDescent="0.25">
      <c r="E533" s="1065"/>
      <c r="F533" s="1086"/>
    </row>
    <row r="534" spans="5:6" x14ac:dyDescent="0.25">
      <c r="E534" s="1065"/>
      <c r="F534" s="1086"/>
    </row>
    <row r="535" spans="5:6" x14ac:dyDescent="0.25">
      <c r="E535" s="1065"/>
      <c r="F535" s="1086"/>
    </row>
    <row r="536" spans="5:6" x14ac:dyDescent="0.25">
      <c r="E536" s="1065"/>
      <c r="F536" s="1086"/>
    </row>
    <row r="537" spans="5:6" x14ac:dyDescent="0.25">
      <c r="E537" s="1065"/>
      <c r="F537" s="1086"/>
    </row>
    <row r="538" spans="5:6" x14ac:dyDescent="0.25">
      <c r="E538" s="1065"/>
      <c r="F538" s="1086"/>
    </row>
    <row r="539" spans="5:6" x14ac:dyDescent="0.25">
      <c r="E539" s="1065"/>
      <c r="F539" s="1086"/>
    </row>
    <row r="540" spans="5:6" x14ac:dyDescent="0.25">
      <c r="E540" s="1065"/>
      <c r="F540" s="1086"/>
    </row>
    <row r="541" spans="5:6" x14ac:dyDescent="0.25">
      <c r="E541" s="1065"/>
      <c r="F541" s="1086"/>
    </row>
    <row r="542" spans="5:6" x14ac:dyDescent="0.25">
      <c r="E542" s="1065"/>
      <c r="F542" s="1086"/>
    </row>
    <row r="543" spans="5:6" x14ac:dyDescent="0.25">
      <c r="E543" s="1065"/>
      <c r="F543" s="1086"/>
    </row>
    <row r="544" spans="5:6" x14ac:dyDescent="0.25">
      <c r="E544" s="1065"/>
      <c r="F544" s="1086"/>
    </row>
    <row r="545" spans="5:6" x14ac:dyDescent="0.25">
      <c r="E545" s="1065"/>
      <c r="F545" s="1086"/>
    </row>
    <row r="546" spans="5:6" x14ac:dyDescent="0.25">
      <c r="E546" s="1065"/>
      <c r="F546" s="1086"/>
    </row>
    <row r="547" spans="5:6" x14ac:dyDescent="0.25">
      <c r="E547" s="1065"/>
      <c r="F547" s="1086"/>
    </row>
    <row r="548" spans="5:6" x14ac:dyDescent="0.25">
      <c r="E548" s="1065"/>
      <c r="F548" s="1086"/>
    </row>
    <row r="549" spans="5:6" x14ac:dyDescent="0.25">
      <c r="E549" s="1065"/>
      <c r="F549" s="1086"/>
    </row>
    <row r="550" spans="5:6" x14ac:dyDescent="0.25">
      <c r="E550" s="1065"/>
      <c r="F550" s="1086"/>
    </row>
    <row r="551" spans="5:6" x14ac:dyDescent="0.25">
      <c r="E551" s="1065"/>
      <c r="F551" s="1086"/>
    </row>
    <row r="552" spans="5:6" x14ac:dyDescent="0.25">
      <c r="E552" s="1065"/>
      <c r="F552" s="1086"/>
    </row>
    <row r="553" spans="5:6" x14ac:dyDescent="0.25">
      <c r="E553" s="1065"/>
      <c r="F553" s="1086"/>
    </row>
    <row r="554" spans="5:6" x14ac:dyDescent="0.25">
      <c r="E554" s="1065"/>
      <c r="F554" s="1086"/>
    </row>
    <row r="555" spans="5:6" x14ac:dyDescent="0.25">
      <c r="E555" s="1065"/>
      <c r="F555" s="1086"/>
    </row>
    <row r="556" spans="5:6" x14ac:dyDescent="0.25">
      <c r="E556" s="1065"/>
      <c r="F556" s="1086"/>
    </row>
    <row r="557" spans="5:6" x14ac:dyDescent="0.25">
      <c r="E557" s="1065"/>
      <c r="F557" s="1086"/>
    </row>
    <row r="558" spans="5:6" x14ac:dyDescent="0.25">
      <c r="E558" s="1065"/>
      <c r="F558" s="1086"/>
    </row>
    <row r="559" spans="5:6" x14ac:dyDescent="0.25">
      <c r="E559" s="1065"/>
      <c r="F559" s="1086"/>
    </row>
    <row r="560" spans="5:6" x14ac:dyDescent="0.25">
      <c r="E560" s="1065"/>
      <c r="F560" s="1086"/>
    </row>
    <row r="561" spans="5:6" x14ac:dyDescent="0.25">
      <c r="E561" s="1065"/>
      <c r="F561" s="1086"/>
    </row>
    <row r="562" spans="5:6" x14ac:dyDescent="0.25">
      <c r="E562" s="1065"/>
      <c r="F562" s="1086"/>
    </row>
    <row r="563" spans="5:6" x14ac:dyDescent="0.25">
      <c r="E563" s="1065"/>
      <c r="F563" s="1086"/>
    </row>
    <row r="564" spans="5:6" x14ac:dyDescent="0.25">
      <c r="E564" s="1065"/>
      <c r="F564" s="1086"/>
    </row>
    <row r="565" spans="5:6" x14ac:dyDescent="0.25">
      <c r="E565" s="1065"/>
      <c r="F565" s="1086"/>
    </row>
    <row r="566" spans="5:6" x14ac:dyDescent="0.25">
      <c r="E566" s="1065"/>
      <c r="F566" s="1086"/>
    </row>
    <row r="567" spans="5:6" x14ac:dyDescent="0.25">
      <c r="E567" s="1065"/>
      <c r="F567" s="1086"/>
    </row>
    <row r="568" spans="5:6" x14ac:dyDescent="0.25">
      <c r="E568" s="1065"/>
      <c r="F568" s="1086"/>
    </row>
    <row r="569" spans="5:6" x14ac:dyDescent="0.25">
      <c r="E569" s="1065"/>
      <c r="F569" s="1086"/>
    </row>
    <row r="570" spans="5:6" x14ac:dyDescent="0.25">
      <c r="E570" s="1065"/>
      <c r="F570" s="1086"/>
    </row>
    <row r="571" spans="5:6" x14ac:dyDescent="0.25">
      <c r="E571" s="1065"/>
      <c r="F571" s="1086"/>
    </row>
    <row r="572" spans="5:6" x14ac:dyDescent="0.25">
      <c r="E572" s="1065"/>
      <c r="F572" s="1086"/>
    </row>
    <row r="573" spans="5:6" x14ac:dyDescent="0.25">
      <c r="E573" s="1065"/>
      <c r="F573" s="1086"/>
    </row>
    <row r="574" spans="5:6" x14ac:dyDescent="0.25">
      <c r="E574" s="1065"/>
      <c r="F574" s="1086"/>
    </row>
    <row r="575" spans="5:6" x14ac:dyDescent="0.25">
      <c r="E575" s="1065"/>
      <c r="F575" s="1086"/>
    </row>
    <row r="576" spans="5:6" x14ac:dyDescent="0.25">
      <c r="E576" s="1065"/>
      <c r="F576" s="1086"/>
    </row>
    <row r="577" spans="5:6" x14ac:dyDescent="0.25">
      <c r="E577" s="1065"/>
      <c r="F577" s="1086"/>
    </row>
    <row r="578" spans="5:6" x14ac:dyDescent="0.25">
      <c r="E578" s="1065"/>
      <c r="F578" s="1086"/>
    </row>
    <row r="579" spans="5:6" x14ac:dyDescent="0.25">
      <c r="E579" s="1065"/>
      <c r="F579" s="1086"/>
    </row>
    <row r="580" spans="5:6" x14ac:dyDescent="0.25">
      <c r="E580" s="1065"/>
      <c r="F580" s="1086"/>
    </row>
    <row r="581" spans="5:6" x14ac:dyDescent="0.25">
      <c r="E581" s="1065"/>
      <c r="F581" s="1086"/>
    </row>
    <row r="582" spans="5:6" x14ac:dyDescent="0.25">
      <c r="E582" s="1065"/>
      <c r="F582" s="1086"/>
    </row>
    <row r="583" spans="5:6" x14ac:dyDescent="0.25">
      <c r="E583" s="1065"/>
      <c r="F583" s="1086"/>
    </row>
    <row r="584" spans="5:6" x14ac:dyDescent="0.25">
      <c r="E584" s="1065"/>
      <c r="F584" s="1086"/>
    </row>
    <row r="585" spans="5:6" x14ac:dyDescent="0.25">
      <c r="E585" s="1065"/>
      <c r="F585" s="1086"/>
    </row>
    <row r="586" spans="5:6" x14ac:dyDescent="0.25">
      <c r="E586" s="1065"/>
      <c r="F586" s="1086"/>
    </row>
    <row r="587" spans="5:6" x14ac:dyDescent="0.25">
      <c r="E587" s="1065"/>
      <c r="F587" s="1086"/>
    </row>
    <row r="588" spans="5:6" x14ac:dyDescent="0.25">
      <c r="E588" s="1065"/>
      <c r="F588" s="1086"/>
    </row>
    <row r="589" spans="5:6" x14ac:dyDescent="0.25">
      <c r="E589" s="1065"/>
      <c r="F589" s="1086"/>
    </row>
    <row r="590" spans="5:6" x14ac:dyDescent="0.25">
      <c r="E590" s="1065"/>
      <c r="F590" s="1086"/>
    </row>
    <row r="591" spans="5:6" x14ac:dyDescent="0.25">
      <c r="E591" s="1065"/>
      <c r="F591" s="1086"/>
    </row>
    <row r="592" spans="5:6" x14ac:dyDescent="0.25">
      <c r="E592" s="1065"/>
      <c r="F592" s="1086"/>
    </row>
    <row r="593" spans="5:6" x14ac:dyDescent="0.25">
      <c r="E593" s="1065"/>
      <c r="F593" s="1086"/>
    </row>
    <row r="594" spans="5:6" x14ac:dyDescent="0.25">
      <c r="E594" s="1065"/>
      <c r="F594" s="1086"/>
    </row>
    <row r="595" spans="5:6" x14ac:dyDescent="0.25">
      <c r="E595" s="1065"/>
      <c r="F595" s="1086"/>
    </row>
    <row r="596" spans="5:6" x14ac:dyDescent="0.25">
      <c r="E596" s="1065"/>
      <c r="F596" s="1086"/>
    </row>
    <row r="597" spans="5:6" x14ac:dyDescent="0.25">
      <c r="E597" s="1065"/>
      <c r="F597" s="1086"/>
    </row>
    <row r="598" spans="5:6" x14ac:dyDescent="0.25">
      <c r="E598" s="1065"/>
      <c r="F598" s="1086"/>
    </row>
    <row r="599" spans="5:6" x14ac:dyDescent="0.25">
      <c r="E599" s="1065"/>
      <c r="F599" s="1086"/>
    </row>
    <row r="600" spans="5:6" x14ac:dyDescent="0.25">
      <c r="E600" s="1065"/>
      <c r="F600" s="1086"/>
    </row>
    <row r="601" spans="5:6" x14ac:dyDescent="0.25">
      <c r="E601" s="1065"/>
      <c r="F601" s="1086"/>
    </row>
    <row r="602" spans="5:6" x14ac:dyDescent="0.25">
      <c r="E602" s="1065"/>
      <c r="F602" s="1086"/>
    </row>
    <row r="603" spans="5:6" x14ac:dyDescent="0.25">
      <c r="E603" s="1065"/>
      <c r="F603" s="1086"/>
    </row>
    <row r="604" spans="5:6" x14ac:dyDescent="0.25">
      <c r="E604" s="1065"/>
      <c r="F604" s="1086"/>
    </row>
    <row r="605" spans="5:6" x14ac:dyDescent="0.25">
      <c r="E605" s="1065"/>
      <c r="F605" s="1086"/>
    </row>
    <row r="606" spans="5:6" x14ac:dyDescent="0.25">
      <c r="E606" s="1065"/>
      <c r="F606" s="1086"/>
    </row>
    <row r="607" spans="5:6" x14ac:dyDescent="0.25">
      <c r="E607" s="1065"/>
      <c r="F607" s="1086"/>
    </row>
    <row r="608" spans="5:6" x14ac:dyDescent="0.25">
      <c r="E608" s="1065"/>
      <c r="F608" s="1086"/>
    </row>
    <row r="609" spans="5:6" x14ac:dyDescent="0.25">
      <c r="E609" s="1065"/>
      <c r="F609" s="1086"/>
    </row>
    <row r="610" spans="5:6" x14ac:dyDescent="0.25">
      <c r="E610" s="1065"/>
      <c r="F610" s="1086"/>
    </row>
    <row r="611" spans="5:6" x14ac:dyDescent="0.25">
      <c r="E611" s="1065"/>
      <c r="F611" s="1086"/>
    </row>
    <row r="612" spans="5:6" x14ac:dyDescent="0.25">
      <c r="E612" s="1065"/>
      <c r="F612" s="1086"/>
    </row>
    <row r="613" spans="5:6" x14ac:dyDescent="0.25">
      <c r="E613" s="1065"/>
      <c r="F613" s="1086"/>
    </row>
    <row r="614" spans="5:6" x14ac:dyDescent="0.25">
      <c r="E614" s="1065"/>
      <c r="F614" s="1086"/>
    </row>
    <row r="615" spans="5:6" x14ac:dyDescent="0.25">
      <c r="E615" s="1065"/>
      <c r="F615" s="1086"/>
    </row>
    <row r="616" spans="5:6" x14ac:dyDescent="0.25">
      <c r="E616" s="1065"/>
      <c r="F616" s="1086"/>
    </row>
    <row r="617" spans="5:6" x14ac:dyDescent="0.25">
      <c r="E617" s="1065"/>
      <c r="F617" s="1086"/>
    </row>
    <row r="618" spans="5:6" x14ac:dyDescent="0.25">
      <c r="E618" s="1065"/>
      <c r="F618" s="1086"/>
    </row>
    <row r="619" spans="5:6" x14ac:dyDescent="0.25">
      <c r="E619" s="1065"/>
      <c r="F619" s="1086"/>
    </row>
    <row r="620" spans="5:6" x14ac:dyDescent="0.25">
      <c r="E620" s="1065"/>
      <c r="F620" s="1086"/>
    </row>
    <row r="621" spans="5:6" x14ac:dyDescent="0.25">
      <c r="E621" s="1065"/>
      <c r="F621" s="1086"/>
    </row>
    <row r="622" spans="5:6" x14ac:dyDescent="0.25">
      <c r="E622" s="1065"/>
      <c r="F622" s="1086"/>
    </row>
    <row r="623" spans="5:6" x14ac:dyDescent="0.25">
      <c r="E623" s="1065"/>
      <c r="F623" s="1086"/>
    </row>
    <row r="624" spans="5:6" x14ac:dyDescent="0.25">
      <c r="E624" s="1065"/>
      <c r="F624" s="1086"/>
    </row>
    <row r="625" spans="5:6" x14ac:dyDescent="0.25">
      <c r="E625" s="1065"/>
      <c r="F625" s="1086"/>
    </row>
    <row r="626" spans="5:6" x14ac:dyDescent="0.25">
      <c r="E626" s="1065"/>
      <c r="F626" s="1086"/>
    </row>
    <row r="627" spans="5:6" x14ac:dyDescent="0.25">
      <c r="E627" s="1065"/>
      <c r="F627" s="1086"/>
    </row>
    <row r="628" spans="5:6" x14ac:dyDescent="0.25">
      <c r="E628" s="1065"/>
      <c r="F628" s="1086"/>
    </row>
    <row r="629" spans="5:6" x14ac:dyDescent="0.25">
      <c r="E629" s="1065"/>
      <c r="F629" s="1086"/>
    </row>
    <row r="630" spans="5:6" x14ac:dyDescent="0.25">
      <c r="E630" s="1065"/>
      <c r="F630" s="1086"/>
    </row>
    <row r="631" spans="5:6" x14ac:dyDescent="0.25">
      <c r="E631" s="1065"/>
      <c r="F631" s="1086"/>
    </row>
    <row r="632" spans="5:6" x14ac:dyDescent="0.25">
      <c r="E632" s="1065"/>
      <c r="F632" s="1086"/>
    </row>
    <row r="633" spans="5:6" x14ac:dyDescent="0.25">
      <c r="E633" s="1065"/>
      <c r="F633" s="1086"/>
    </row>
    <row r="634" spans="5:6" x14ac:dyDescent="0.25">
      <c r="E634" s="1065"/>
      <c r="F634" s="1086"/>
    </row>
    <row r="635" spans="5:6" x14ac:dyDescent="0.25">
      <c r="E635" s="1065"/>
      <c r="F635" s="1086"/>
    </row>
    <row r="636" spans="5:6" x14ac:dyDescent="0.25">
      <c r="E636" s="1065"/>
      <c r="F636" s="1086"/>
    </row>
    <row r="637" spans="5:6" x14ac:dyDescent="0.25">
      <c r="E637" s="1065"/>
      <c r="F637" s="1086"/>
    </row>
    <row r="638" spans="5:6" x14ac:dyDescent="0.25">
      <c r="E638" s="1065"/>
      <c r="F638" s="1086"/>
    </row>
    <row r="639" spans="5:6" x14ac:dyDescent="0.25">
      <c r="E639" s="1065"/>
      <c r="F639" s="1086"/>
    </row>
    <row r="640" spans="5:6" x14ac:dyDescent="0.25">
      <c r="E640" s="1065"/>
      <c r="F640" s="1086"/>
    </row>
    <row r="641" spans="5:6" x14ac:dyDescent="0.25">
      <c r="E641" s="1065"/>
      <c r="F641" s="1086"/>
    </row>
    <row r="642" spans="5:6" x14ac:dyDescent="0.25">
      <c r="E642" s="1065"/>
      <c r="F642" s="1086"/>
    </row>
    <row r="643" spans="5:6" x14ac:dyDescent="0.25">
      <c r="E643" s="1065"/>
      <c r="F643" s="1086"/>
    </row>
    <row r="644" spans="5:6" x14ac:dyDescent="0.25">
      <c r="E644" s="1065"/>
      <c r="F644" s="1086"/>
    </row>
    <row r="645" spans="5:6" x14ac:dyDescent="0.25">
      <c r="E645" s="1065"/>
      <c r="F645" s="1086"/>
    </row>
    <row r="646" spans="5:6" x14ac:dyDescent="0.25">
      <c r="E646" s="1065"/>
      <c r="F646" s="1086"/>
    </row>
    <row r="647" spans="5:6" x14ac:dyDescent="0.25">
      <c r="E647" s="1065"/>
      <c r="F647" s="1086"/>
    </row>
    <row r="648" spans="5:6" x14ac:dyDescent="0.25">
      <c r="E648" s="1065"/>
      <c r="F648" s="1086"/>
    </row>
    <row r="649" spans="5:6" x14ac:dyDescent="0.25">
      <c r="E649" s="1065"/>
      <c r="F649" s="1086"/>
    </row>
    <row r="650" spans="5:6" x14ac:dyDescent="0.25">
      <c r="E650" s="1065"/>
      <c r="F650" s="1086"/>
    </row>
    <row r="651" spans="5:6" x14ac:dyDescent="0.25">
      <c r="E651" s="1065"/>
      <c r="F651" s="1086"/>
    </row>
    <row r="652" spans="5:6" x14ac:dyDescent="0.25">
      <c r="E652" s="1065"/>
      <c r="F652" s="1086"/>
    </row>
    <row r="653" spans="5:6" x14ac:dyDescent="0.25">
      <c r="E653" s="1065"/>
      <c r="F653" s="1086"/>
    </row>
    <row r="654" spans="5:6" x14ac:dyDescent="0.25">
      <c r="E654" s="1065"/>
      <c r="F654" s="1086"/>
    </row>
    <row r="655" spans="5:6" x14ac:dyDescent="0.25">
      <c r="E655" s="1065"/>
      <c r="F655" s="1086"/>
    </row>
    <row r="656" spans="5:6" x14ac:dyDescent="0.25">
      <c r="E656" s="1065"/>
      <c r="F656" s="1086"/>
    </row>
    <row r="657" spans="5:6" x14ac:dyDescent="0.25">
      <c r="E657" s="1065"/>
      <c r="F657" s="1086"/>
    </row>
    <row r="658" spans="5:6" x14ac:dyDescent="0.25">
      <c r="E658" s="1065"/>
      <c r="F658" s="1086"/>
    </row>
    <row r="659" spans="5:6" x14ac:dyDescent="0.25">
      <c r="E659" s="1065"/>
      <c r="F659" s="1086"/>
    </row>
    <row r="660" spans="5:6" x14ac:dyDescent="0.25">
      <c r="E660" s="1065"/>
      <c r="F660" s="1086"/>
    </row>
    <row r="661" spans="5:6" x14ac:dyDescent="0.25">
      <c r="E661" s="1065"/>
      <c r="F661" s="1086"/>
    </row>
    <row r="662" spans="5:6" x14ac:dyDescent="0.25">
      <c r="E662" s="1065"/>
      <c r="F662" s="1086"/>
    </row>
    <row r="663" spans="5:6" x14ac:dyDescent="0.25">
      <c r="E663" s="1065"/>
      <c r="F663" s="1086"/>
    </row>
    <row r="664" spans="5:6" x14ac:dyDescent="0.25">
      <c r="E664" s="1065"/>
      <c r="F664" s="1086"/>
    </row>
    <row r="665" spans="5:6" x14ac:dyDescent="0.25">
      <c r="E665" s="1065"/>
      <c r="F665" s="1086"/>
    </row>
    <row r="666" spans="5:6" x14ac:dyDescent="0.25">
      <c r="E666" s="1065"/>
      <c r="F666" s="1086"/>
    </row>
    <row r="667" spans="5:6" x14ac:dyDescent="0.25">
      <c r="E667" s="1065"/>
      <c r="F667" s="1086"/>
    </row>
    <row r="668" spans="5:6" x14ac:dyDescent="0.25">
      <c r="E668" s="1065"/>
      <c r="F668" s="1086"/>
    </row>
    <row r="669" spans="5:6" x14ac:dyDescent="0.25">
      <c r="E669" s="1065"/>
      <c r="F669" s="1086"/>
    </row>
    <row r="670" spans="5:6" x14ac:dyDescent="0.25">
      <c r="E670" s="1065"/>
      <c r="F670" s="1086"/>
    </row>
    <row r="671" spans="5:6" x14ac:dyDescent="0.25">
      <c r="E671" s="1065"/>
      <c r="F671" s="1086"/>
    </row>
    <row r="672" spans="5:6" x14ac:dyDescent="0.25">
      <c r="E672" s="1065"/>
      <c r="F672" s="1086"/>
    </row>
    <row r="673" spans="5:6" x14ac:dyDescent="0.25">
      <c r="E673" s="1065"/>
      <c r="F673" s="1086"/>
    </row>
    <row r="674" spans="5:6" x14ac:dyDescent="0.25">
      <c r="E674" s="1065"/>
      <c r="F674" s="1086"/>
    </row>
    <row r="675" spans="5:6" x14ac:dyDescent="0.25">
      <c r="E675" s="1065"/>
      <c r="F675" s="1086"/>
    </row>
    <row r="676" spans="5:6" x14ac:dyDescent="0.25">
      <c r="E676" s="1065"/>
      <c r="F676" s="1086"/>
    </row>
    <row r="677" spans="5:6" x14ac:dyDescent="0.25">
      <c r="E677" s="1065"/>
      <c r="F677" s="1086"/>
    </row>
    <row r="678" spans="5:6" x14ac:dyDescent="0.25">
      <c r="E678" s="1065"/>
      <c r="F678" s="1086"/>
    </row>
    <row r="679" spans="5:6" x14ac:dyDescent="0.25">
      <c r="E679" s="1065"/>
      <c r="F679" s="1086"/>
    </row>
    <row r="680" spans="5:6" x14ac:dyDescent="0.25">
      <c r="E680" s="1065"/>
      <c r="F680" s="1086"/>
    </row>
    <row r="681" spans="5:6" x14ac:dyDescent="0.25">
      <c r="E681" s="1065"/>
      <c r="F681" s="1086"/>
    </row>
    <row r="682" spans="5:6" x14ac:dyDescent="0.25">
      <c r="E682" s="1065"/>
      <c r="F682" s="1086"/>
    </row>
    <row r="683" spans="5:6" x14ac:dyDescent="0.25">
      <c r="E683" s="1065"/>
      <c r="F683" s="1086"/>
    </row>
    <row r="684" spans="5:6" x14ac:dyDescent="0.25">
      <c r="E684" s="1065"/>
      <c r="F684" s="1086"/>
    </row>
    <row r="685" spans="5:6" x14ac:dyDescent="0.25">
      <c r="E685" s="1065"/>
      <c r="F685" s="1086"/>
    </row>
    <row r="686" spans="5:6" x14ac:dyDescent="0.25">
      <c r="E686" s="1065"/>
      <c r="F686" s="1086"/>
    </row>
    <row r="687" spans="5:6" x14ac:dyDescent="0.25">
      <c r="E687" s="1065"/>
      <c r="F687" s="1086"/>
    </row>
    <row r="688" spans="5:6" x14ac:dyDescent="0.25">
      <c r="E688" s="1065"/>
      <c r="F688" s="1086"/>
    </row>
    <row r="689" spans="5:6" x14ac:dyDescent="0.25">
      <c r="E689" s="1065"/>
      <c r="F689" s="1086"/>
    </row>
    <row r="690" spans="5:6" x14ac:dyDescent="0.25">
      <c r="E690" s="1065"/>
      <c r="F690" s="1086"/>
    </row>
    <row r="691" spans="5:6" x14ac:dyDescent="0.25">
      <c r="E691" s="1065"/>
      <c r="F691" s="1086"/>
    </row>
    <row r="692" spans="5:6" x14ac:dyDescent="0.25">
      <c r="E692" s="1065"/>
      <c r="F692" s="1086"/>
    </row>
    <row r="693" spans="5:6" x14ac:dyDescent="0.25">
      <c r="E693" s="1065"/>
      <c r="F693" s="1086"/>
    </row>
    <row r="694" spans="5:6" x14ac:dyDescent="0.25">
      <c r="E694" s="1065"/>
      <c r="F694" s="1086"/>
    </row>
    <row r="695" spans="5:6" x14ac:dyDescent="0.25">
      <c r="E695" s="1065"/>
      <c r="F695" s="1086"/>
    </row>
    <row r="696" spans="5:6" x14ac:dyDescent="0.25">
      <c r="E696" s="1065"/>
      <c r="F696" s="1086"/>
    </row>
    <row r="697" spans="5:6" x14ac:dyDescent="0.25">
      <c r="E697" s="1065"/>
      <c r="F697" s="1086"/>
    </row>
    <row r="698" spans="5:6" x14ac:dyDescent="0.25">
      <c r="E698" s="1065"/>
      <c r="F698" s="1086"/>
    </row>
    <row r="699" spans="5:6" x14ac:dyDescent="0.25">
      <c r="E699" s="1065"/>
      <c r="F699" s="1086"/>
    </row>
    <row r="700" spans="5:6" x14ac:dyDescent="0.25">
      <c r="E700" s="1065"/>
      <c r="F700" s="1086"/>
    </row>
    <row r="701" spans="5:6" x14ac:dyDescent="0.25">
      <c r="E701" s="1065"/>
      <c r="F701" s="1086"/>
    </row>
    <row r="702" spans="5:6" x14ac:dyDescent="0.25">
      <c r="E702" s="1065"/>
      <c r="F702" s="1086"/>
    </row>
    <row r="703" spans="5:6" x14ac:dyDescent="0.25">
      <c r="E703" s="1065"/>
      <c r="F703" s="1086"/>
    </row>
    <row r="704" spans="5:6" x14ac:dyDescent="0.25">
      <c r="E704" s="1065"/>
      <c r="F704" s="1086"/>
    </row>
    <row r="705" spans="5:6" x14ac:dyDescent="0.25">
      <c r="E705" s="1065"/>
      <c r="F705" s="1086"/>
    </row>
    <row r="706" spans="5:6" x14ac:dyDescent="0.25">
      <c r="E706" s="1065"/>
      <c r="F706" s="1086"/>
    </row>
    <row r="707" spans="5:6" x14ac:dyDescent="0.25">
      <c r="E707" s="1065"/>
      <c r="F707" s="1086"/>
    </row>
    <row r="708" spans="5:6" x14ac:dyDescent="0.25">
      <c r="E708" s="1065"/>
      <c r="F708" s="1086"/>
    </row>
    <row r="709" spans="5:6" x14ac:dyDescent="0.25">
      <c r="E709" s="1065"/>
      <c r="F709" s="1086"/>
    </row>
    <row r="710" spans="5:6" x14ac:dyDescent="0.25">
      <c r="E710" s="1065"/>
      <c r="F710" s="1086"/>
    </row>
    <row r="711" spans="5:6" x14ac:dyDescent="0.25">
      <c r="E711" s="1065"/>
      <c r="F711" s="1086"/>
    </row>
    <row r="712" spans="5:6" x14ac:dyDescent="0.25">
      <c r="E712" s="1065"/>
      <c r="F712" s="1086"/>
    </row>
    <row r="713" spans="5:6" x14ac:dyDescent="0.25">
      <c r="E713" s="1065"/>
      <c r="F713" s="1086"/>
    </row>
    <row r="714" spans="5:6" x14ac:dyDescent="0.25">
      <c r="E714" s="1065"/>
      <c r="F714" s="1086"/>
    </row>
    <row r="715" spans="5:6" x14ac:dyDescent="0.25">
      <c r="E715" s="1065"/>
      <c r="F715" s="1086"/>
    </row>
    <row r="716" spans="5:6" x14ac:dyDescent="0.25">
      <c r="E716" s="1065"/>
      <c r="F716" s="1086"/>
    </row>
    <row r="717" spans="5:6" x14ac:dyDescent="0.25">
      <c r="E717" s="1065"/>
      <c r="F717" s="1086"/>
    </row>
    <row r="718" spans="5:6" x14ac:dyDescent="0.25">
      <c r="E718" s="1065"/>
      <c r="F718" s="1086"/>
    </row>
    <row r="719" spans="5:6" x14ac:dyDescent="0.25">
      <c r="E719" s="1065"/>
      <c r="F719" s="1086"/>
    </row>
    <row r="720" spans="5:6" x14ac:dyDescent="0.25">
      <c r="E720" s="1065"/>
      <c r="F720" s="1086"/>
    </row>
    <row r="721" spans="5:6" x14ac:dyDescent="0.25">
      <c r="E721" s="1065"/>
      <c r="F721" s="1086"/>
    </row>
    <row r="722" spans="5:6" x14ac:dyDescent="0.25">
      <c r="E722" s="1065"/>
      <c r="F722" s="1086"/>
    </row>
    <row r="723" spans="5:6" x14ac:dyDescent="0.25">
      <c r="E723" s="1065"/>
      <c r="F723" s="1086"/>
    </row>
    <row r="724" spans="5:6" x14ac:dyDescent="0.25">
      <c r="E724" s="1065"/>
      <c r="F724" s="1086"/>
    </row>
    <row r="725" spans="5:6" x14ac:dyDescent="0.25">
      <c r="E725" s="1065"/>
      <c r="F725" s="1086"/>
    </row>
    <row r="726" spans="5:6" x14ac:dyDescent="0.25">
      <c r="E726" s="1065"/>
      <c r="F726" s="1086"/>
    </row>
    <row r="727" spans="5:6" x14ac:dyDescent="0.25">
      <c r="E727" s="1065"/>
      <c r="F727" s="1086"/>
    </row>
    <row r="728" spans="5:6" x14ac:dyDescent="0.25">
      <c r="E728" s="1065"/>
      <c r="F728" s="1086"/>
    </row>
    <row r="729" spans="5:6" x14ac:dyDescent="0.25">
      <c r="E729" s="1065"/>
      <c r="F729" s="1086"/>
    </row>
    <row r="730" spans="5:6" x14ac:dyDescent="0.25">
      <c r="E730" s="1065"/>
      <c r="F730" s="1086"/>
    </row>
    <row r="731" spans="5:6" x14ac:dyDescent="0.25">
      <c r="E731" s="1065"/>
      <c r="F731" s="1086"/>
    </row>
    <row r="732" spans="5:6" x14ac:dyDescent="0.25">
      <c r="E732" s="1065"/>
      <c r="F732" s="1086"/>
    </row>
    <row r="733" spans="5:6" x14ac:dyDescent="0.25">
      <c r="E733" s="1065"/>
      <c r="F733" s="1086"/>
    </row>
    <row r="734" spans="5:6" x14ac:dyDescent="0.25">
      <c r="E734" s="1065"/>
      <c r="F734" s="1086"/>
    </row>
    <row r="735" spans="5:6" x14ac:dyDescent="0.25">
      <c r="E735" s="1065"/>
      <c r="F735" s="1086"/>
    </row>
    <row r="736" spans="5:6" x14ac:dyDescent="0.25">
      <c r="E736" s="1065"/>
      <c r="F736" s="1086"/>
    </row>
    <row r="737" spans="5:6" x14ac:dyDescent="0.25">
      <c r="E737" s="1065"/>
      <c r="F737" s="1086"/>
    </row>
    <row r="738" spans="5:6" x14ac:dyDescent="0.25">
      <c r="E738" s="1065"/>
      <c r="F738" s="1086"/>
    </row>
    <row r="739" spans="5:6" x14ac:dyDescent="0.25">
      <c r="E739" s="1065"/>
      <c r="F739" s="1086"/>
    </row>
    <row r="740" spans="5:6" x14ac:dyDescent="0.25">
      <c r="E740" s="1065"/>
      <c r="F740" s="1086"/>
    </row>
    <row r="741" spans="5:6" x14ac:dyDescent="0.25">
      <c r="E741" s="1065"/>
      <c r="F741" s="1086"/>
    </row>
    <row r="742" spans="5:6" x14ac:dyDescent="0.25">
      <c r="E742" s="1065"/>
      <c r="F742" s="1086"/>
    </row>
    <row r="743" spans="5:6" x14ac:dyDescent="0.25">
      <c r="E743" s="1065"/>
      <c r="F743" s="1086"/>
    </row>
    <row r="744" spans="5:6" x14ac:dyDescent="0.25">
      <c r="E744" s="1065"/>
      <c r="F744" s="1086"/>
    </row>
    <row r="745" spans="5:6" x14ac:dyDescent="0.25">
      <c r="E745" s="1065"/>
      <c r="F745" s="1086"/>
    </row>
    <row r="746" spans="5:6" x14ac:dyDescent="0.25">
      <c r="E746" s="1065"/>
      <c r="F746" s="1086"/>
    </row>
    <row r="747" spans="5:6" x14ac:dyDescent="0.25">
      <c r="E747" s="1065"/>
      <c r="F747" s="1086"/>
    </row>
    <row r="748" spans="5:6" x14ac:dyDescent="0.25">
      <c r="E748" s="1065"/>
      <c r="F748" s="1086"/>
    </row>
    <row r="749" spans="5:6" x14ac:dyDescent="0.25">
      <c r="E749" s="1065"/>
      <c r="F749" s="1086"/>
    </row>
    <row r="750" spans="5:6" x14ac:dyDescent="0.25">
      <c r="E750" s="1065"/>
      <c r="F750" s="1086"/>
    </row>
    <row r="751" spans="5:6" x14ac:dyDescent="0.25">
      <c r="E751" s="1065"/>
      <c r="F751" s="1086"/>
    </row>
    <row r="752" spans="5:6" x14ac:dyDescent="0.25">
      <c r="E752" s="1065"/>
      <c r="F752" s="1086"/>
    </row>
    <row r="753" spans="5:6" x14ac:dyDescent="0.25">
      <c r="E753" s="1065"/>
      <c r="F753" s="1086"/>
    </row>
    <row r="754" spans="5:6" x14ac:dyDescent="0.25">
      <c r="E754" s="1065"/>
      <c r="F754" s="1086"/>
    </row>
    <row r="755" spans="5:6" x14ac:dyDescent="0.25">
      <c r="E755" s="1065"/>
      <c r="F755" s="1086"/>
    </row>
    <row r="756" spans="5:6" x14ac:dyDescent="0.25">
      <c r="E756" s="1065"/>
      <c r="F756" s="1086"/>
    </row>
    <row r="757" spans="5:6" x14ac:dyDescent="0.25">
      <c r="E757" s="1065"/>
      <c r="F757" s="1086"/>
    </row>
    <row r="758" spans="5:6" x14ac:dyDescent="0.25">
      <c r="E758" s="1065"/>
      <c r="F758" s="1086"/>
    </row>
    <row r="759" spans="5:6" x14ac:dyDescent="0.25">
      <c r="E759" s="1065"/>
      <c r="F759" s="1086"/>
    </row>
    <row r="760" spans="5:6" x14ac:dyDescent="0.25">
      <c r="E760" s="1065"/>
      <c r="F760" s="1086"/>
    </row>
    <row r="761" spans="5:6" x14ac:dyDescent="0.25">
      <c r="E761" s="1065"/>
      <c r="F761" s="1086"/>
    </row>
    <row r="762" spans="5:6" x14ac:dyDescent="0.25">
      <c r="E762" s="1065"/>
      <c r="F762" s="1086"/>
    </row>
    <row r="763" spans="5:6" x14ac:dyDescent="0.25">
      <c r="E763" s="1065"/>
      <c r="F763" s="1086"/>
    </row>
    <row r="764" spans="5:6" x14ac:dyDescent="0.25">
      <c r="E764" s="1065"/>
      <c r="F764" s="1086"/>
    </row>
    <row r="765" spans="5:6" x14ac:dyDescent="0.25">
      <c r="E765" s="1065"/>
      <c r="F765" s="1086"/>
    </row>
    <row r="766" spans="5:6" x14ac:dyDescent="0.25">
      <c r="E766" s="1065"/>
      <c r="F766" s="1086"/>
    </row>
    <row r="767" spans="5:6" x14ac:dyDescent="0.25">
      <c r="E767" s="1065"/>
      <c r="F767" s="1086"/>
    </row>
    <row r="768" spans="5:6" x14ac:dyDescent="0.25">
      <c r="E768" s="1065"/>
      <c r="F768" s="1086"/>
    </row>
    <row r="769" spans="5:6" x14ac:dyDescent="0.25">
      <c r="E769" s="1065"/>
      <c r="F769" s="1086"/>
    </row>
    <row r="770" spans="5:6" x14ac:dyDescent="0.25">
      <c r="E770" s="1065"/>
      <c r="F770" s="1086"/>
    </row>
    <row r="771" spans="5:6" x14ac:dyDescent="0.25">
      <c r="E771" s="1065"/>
      <c r="F771" s="1086"/>
    </row>
    <row r="772" spans="5:6" x14ac:dyDescent="0.25">
      <c r="E772" s="1065"/>
      <c r="F772" s="1086"/>
    </row>
    <row r="773" spans="5:6" x14ac:dyDescent="0.25">
      <c r="E773" s="1065"/>
      <c r="F773" s="1086"/>
    </row>
    <row r="774" spans="5:6" x14ac:dyDescent="0.25">
      <c r="E774" s="1065"/>
      <c r="F774" s="1086"/>
    </row>
    <row r="775" spans="5:6" x14ac:dyDescent="0.25">
      <c r="E775" s="1065"/>
      <c r="F775" s="1086"/>
    </row>
    <row r="776" spans="5:6" x14ac:dyDescent="0.25">
      <c r="E776" s="1065"/>
      <c r="F776" s="1086"/>
    </row>
    <row r="777" spans="5:6" x14ac:dyDescent="0.25">
      <c r="E777" s="1065"/>
      <c r="F777" s="1086"/>
    </row>
    <row r="778" spans="5:6" x14ac:dyDescent="0.25">
      <c r="E778" s="1065"/>
      <c r="F778" s="1086"/>
    </row>
    <row r="779" spans="5:6" x14ac:dyDescent="0.25">
      <c r="E779" s="1065"/>
      <c r="F779" s="1086"/>
    </row>
    <row r="780" spans="5:6" x14ac:dyDescent="0.25">
      <c r="E780" s="1065"/>
      <c r="F780" s="1086"/>
    </row>
    <row r="781" spans="5:6" x14ac:dyDescent="0.25">
      <c r="E781" s="1065"/>
      <c r="F781" s="1086"/>
    </row>
    <row r="782" spans="5:6" x14ac:dyDescent="0.25">
      <c r="E782" s="1065"/>
      <c r="F782" s="1086"/>
    </row>
    <row r="783" spans="5:6" x14ac:dyDescent="0.25">
      <c r="E783" s="1065"/>
      <c r="F783" s="1086"/>
    </row>
    <row r="784" spans="5:6" x14ac:dyDescent="0.25">
      <c r="E784" s="1065"/>
      <c r="F784" s="1086"/>
    </row>
    <row r="785" spans="5:6" x14ac:dyDescent="0.25">
      <c r="E785" s="1065"/>
      <c r="F785" s="1086"/>
    </row>
    <row r="786" spans="5:6" x14ac:dyDescent="0.25">
      <c r="E786" s="1065"/>
      <c r="F786" s="1086"/>
    </row>
    <row r="787" spans="5:6" x14ac:dyDescent="0.25">
      <c r="E787" s="1065"/>
      <c r="F787" s="1086"/>
    </row>
    <row r="788" spans="5:6" x14ac:dyDescent="0.25">
      <c r="E788" s="1065"/>
      <c r="F788" s="1086"/>
    </row>
    <row r="789" spans="5:6" x14ac:dyDescent="0.25">
      <c r="E789" s="1065"/>
      <c r="F789" s="1086"/>
    </row>
    <row r="790" spans="5:6" x14ac:dyDescent="0.25">
      <c r="E790" s="1065"/>
      <c r="F790" s="1086"/>
    </row>
    <row r="791" spans="5:6" x14ac:dyDescent="0.25">
      <c r="E791" s="1065"/>
      <c r="F791" s="1086"/>
    </row>
    <row r="792" spans="5:6" x14ac:dyDescent="0.25">
      <c r="E792" s="1065"/>
      <c r="F792" s="1086"/>
    </row>
    <row r="793" spans="5:6" x14ac:dyDescent="0.25">
      <c r="E793" s="1065"/>
      <c r="F793" s="1086"/>
    </row>
    <row r="794" spans="5:6" x14ac:dyDescent="0.25">
      <c r="E794" s="1065"/>
      <c r="F794" s="1086"/>
    </row>
    <row r="795" spans="5:6" x14ac:dyDescent="0.25">
      <c r="E795" s="1065"/>
      <c r="F795" s="1086"/>
    </row>
    <row r="796" spans="5:6" x14ac:dyDescent="0.25">
      <c r="E796" s="1065"/>
      <c r="F796" s="1086"/>
    </row>
    <row r="797" spans="5:6" x14ac:dyDescent="0.25">
      <c r="E797" s="1065"/>
      <c r="F797" s="1086"/>
    </row>
    <row r="798" spans="5:6" x14ac:dyDescent="0.25">
      <c r="E798" s="1065"/>
      <c r="F798" s="1086"/>
    </row>
    <row r="799" spans="5:6" x14ac:dyDescent="0.25">
      <c r="E799" s="1065"/>
      <c r="F799" s="1086"/>
    </row>
    <row r="800" spans="5:6" x14ac:dyDescent="0.25">
      <c r="E800" s="1065"/>
      <c r="F800" s="1086"/>
    </row>
    <row r="801" spans="5:6" x14ac:dyDescent="0.25">
      <c r="E801" s="1065"/>
      <c r="F801" s="1086"/>
    </row>
    <row r="802" spans="5:6" x14ac:dyDescent="0.25">
      <c r="E802" s="1065"/>
      <c r="F802" s="1086"/>
    </row>
    <row r="803" spans="5:6" x14ac:dyDescent="0.25">
      <c r="E803" s="1065"/>
      <c r="F803" s="1086"/>
    </row>
    <row r="804" spans="5:6" x14ac:dyDescent="0.25">
      <c r="E804" s="1065"/>
      <c r="F804" s="1086"/>
    </row>
    <row r="805" spans="5:6" x14ac:dyDescent="0.25">
      <c r="E805" s="1065"/>
      <c r="F805" s="1086"/>
    </row>
    <row r="806" spans="5:6" x14ac:dyDescent="0.25">
      <c r="E806" s="1065"/>
      <c r="F806" s="1086"/>
    </row>
    <row r="807" spans="5:6" x14ac:dyDescent="0.25">
      <c r="E807" s="1065"/>
      <c r="F807" s="1086"/>
    </row>
    <row r="808" spans="5:6" x14ac:dyDescent="0.25">
      <c r="E808" s="1065"/>
      <c r="F808" s="1086"/>
    </row>
    <row r="809" spans="5:6" x14ac:dyDescent="0.25">
      <c r="E809" s="1065"/>
      <c r="F809" s="1086"/>
    </row>
    <row r="810" spans="5:6" x14ac:dyDescent="0.25">
      <c r="E810" s="1065"/>
      <c r="F810" s="1086"/>
    </row>
    <row r="811" spans="5:6" x14ac:dyDescent="0.25">
      <c r="E811" s="1065"/>
      <c r="F811" s="1086"/>
    </row>
    <row r="812" spans="5:6" x14ac:dyDescent="0.25">
      <c r="E812" s="1065"/>
      <c r="F812" s="1086"/>
    </row>
    <row r="813" spans="5:6" x14ac:dyDescent="0.25">
      <c r="E813" s="1065"/>
      <c r="F813" s="1086"/>
    </row>
    <row r="814" spans="5:6" x14ac:dyDescent="0.25">
      <c r="E814" s="1065"/>
      <c r="F814" s="1086"/>
    </row>
    <row r="815" spans="5:6" x14ac:dyDescent="0.25">
      <c r="E815" s="1065"/>
      <c r="F815" s="1086"/>
    </row>
    <row r="816" spans="5:6" x14ac:dyDescent="0.25">
      <c r="E816" s="1065"/>
      <c r="F816" s="1086"/>
    </row>
    <row r="817" spans="5:6" x14ac:dyDescent="0.25">
      <c r="E817" s="1065"/>
      <c r="F817" s="1086"/>
    </row>
    <row r="818" spans="5:6" x14ac:dyDescent="0.25">
      <c r="E818" s="1065"/>
      <c r="F818" s="1086"/>
    </row>
    <row r="819" spans="5:6" x14ac:dyDescent="0.25">
      <c r="E819" s="1065"/>
      <c r="F819" s="1086"/>
    </row>
    <row r="820" spans="5:6" x14ac:dyDescent="0.25">
      <c r="E820" s="1065"/>
      <c r="F820" s="1086"/>
    </row>
    <row r="821" spans="5:6" x14ac:dyDescent="0.25">
      <c r="E821" s="1065"/>
      <c r="F821" s="1086"/>
    </row>
    <row r="822" spans="5:6" x14ac:dyDescent="0.25">
      <c r="E822" s="1065"/>
      <c r="F822" s="1086"/>
    </row>
    <row r="823" spans="5:6" x14ac:dyDescent="0.25">
      <c r="E823" s="1065"/>
      <c r="F823" s="1086"/>
    </row>
    <row r="824" spans="5:6" x14ac:dyDescent="0.25">
      <c r="E824" s="1065"/>
      <c r="F824" s="1086"/>
    </row>
    <row r="825" spans="5:6" x14ac:dyDescent="0.25">
      <c r="E825" s="1065"/>
      <c r="F825" s="1086"/>
    </row>
    <row r="826" spans="5:6" x14ac:dyDescent="0.25">
      <c r="E826" s="1065"/>
      <c r="F826" s="1086"/>
    </row>
    <row r="827" spans="5:6" x14ac:dyDescent="0.25">
      <c r="E827" s="1065"/>
      <c r="F827" s="1086"/>
    </row>
    <row r="828" spans="5:6" x14ac:dyDescent="0.25">
      <c r="E828" s="1065"/>
      <c r="F828" s="1086"/>
    </row>
    <row r="829" spans="5:6" x14ac:dyDescent="0.25">
      <c r="E829" s="1065"/>
      <c r="F829" s="1086"/>
    </row>
    <row r="830" spans="5:6" x14ac:dyDescent="0.25">
      <c r="E830" s="1065"/>
      <c r="F830" s="1086"/>
    </row>
    <row r="831" spans="5:6" x14ac:dyDescent="0.25">
      <c r="E831" s="1065"/>
      <c r="F831" s="1086"/>
    </row>
    <row r="832" spans="5:6" x14ac:dyDescent="0.25">
      <c r="E832" s="1065"/>
      <c r="F832" s="1086"/>
    </row>
    <row r="833" spans="5:6" x14ac:dyDescent="0.25">
      <c r="E833" s="1065"/>
      <c r="F833" s="1086"/>
    </row>
    <row r="834" spans="5:6" x14ac:dyDescent="0.25">
      <c r="E834" s="1065"/>
      <c r="F834" s="1086"/>
    </row>
    <row r="835" spans="5:6" x14ac:dyDescent="0.25">
      <c r="E835" s="1065"/>
      <c r="F835" s="1086"/>
    </row>
    <row r="836" spans="5:6" x14ac:dyDescent="0.25">
      <c r="E836" s="1065"/>
      <c r="F836" s="1086"/>
    </row>
    <row r="837" spans="5:6" x14ac:dyDescent="0.25">
      <c r="E837" s="1065"/>
      <c r="F837" s="1086"/>
    </row>
    <row r="838" spans="5:6" x14ac:dyDescent="0.25">
      <c r="E838" s="1065"/>
      <c r="F838" s="1086"/>
    </row>
    <row r="839" spans="5:6" x14ac:dyDescent="0.25">
      <c r="E839" s="1065"/>
      <c r="F839" s="1086"/>
    </row>
    <row r="840" spans="5:6" x14ac:dyDescent="0.25">
      <c r="E840" s="1065"/>
      <c r="F840" s="1086"/>
    </row>
    <row r="841" spans="5:6" x14ac:dyDescent="0.25">
      <c r="E841" s="1065"/>
      <c r="F841" s="1086"/>
    </row>
    <row r="842" spans="5:6" x14ac:dyDescent="0.25">
      <c r="E842" s="1065"/>
      <c r="F842" s="1086"/>
    </row>
    <row r="843" spans="5:6" x14ac:dyDescent="0.25">
      <c r="E843" s="1065"/>
      <c r="F843" s="1086"/>
    </row>
    <row r="844" spans="5:6" x14ac:dyDescent="0.25">
      <c r="E844" s="1065"/>
      <c r="F844" s="1086"/>
    </row>
    <row r="845" spans="5:6" x14ac:dyDescent="0.25">
      <c r="E845" s="1065"/>
      <c r="F845" s="1086"/>
    </row>
    <row r="846" spans="5:6" x14ac:dyDescent="0.25">
      <c r="E846" s="1065"/>
      <c r="F846" s="1086"/>
    </row>
    <row r="847" spans="5:6" x14ac:dyDescent="0.25">
      <c r="E847" s="1065"/>
      <c r="F847" s="1086"/>
    </row>
    <row r="848" spans="5:6" x14ac:dyDescent="0.25">
      <c r="E848" s="1065"/>
      <c r="F848" s="1086"/>
    </row>
    <row r="849" spans="5:6" x14ac:dyDescent="0.25">
      <c r="E849" s="1065"/>
      <c r="F849" s="1086"/>
    </row>
    <row r="850" spans="5:6" x14ac:dyDescent="0.25">
      <c r="E850" s="1065"/>
      <c r="F850" s="1086"/>
    </row>
    <row r="851" spans="5:6" x14ac:dyDescent="0.25">
      <c r="E851" s="1065"/>
      <c r="F851" s="1086"/>
    </row>
    <row r="852" spans="5:6" x14ac:dyDescent="0.25">
      <c r="E852" s="1065"/>
      <c r="F852" s="1086"/>
    </row>
    <row r="853" spans="5:6" x14ac:dyDescent="0.25">
      <c r="E853" s="1065"/>
      <c r="F853" s="1086"/>
    </row>
    <row r="854" spans="5:6" x14ac:dyDescent="0.25">
      <c r="E854" s="1065"/>
      <c r="F854" s="1086"/>
    </row>
    <row r="855" spans="5:6" x14ac:dyDescent="0.25">
      <c r="E855" s="1065"/>
      <c r="F855" s="1086"/>
    </row>
    <row r="856" spans="5:6" x14ac:dyDescent="0.25">
      <c r="E856" s="1065"/>
      <c r="F856" s="1086"/>
    </row>
    <row r="857" spans="5:6" x14ac:dyDescent="0.25">
      <c r="E857" s="1065"/>
      <c r="F857" s="1086"/>
    </row>
    <row r="858" spans="5:6" x14ac:dyDescent="0.25">
      <c r="E858" s="1065"/>
      <c r="F858" s="1086"/>
    </row>
    <row r="859" spans="5:6" x14ac:dyDescent="0.25">
      <c r="E859" s="1065"/>
      <c r="F859" s="1086"/>
    </row>
    <row r="860" spans="5:6" x14ac:dyDescent="0.25">
      <c r="E860" s="1065"/>
      <c r="F860" s="1086"/>
    </row>
    <row r="861" spans="5:6" x14ac:dyDescent="0.25">
      <c r="E861" s="1065"/>
      <c r="F861" s="1086"/>
    </row>
    <row r="862" spans="5:6" x14ac:dyDescent="0.25">
      <c r="E862" s="1065"/>
      <c r="F862" s="1086"/>
    </row>
    <row r="863" spans="5:6" x14ac:dyDescent="0.25">
      <c r="E863" s="1065"/>
      <c r="F863" s="1086"/>
    </row>
    <row r="864" spans="5:6" x14ac:dyDescent="0.25">
      <c r="E864" s="1065"/>
      <c r="F864" s="1086"/>
    </row>
    <row r="865" spans="5:6" x14ac:dyDescent="0.25">
      <c r="E865" s="1065"/>
      <c r="F865" s="1086"/>
    </row>
    <row r="866" spans="5:6" x14ac:dyDescent="0.25">
      <c r="E866" s="1065"/>
      <c r="F866" s="1086"/>
    </row>
    <row r="867" spans="5:6" x14ac:dyDescent="0.25">
      <c r="E867" s="1065"/>
      <c r="F867" s="1086"/>
    </row>
    <row r="868" spans="5:6" x14ac:dyDescent="0.25">
      <c r="E868" s="1065"/>
      <c r="F868" s="1086"/>
    </row>
    <row r="869" spans="5:6" x14ac:dyDescent="0.25">
      <c r="E869" s="1065"/>
      <c r="F869" s="1086"/>
    </row>
    <row r="870" spans="5:6" x14ac:dyDescent="0.25">
      <c r="E870" s="1065"/>
      <c r="F870" s="1086"/>
    </row>
    <row r="871" spans="5:6" x14ac:dyDescent="0.25">
      <c r="E871" s="1065"/>
      <c r="F871" s="1086"/>
    </row>
    <row r="872" spans="5:6" x14ac:dyDescent="0.25">
      <c r="E872" s="1065"/>
      <c r="F872" s="1086"/>
    </row>
    <row r="873" spans="5:6" x14ac:dyDescent="0.25">
      <c r="E873" s="1065"/>
      <c r="F873" s="1086"/>
    </row>
    <row r="874" spans="5:6" x14ac:dyDescent="0.25">
      <c r="E874" s="1065"/>
      <c r="F874" s="1086"/>
    </row>
    <row r="875" spans="5:6" x14ac:dyDescent="0.25">
      <c r="E875" s="1065"/>
      <c r="F875" s="1086"/>
    </row>
    <row r="876" spans="5:6" x14ac:dyDescent="0.25">
      <c r="E876" s="1065"/>
      <c r="F876" s="1086"/>
    </row>
    <row r="877" spans="5:6" x14ac:dyDescent="0.25">
      <c r="E877" s="1065"/>
      <c r="F877" s="1086"/>
    </row>
    <row r="878" spans="5:6" x14ac:dyDescent="0.25">
      <c r="E878" s="1065"/>
      <c r="F878" s="1086"/>
    </row>
    <row r="879" spans="5:6" x14ac:dyDescent="0.25">
      <c r="E879" s="1065"/>
      <c r="F879" s="1086"/>
    </row>
    <row r="880" spans="5:6" x14ac:dyDescent="0.25">
      <c r="E880" s="1065"/>
      <c r="F880" s="1086"/>
    </row>
    <row r="881" spans="5:6" x14ac:dyDescent="0.25">
      <c r="E881" s="1065"/>
      <c r="F881" s="1086"/>
    </row>
    <row r="882" spans="5:6" x14ac:dyDescent="0.25">
      <c r="E882" s="1065"/>
      <c r="F882" s="1086"/>
    </row>
    <row r="883" spans="5:6" x14ac:dyDescent="0.25">
      <c r="E883" s="1065"/>
      <c r="F883" s="1086"/>
    </row>
    <row r="884" spans="5:6" x14ac:dyDescent="0.25">
      <c r="E884" s="1065"/>
      <c r="F884" s="1086"/>
    </row>
    <row r="885" spans="5:6" x14ac:dyDescent="0.25">
      <c r="E885" s="1065"/>
      <c r="F885" s="1086"/>
    </row>
    <row r="886" spans="5:6" x14ac:dyDescent="0.25">
      <c r="E886" s="1065"/>
      <c r="F886" s="1086"/>
    </row>
    <row r="887" spans="5:6" x14ac:dyDescent="0.25">
      <c r="E887" s="1065"/>
      <c r="F887" s="1086"/>
    </row>
    <row r="888" spans="5:6" x14ac:dyDescent="0.25">
      <c r="E888" s="1065"/>
      <c r="F888" s="1086"/>
    </row>
    <row r="889" spans="5:6" x14ac:dyDescent="0.25">
      <c r="E889" s="1065"/>
      <c r="F889" s="1086"/>
    </row>
    <row r="890" spans="5:6" x14ac:dyDescent="0.25">
      <c r="E890" s="1065"/>
      <c r="F890" s="1086"/>
    </row>
    <row r="891" spans="5:6" x14ac:dyDescent="0.25">
      <c r="E891" s="1065"/>
      <c r="F891" s="1086"/>
    </row>
    <row r="892" spans="5:6" x14ac:dyDescent="0.25">
      <c r="E892" s="1065"/>
      <c r="F892" s="1086"/>
    </row>
    <row r="893" spans="5:6" x14ac:dyDescent="0.25">
      <c r="E893" s="1065"/>
      <c r="F893" s="1086"/>
    </row>
    <row r="894" spans="5:6" x14ac:dyDescent="0.25">
      <c r="E894" s="1065"/>
      <c r="F894" s="1086"/>
    </row>
    <row r="895" spans="5:6" x14ac:dyDescent="0.25">
      <c r="E895" s="1065"/>
      <c r="F895" s="1086"/>
    </row>
    <row r="896" spans="5:6" x14ac:dyDescent="0.25">
      <c r="E896" s="1065"/>
      <c r="F896" s="1086"/>
    </row>
    <row r="897" spans="5:6" x14ac:dyDescent="0.25">
      <c r="E897" s="1065"/>
      <c r="F897" s="1086"/>
    </row>
    <row r="898" spans="5:6" x14ac:dyDescent="0.25">
      <c r="E898" s="1065"/>
      <c r="F898" s="1086"/>
    </row>
    <row r="899" spans="5:6" x14ac:dyDescent="0.25">
      <c r="E899" s="1065"/>
      <c r="F899" s="1086"/>
    </row>
    <row r="900" spans="5:6" x14ac:dyDescent="0.25">
      <c r="E900" s="1065"/>
      <c r="F900" s="1086"/>
    </row>
    <row r="901" spans="5:6" x14ac:dyDescent="0.25">
      <c r="E901" s="1065"/>
      <c r="F901" s="1086"/>
    </row>
    <row r="902" spans="5:6" x14ac:dyDescent="0.25">
      <c r="E902" s="1065"/>
      <c r="F902" s="1086"/>
    </row>
    <row r="903" spans="5:6" x14ac:dyDescent="0.25">
      <c r="E903" s="1065"/>
      <c r="F903" s="1086"/>
    </row>
    <row r="904" spans="5:6" x14ac:dyDescent="0.25">
      <c r="E904" s="1065"/>
      <c r="F904" s="1086"/>
    </row>
    <row r="905" spans="5:6" x14ac:dyDescent="0.25">
      <c r="E905" s="1065"/>
      <c r="F905" s="1086"/>
    </row>
    <row r="906" spans="5:6" x14ac:dyDescent="0.25">
      <c r="E906" s="1065"/>
      <c r="F906" s="1086"/>
    </row>
    <row r="907" spans="5:6" x14ac:dyDescent="0.25">
      <c r="E907" s="1065"/>
      <c r="F907" s="1086"/>
    </row>
    <row r="908" spans="5:6" x14ac:dyDescent="0.25">
      <c r="E908" s="1065"/>
      <c r="F908" s="1086"/>
    </row>
    <row r="909" spans="5:6" x14ac:dyDescent="0.25">
      <c r="E909" s="1065"/>
      <c r="F909" s="1086"/>
    </row>
    <row r="910" spans="5:6" x14ac:dyDescent="0.25">
      <c r="E910" s="1065"/>
      <c r="F910" s="1086"/>
    </row>
    <row r="911" spans="5:6" x14ac:dyDescent="0.25">
      <c r="E911" s="1065"/>
      <c r="F911" s="1086"/>
    </row>
    <row r="912" spans="5:6" x14ac:dyDescent="0.25">
      <c r="E912" s="1065"/>
      <c r="F912" s="1086"/>
    </row>
    <row r="913" spans="5:6" x14ac:dyDescent="0.25">
      <c r="E913" s="1065"/>
      <c r="F913" s="1086"/>
    </row>
    <row r="914" spans="5:6" x14ac:dyDescent="0.25">
      <c r="E914" s="1065"/>
      <c r="F914" s="1086"/>
    </row>
    <row r="915" spans="5:6" x14ac:dyDescent="0.25">
      <c r="E915" s="1065"/>
      <c r="F915" s="1086"/>
    </row>
    <row r="916" spans="5:6" x14ac:dyDescent="0.25">
      <c r="E916" s="1065"/>
      <c r="F916" s="1086"/>
    </row>
    <row r="917" spans="5:6" x14ac:dyDescent="0.25">
      <c r="E917" s="1065"/>
      <c r="F917" s="1086"/>
    </row>
    <row r="918" spans="5:6" x14ac:dyDescent="0.25">
      <c r="E918" s="1065"/>
      <c r="F918" s="1086"/>
    </row>
    <row r="919" spans="5:6" x14ac:dyDescent="0.25">
      <c r="E919" s="1065"/>
      <c r="F919" s="1086"/>
    </row>
    <row r="920" spans="5:6" x14ac:dyDescent="0.25">
      <c r="E920" s="1065"/>
      <c r="F920" s="1086"/>
    </row>
    <row r="921" spans="5:6" x14ac:dyDescent="0.25">
      <c r="E921" s="1065"/>
      <c r="F921" s="1086"/>
    </row>
    <row r="922" spans="5:6" x14ac:dyDescent="0.25">
      <c r="E922" s="1065"/>
      <c r="F922" s="1086"/>
    </row>
    <row r="923" spans="5:6" x14ac:dyDescent="0.25">
      <c r="E923" s="1065"/>
      <c r="F923" s="1086"/>
    </row>
    <row r="924" spans="5:6" x14ac:dyDescent="0.25">
      <c r="E924" s="1065"/>
      <c r="F924" s="1086"/>
    </row>
    <row r="925" spans="5:6" x14ac:dyDescent="0.25">
      <c r="E925" s="1065"/>
      <c r="F925" s="1086"/>
    </row>
    <row r="926" spans="5:6" x14ac:dyDescent="0.25">
      <c r="E926" s="1065"/>
      <c r="F926" s="1086"/>
    </row>
    <row r="927" spans="5:6" x14ac:dyDescent="0.25">
      <c r="E927" s="1065"/>
      <c r="F927" s="1086"/>
    </row>
    <row r="928" spans="5:6" x14ac:dyDescent="0.25">
      <c r="E928" s="1065"/>
      <c r="F928" s="1086"/>
    </row>
    <row r="929" spans="5:6" x14ac:dyDescent="0.25">
      <c r="E929" s="1065"/>
      <c r="F929" s="1086"/>
    </row>
    <row r="930" spans="5:6" x14ac:dyDescent="0.25">
      <c r="E930" s="1065"/>
      <c r="F930" s="1086"/>
    </row>
    <row r="931" spans="5:6" x14ac:dyDescent="0.25">
      <c r="E931" s="1065"/>
      <c r="F931" s="1086"/>
    </row>
    <row r="932" spans="5:6" x14ac:dyDescent="0.25">
      <c r="E932" s="1065"/>
      <c r="F932" s="1086"/>
    </row>
    <row r="933" spans="5:6" x14ac:dyDescent="0.25">
      <c r="E933" s="1065"/>
      <c r="F933" s="1086"/>
    </row>
    <row r="934" spans="5:6" x14ac:dyDescent="0.25">
      <c r="E934" s="1065"/>
      <c r="F934" s="1086"/>
    </row>
    <row r="935" spans="5:6" x14ac:dyDescent="0.25">
      <c r="E935" s="1065"/>
      <c r="F935" s="1086"/>
    </row>
    <row r="936" spans="5:6" x14ac:dyDescent="0.25">
      <c r="E936" s="1065"/>
      <c r="F936" s="1086"/>
    </row>
    <row r="937" spans="5:6" x14ac:dyDescent="0.25">
      <c r="E937" s="1065"/>
      <c r="F937" s="1086"/>
    </row>
    <row r="938" spans="5:6" x14ac:dyDescent="0.25">
      <c r="E938" s="1065"/>
      <c r="F938" s="1086"/>
    </row>
    <row r="939" spans="5:6" x14ac:dyDescent="0.25">
      <c r="E939" s="1065"/>
      <c r="F939" s="1086"/>
    </row>
    <row r="940" spans="5:6" x14ac:dyDescent="0.25">
      <c r="E940" s="1065"/>
      <c r="F940" s="1086"/>
    </row>
    <row r="941" spans="5:6" x14ac:dyDescent="0.25">
      <c r="E941" s="1065"/>
      <c r="F941" s="1086"/>
    </row>
    <row r="942" spans="5:6" x14ac:dyDescent="0.25">
      <c r="E942" s="1065"/>
      <c r="F942" s="1086"/>
    </row>
    <row r="943" spans="5:6" x14ac:dyDescent="0.25">
      <c r="E943" s="1065"/>
      <c r="F943" s="1086"/>
    </row>
    <row r="944" spans="5:6" x14ac:dyDescent="0.25">
      <c r="E944" s="1065"/>
      <c r="F944" s="1086"/>
    </row>
    <row r="945" spans="5:6" x14ac:dyDescent="0.25">
      <c r="E945" s="1065"/>
      <c r="F945" s="1086"/>
    </row>
    <row r="946" spans="5:6" x14ac:dyDescent="0.25">
      <c r="E946" s="1065"/>
      <c r="F946" s="1086"/>
    </row>
    <row r="947" spans="5:6" x14ac:dyDescent="0.25">
      <c r="E947" s="1065"/>
      <c r="F947" s="1086"/>
    </row>
    <row r="948" spans="5:6" x14ac:dyDescent="0.25">
      <c r="E948" s="1065"/>
      <c r="F948" s="1086"/>
    </row>
    <row r="949" spans="5:6" x14ac:dyDescent="0.25">
      <c r="E949" s="1065"/>
      <c r="F949" s="1086"/>
    </row>
    <row r="950" spans="5:6" x14ac:dyDescent="0.25">
      <c r="E950" s="1065"/>
      <c r="F950" s="1086"/>
    </row>
    <row r="951" spans="5:6" x14ac:dyDescent="0.25">
      <c r="E951" s="1065"/>
      <c r="F951" s="1086"/>
    </row>
    <row r="952" spans="5:6" x14ac:dyDescent="0.25">
      <c r="E952" s="1065"/>
      <c r="F952" s="1086"/>
    </row>
    <row r="953" spans="5:6" x14ac:dyDescent="0.25">
      <c r="E953" s="1065"/>
      <c r="F953" s="1086"/>
    </row>
    <row r="954" spans="5:6" x14ac:dyDescent="0.25">
      <c r="E954" s="1065"/>
      <c r="F954" s="1086"/>
    </row>
    <row r="955" spans="5:6" x14ac:dyDescent="0.25">
      <c r="E955" s="1065"/>
      <c r="F955" s="1086"/>
    </row>
    <row r="956" spans="5:6" x14ac:dyDescent="0.25">
      <c r="E956" s="1065"/>
      <c r="F956" s="1086"/>
    </row>
    <row r="957" spans="5:6" x14ac:dyDescent="0.25">
      <c r="E957" s="1065"/>
      <c r="F957" s="1086"/>
    </row>
    <row r="958" spans="5:6" x14ac:dyDescent="0.25">
      <c r="E958" s="1065"/>
      <c r="F958" s="1086"/>
    </row>
    <row r="959" spans="5:6" x14ac:dyDescent="0.25">
      <c r="E959" s="1065"/>
      <c r="F959" s="1086"/>
    </row>
    <row r="960" spans="5:6" x14ac:dyDescent="0.25">
      <c r="E960" s="1065"/>
      <c r="F960" s="1086"/>
    </row>
    <row r="961" spans="5:6" x14ac:dyDescent="0.25">
      <c r="E961" s="1065"/>
      <c r="F961" s="1086"/>
    </row>
    <row r="962" spans="5:6" x14ac:dyDescent="0.25">
      <c r="E962" s="1065"/>
      <c r="F962" s="1086"/>
    </row>
    <row r="963" spans="5:6" x14ac:dyDescent="0.25">
      <c r="E963" s="1065"/>
      <c r="F963" s="1086"/>
    </row>
    <row r="964" spans="5:6" x14ac:dyDescent="0.25">
      <c r="E964" s="1065"/>
      <c r="F964" s="1086"/>
    </row>
    <row r="965" spans="5:6" x14ac:dyDescent="0.25">
      <c r="E965" s="1065"/>
      <c r="F965" s="1086"/>
    </row>
    <row r="966" spans="5:6" x14ac:dyDescent="0.25">
      <c r="E966" s="1065"/>
      <c r="F966" s="1086"/>
    </row>
    <row r="967" spans="5:6" x14ac:dyDescent="0.25">
      <c r="E967" s="1065"/>
      <c r="F967" s="1086"/>
    </row>
    <row r="968" spans="5:6" x14ac:dyDescent="0.25">
      <c r="E968" s="1065"/>
      <c r="F968" s="1086"/>
    </row>
    <row r="969" spans="5:6" x14ac:dyDescent="0.25">
      <c r="E969" s="1065"/>
      <c r="F969" s="1086"/>
    </row>
    <row r="970" spans="5:6" x14ac:dyDescent="0.25">
      <c r="E970" s="1065"/>
      <c r="F970" s="1086"/>
    </row>
    <row r="971" spans="5:6" x14ac:dyDescent="0.25">
      <c r="E971" s="1065"/>
      <c r="F971" s="1086"/>
    </row>
    <row r="972" spans="5:6" x14ac:dyDescent="0.25">
      <c r="E972" s="1065"/>
      <c r="F972" s="1086"/>
    </row>
    <row r="973" spans="5:6" x14ac:dyDescent="0.25">
      <c r="E973" s="1065"/>
      <c r="F973" s="1086"/>
    </row>
    <row r="974" spans="5:6" x14ac:dyDescent="0.25">
      <c r="E974" s="1065"/>
      <c r="F974" s="1086"/>
    </row>
    <row r="975" spans="5:6" x14ac:dyDescent="0.25">
      <c r="E975" s="1065"/>
      <c r="F975" s="1086"/>
    </row>
    <row r="976" spans="5:6" x14ac:dyDescent="0.25">
      <c r="E976" s="1065"/>
      <c r="F976" s="1086"/>
    </row>
    <row r="977" spans="5:6" x14ac:dyDescent="0.25">
      <c r="E977" s="1065"/>
      <c r="F977" s="1086"/>
    </row>
    <row r="978" spans="5:6" x14ac:dyDescent="0.25">
      <c r="E978" s="1065"/>
      <c r="F978" s="1086"/>
    </row>
    <row r="979" spans="5:6" x14ac:dyDescent="0.25">
      <c r="E979" s="1065"/>
      <c r="F979" s="1086"/>
    </row>
    <row r="980" spans="5:6" x14ac:dyDescent="0.25">
      <c r="E980" s="1065"/>
      <c r="F980" s="1086"/>
    </row>
    <row r="981" spans="5:6" x14ac:dyDescent="0.25">
      <c r="E981" s="1065"/>
      <c r="F981" s="1086"/>
    </row>
    <row r="982" spans="5:6" x14ac:dyDescent="0.25">
      <c r="E982" s="1065"/>
      <c r="F982" s="1086"/>
    </row>
    <row r="983" spans="5:6" x14ac:dyDescent="0.25">
      <c r="E983" s="1065"/>
      <c r="F983" s="1086"/>
    </row>
    <row r="984" spans="5:6" x14ac:dyDescent="0.25">
      <c r="E984" s="1065"/>
      <c r="F984" s="1086"/>
    </row>
    <row r="985" spans="5:6" x14ac:dyDescent="0.25">
      <c r="E985" s="1065"/>
      <c r="F985" s="1086"/>
    </row>
    <row r="986" spans="5:6" x14ac:dyDescent="0.25">
      <c r="E986" s="1065"/>
      <c r="F986" s="1086"/>
    </row>
    <row r="987" spans="5:6" x14ac:dyDescent="0.25">
      <c r="E987" s="1065"/>
      <c r="F987" s="1086"/>
    </row>
    <row r="988" spans="5:6" x14ac:dyDescent="0.25">
      <c r="E988" s="1065"/>
      <c r="F988" s="1086"/>
    </row>
    <row r="989" spans="5:6" x14ac:dyDescent="0.25">
      <c r="E989" s="1065"/>
      <c r="F989" s="1086"/>
    </row>
    <row r="990" spans="5:6" x14ac:dyDescent="0.25">
      <c r="E990" s="1065"/>
      <c r="F990" s="1086"/>
    </row>
    <row r="991" spans="5:6" x14ac:dyDescent="0.25">
      <c r="E991" s="1065"/>
      <c r="F991" s="1086"/>
    </row>
    <row r="992" spans="5:6" x14ac:dyDescent="0.25">
      <c r="E992" s="1065"/>
      <c r="F992" s="1086"/>
    </row>
    <row r="993" spans="5:6" x14ac:dyDescent="0.25">
      <c r="E993" s="1065"/>
      <c r="F993" s="1086"/>
    </row>
    <row r="994" spans="5:6" x14ac:dyDescent="0.25">
      <c r="E994" s="1065"/>
      <c r="F994" s="1086"/>
    </row>
    <row r="995" spans="5:6" x14ac:dyDescent="0.25">
      <c r="E995" s="1065"/>
      <c r="F995" s="1086"/>
    </row>
    <row r="996" spans="5:6" x14ac:dyDescent="0.25">
      <c r="E996" s="1065"/>
      <c r="F996" s="1086"/>
    </row>
    <row r="997" spans="5:6" x14ac:dyDescent="0.25">
      <c r="E997" s="1065"/>
      <c r="F997" s="1086"/>
    </row>
    <row r="998" spans="5:6" x14ac:dyDescent="0.25">
      <c r="E998" s="1065"/>
      <c r="F998" s="1086"/>
    </row>
    <row r="999" spans="5:6" x14ac:dyDescent="0.25">
      <c r="E999" s="1065"/>
      <c r="F999" s="1086"/>
    </row>
    <row r="1000" spans="5:6" x14ac:dyDescent="0.25">
      <c r="E1000" s="1065"/>
      <c r="F1000" s="1086"/>
    </row>
    <row r="1001" spans="5:6" x14ac:dyDescent="0.25">
      <c r="E1001" s="1065"/>
      <c r="F1001" s="1086"/>
    </row>
    <row r="1002" spans="5:6" x14ac:dyDescent="0.25">
      <c r="E1002" s="1065"/>
      <c r="F1002" s="1086"/>
    </row>
    <row r="1003" spans="5:6" x14ac:dyDescent="0.25">
      <c r="E1003" s="1065"/>
      <c r="F1003" s="1086"/>
    </row>
    <row r="1004" spans="5:6" x14ac:dyDescent="0.25">
      <c r="E1004" s="1065"/>
      <c r="F1004" s="1086"/>
    </row>
    <row r="1005" spans="5:6" x14ac:dyDescent="0.25">
      <c r="E1005" s="1065"/>
      <c r="F1005" s="1086"/>
    </row>
    <row r="1006" spans="5:6" x14ac:dyDescent="0.25">
      <c r="E1006" s="1065"/>
      <c r="F1006" s="1086"/>
    </row>
    <row r="1007" spans="5:6" x14ac:dyDescent="0.25">
      <c r="E1007" s="1065"/>
      <c r="F1007" s="1086"/>
    </row>
    <row r="1008" spans="5:6" x14ac:dyDescent="0.25">
      <c r="E1008" s="1065"/>
      <c r="F1008" s="1086"/>
    </row>
    <row r="1009" spans="5:6" x14ac:dyDescent="0.25">
      <c r="E1009" s="1065"/>
      <c r="F1009" s="1086"/>
    </row>
    <row r="1010" spans="5:6" x14ac:dyDescent="0.25">
      <c r="E1010" s="1065"/>
      <c r="F1010" s="1086"/>
    </row>
    <row r="1011" spans="5:6" x14ac:dyDescent="0.25">
      <c r="E1011" s="1065"/>
      <c r="F1011" s="1086"/>
    </row>
    <row r="1012" spans="5:6" x14ac:dyDescent="0.25">
      <c r="E1012" s="1065"/>
      <c r="F1012" s="1086"/>
    </row>
    <row r="1013" spans="5:6" x14ac:dyDescent="0.25">
      <c r="E1013" s="1065"/>
      <c r="F1013" s="1086"/>
    </row>
    <row r="1014" spans="5:6" x14ac:dyDescent="0.25">
      <c r="E1014" s="1065"/>
      <c r="F1014" s="1086"/>
    </row>
    <row r="1015" spans="5:6" x14ac:dyDescent="0.25">
      <c r="E1015" s="1065"/>
      <c r="F1015" s="1086"/>
    </row>
    <row r="1016" spans="5:6" x14ac:dyDescent="0.25">
      <c r="E1016" s="1065"/>
      <c r="F1016" s="1086"/>
    </row>
    <row r="1017" spans="5:6" x14ac:dyDescent="0.25">
      <c r="E1017" s="1065"/>
      <c r="F1017" s="1086"/>
    </row>
    <row r="1018" spans="5:6" x14ac:dyDescent="0.25">
      <c r="E1018" s="1065"/>
      <c r="F1018" s="1086"/>
    </row>
    <row r="1019" spans="5:6" x14ac:dyDescent="0.25">
      <c r="E1019" s="1065"/>
      <c r="F1019" s="1086"/>
    </row>
    <row r="1020" spans="5:6" x14ac:dyDescent="0.25">
      <c r="E1020" s="1065"/>
      <c r="F1020" s="1086"/>
    </row>
    <row r="1021" spans="5:6" x14ac:dyDescent="0.25">
      <c r="E1021" s="1065"/>
      <c r="F1021" s="1086"/>
    </row>
    <row r="1022" spans="5:6" x14ac:dyDescent="0.25">
      <c r="E1022" s="1065"/>
      <c r="F1022" s="1086"/>
    </row>
    <row r="1023" spans="5:6" x14ac:dyDescent="0.25">
      <c r="E1023" s="1065"/>
      <c r="F1023" s="1086"/>
    </row>
    <row r="1024" spans="5:6" x14ac:dyDescent="0.25">
      <c r="E1024" s="1065"/>
      <c r="F1024" s="1086"/>
    </row>
    <row r="1025" spans="5:6" x14ac:dyDescent="0.25">
      <c r="E1025" s="1065"/>
      <c r="F1025" s="1086"/>
    </row>
    <row r="1026" spans="5:6" x14ac:dyDescent="0.25">
      <c r="E1026" s="1065"/>
      <c r="F1026" s="1086"/>
    </row>
    <row r="1027" spans="5:6" x14ac:dyDescent="0.25">
      <c r="E1027" s="1065"/>
      <c r="F1027" s="1086"/>
    </row>
    <row r="1028" spans="5:6" x14ac:dyDescent="0.25">
      <c r="E1028" s="1065"/>
      <c r="F1028" s="1086"/>
    </row>
    <row r="1029" spans="5:6" x14ac:dyDescent="0.25">
      <c r="E1029" s="1065"/>
      <c r="F1029" s="1086"/>
    </row>
    <row r="1030" spans="5:6" x14ac:dyDescent="0.25">
      <c r="E1030" s="1065"/>
      <c r="F1030" s="1086"/>
    </row>
    <row r="1031" spans="5:6" x14ac:dyDescent="0.25">
      <c r="E1031" s="1065"/>
      <c r="F1031" s="1086"/>
    </row>
    <row r="1032" spans="5:6" x14ac:dyDescent="0.25">
      <c r="E1032" s="1065"/>
      <c r="F1032" s="1086"/>
    </row>
    <row r="1033" spans="5:6" x14ac:dyDescent="0.25">
      <c r="E1033" s="1065"/>
      <c r="F1033" s="1086"/>
    </row>
    <row r="1034" spans="5:6" x14ac:dyDescent="0.25">
      <c r="E1034" s="1065"/>
      <c r="F1034" s="1086"/>
    </row>
    <row r="1035" spans="5:6" x14ac:dyDescent="0.25">
      <c r="E1035" s="1065"/>
      <c r="F1035" s="1086"/>
    </row>
    <row r="1036" spans="5:6" x14ac:dyDescent="0.25">
      <c r="E1036" s="1065"/>
      <c r="F1036" s="1086"/>
    </row>
    <row r="1037" spans="5:6" x14ac:dyDescent="0.25">
      <c r="E1037" s="1065"/>
      <c r="F1037" s="1086"/>
    </row>
    <row r="1038" spans="5:6" x14ac:dyDescent="0.25">
      <c r="E1038" s="1065"/>
      <c r="F1038" s="1086"/>
    </row>
    <row r="1039" spans="5:6" x14ac:dyDescent="0.25">
      <c r="E1039" s="1065"/>
      <c r="F1039" s="1086"/>
    </row>
    <row r="1040" spans="5:6" x14ac:dyDescent="0.25">
      <c r="E1040" s="1065"/>
      <c r="F1040" s="1086"/>
    </row>
    <row r="1041" spans="5:6" x14ac:dyDescent="0.25">
      <c r="E1041" s="1065"/>
      <c r="F1041" s="1086"/>
    </row>
    <row r="1042" spans="5:6" x14ac:dyDescent="0.25">
      <c r="E1042" s="1065"/>
      <c r="F1042" s="1086"/>
    </row>
    <row r="1043" spans="5:6" x14ac:dyDescent="0.25">
      <c r="E1043" s="1065"/>
      <c r="F1043" s="1086"/>
    </row>
    <row r="1044" spans="5:6" x14ac:dyDescent="0.25">
      <c r="E1044" s="1065"/>
      <c r="F1044" s="1086"/>
    </row>
    <row r="1045" spans="5:6" x14ac:dyDescent="0.25">
      <c r="E1045" s="1065"/>
      <c r="F1045" s="1086"/>
    </row>
    <row r="1046" spans="5:6" x14ac:dyDescent="0.25">
      <c r="E1046" s="1065"/>
      <c r="F1046" s="1086"/>
    </row>
    <row r="1047" spans="5:6" x14ac:dyDescent="0.25">
      <c r="E1047" s="1065"/>
      <c r="F1047" s="1086"/>
    </row>
    <row r="1048" spans="5:6" x14ac:dyDescent="0.25">
      <c r="E1048" s="1065"/>
      <c r="F1048" s="1086"/>
    </row>
    <row r="1049" spans="5:6" x14ac:dyDescent="0.25">
      <c r="E1049" s="1065"/>
      <c r="F1049" s="1086"/>
    </row>
    <row r="1050" spans="5:6" x14ac:dyDescent="0.25">
      <c r="E1050" s="1065"/>
      <c r="F1050" s="1086"/>
    </row>
    <row r="1051" spans="5:6" x14ac:dyDescent="0.25">
      <c r="E1051" s="1065"/>
      <c r="F1051" s="1086"/>
    </row>
    <row r="1052" spans="5:6" x14ac:dyDescent="0.25">
      <c r="E1052" s="1065"/>
      <c r="F1052" s="1086"/>
    </row>
    <row r="1053" spans="5:6" x14ac:dyDescent="0.25">
      <c r="E1053" s="1065"/>
      <c r="F1053" s="1086"/>
    </row>
    <row r="1054" spans="5:6" x14ac:dyDescent="0.25">
      <c r="E1054" s="1065"/>
      <c r="F1054" s="1086"/>
    </row>
    <row r="1055" spans="5:6" x14ac:dyDescent="0.25">
      <c r="E1055" s="1065"/>
      <c r="F1055" s="1086"/>
    </row>
    <row r="1056" spans="5:6" x14ac:dyDescent="0.25">
      <c r="E1056" s="1065"/>
      <c r="F1056" s="1086"/>
    </row>
    <row r="1057" spans="5:6" x14ac:dyDescent="0.25">
      <c r="E1057" s="1065"/>
      <c r="F1057" s="1086"/>
    </row>
    <row r="1058" spans="5:6" x14ac:dyDescent="0.25">
      <c r="E1058" s="1065"/>
      <c r="F1058" s="1086"/>
    </row>
    <row r="1059" spans="5:6" x14ac:dyDescent="0.25">
      <c r="E1059" s="1065"/>
      <c r="F1059" s="1086"/>
    </row>
    <row r="1060" spans="5:6" x14ac:dyDescent="0.25">
      <c r="E1060" s="1065"/>
      <c r="F1060" s="1086"/>
    </row>
    <row r="1061" spans="5:6" x14ac:dyDescent="0.25">
      <c r="E1061" s="1065"/>
      <c r="F1061" s="1086"/>
    </row>
    <row r="1062" spans="5:6" x14ac:dyDescent="0.25">
      <c r="E1062" s="1065"/>
      <c r="F1062" s="1086"/>
    </row>
    <row r="1063" spans="5:6" x14ac:dyDescent="0.25">
      <c r="E1063" s="1065"/>
      <c r="F1063" s="1086"/>
    </row>
    <row r="1064" spans="5:6" x14ac:dyDescent="0.25">
      <c r="E1064" s="1065"/>
      <c r="F1064" s="1086"/>
    </row>
    <row r="1065" spans="5:6" x14ac:dyDescent="0.25">
      <c r="E1065" s="1065"/>
      <c r="F1065" s="1086"/>
    </row>
    <row r="1066" spans="5:6" x14ac:dyDescent="0.25">
      <c r="E1066" s="1065"/>
      <c r="F1066" s="1086"/>
    </row>
    <row r="1067" spans="5:6" x14ac:dyDescent="0.25">
      <c r="E1067" s="1065"/>
      <c r="F1067" s="1086"/>
    </row>
    <row r="1068" spans="5:6" x14ac:dyDescent="0.25">
      <c r="E1068" s="1065"/>
      <c r="F1068" s="1086"/>
    </row>
    <row r="1069" spans="5:6" x14ac:dyDescent="0.25">
      <c r="E1069" s="1065"/>
      <c r="F1069" s="1086"/>
    </row>
    <row r="1070" spans="5:6" x14ac:dyDescent="0.25">
      <c r="E1070" s="1065"/>
      <c r="F1070" s="1086"/>
    </row>
    <row r="1071" spans="5:6" x14ac:dyDescent="0.25">
      <c r="E1071" s="1065"/>
      <c r="F1071" s="1086"/>
    </row>
    <row r="1072" spans="5:6" x14ac:dyDescent="0.25">
      <c r="E1072" s="1065"/>
      <c r="F1072" s="1086"/>
    </row>
    <row r="1073" spans="5:6" x14ac:dyDescent="0.25">
      <c r="E1073" s="1065"/>
      <c r="F1073" s="1086"/>
    </row>
    <row r="1074" spans="5:6" x14ac:dyDescent="0.25">
      <c r="E1074" s="1065"/>
      <c r="F1074" s="1086"/>
    </row>
    <row r="1075" spans="5:6" x14ac:dyDescent="0.25">
      <c r="E1075" s="1065"/>
      <c r="F1075" s="1086"/>
    </row>
    <row r="1076" spans="5:6" x14ac:dyDescent="0.25">
      <c r="E1076" s="1065"/>
      <c r="F1076" s="1086"/>
    </row>
    <row r="1077" spans="5:6" x14ac:dyDescent="0.25">
      <c r="E1077" s="1065"/>
      <c r="F1077" s="1086"/>
    </row>
    <row r="1078" spans="5:6" x14ac:dyDescent="0.25">
      <c r="E1078" s="1065"/>
      <c r="F1078" s="1086"/>
    </row>
    <row r="1079" spans="5:6" x14ac:dyDescent="0.25">
      <c r="E1079" s="1065"/>
      <c r="F1079" s="1086"/>
    </row>
    <row r="1080" spans="5:6" x14ac:dyDescent="0.25">
      <c r="E1080" s="1065"/>
      <c r="F1080" s="1086"/>
    </row>
    <row r="1081" spans="5:6" x14ac:dyDescent="0.25">
      <c r="E1081" s="1065"/>
      <c r="F1081" s="1086"/>
    </row>
    <row r="1082" spans="5:6" x14ac:dyDescent="0.25">
      <c r="E1082" s="1065"/>
      <c r="F1082" s="1086"/>
    </row>
    <row r="1083" spans="5:6" x14ac:dyDescent="0.25">
      <c r="E1083" s="1065"/>
      <c r="F1083" s="1086"/>
    </row>
    <row r="1084" spans="5:6" x14ac:dyDescent="0.25">
      <c r="E1084" s="1065"/>
      <c r="F1084" s="1086"/>
    </row>
    <row r="1085" spans="5:6" x14ac:dyDescent="0.25">
      <c r="E1085" s="1065"/>
      <c r="F1085" s="1086"/>
    </row>
    <row r="1086" spans="5:6" x14ac:dyDescent="0.25">
      <c r="E1086" s="1065"/>
      <c r="F1086" s="1086"/>
    </row>
    <row r="1087" spans="5:6" x14ac:dyDescent="0.25">
      <c r="E1087" s="1065"/>
      <c r="F1087" s="1086"/>
    </row>
    <row r="1088" spans="5:6" x14ac:dyDescent="0.25">
      <c r="E1088" s="1065"/>
      <c r="F1088" s="1086"/>
    </row>
    <row r="1089" spans="5:6" x14ac:dyDescent="0.25">
      <c r="E1089" s="1065"/>
      <c r="F1089" s="1086"/>
    </row>
    <row r="1090" spans="5:6" x14ac:dyDescent="0.25">
      <c r="E1090" s="1065"/>
      <c r="F1090" s="1086"/>
    </row>
    <row r="1091" spans="5:6" x14ac:dyDescent="0.25">
      <c r="E1091" s="1065"/>
      <c r="F1091" s="1086"/>
    </row>
    <row r="1092" spans="5:6" x14ac:dyDescent="0.25">
      <c r="E1092" s="1065"/>
      <c r="F1092" s="1086"/>
    </row>
    <row r="1093" spans="5:6" x14ac:dyDescent="0.25">
      <c r="E1093" s="1065"/>
      <c r="F1093" s="1086"/>
    </row>
    <row r="1094" spans="5:6" x14ac:dyDescent="0.25">
      <c r="E1094" s="1065"/>
      <c r="F1094" s="1086"/>
    </row>
    <row r="1095" spans="5:6" x14ac:dyDescent="0.25">
      <c r="E1095" s="1065"/>
      <c r="F1095" s="1086"/>
    </row>
    <row r="1096" spans="5:6" x14ac:dyDescent="0.25">
      <c r="E1096" s="1065"/>
      <c r="F1096" s="1086"/>
    </row>
    <row r="1097" spans="5:6" x14ac:dyDescent="0.25">
      <c r="E1097" s="1065"/>
      <c r="F1097" s="1086"/>
    </row>
    <row r="1098" spans="5:6" x14ac:dyDescent="0.25">
      <c r="E1098" s="1065"/>
      <c r="F1098" s="1086"/>
    </row>
    <row r="1099" spans="5:6" x14ac:dyDescent="0.25">
      <c r="E1099" s="1065"/>
      <c r="F1099" s="1086"/>
    </row>
    <row r="1100" spans="5:6" x14ac:dyDescent="0.25">
      <c r="E1100" s="1065"/>
      <c r="F1100" s="1086"/>
    </row>
    <row r="1101" spans="5:6" x14ac:dyDescent="0.25">
      <c r="E1101" s="1065"/>
      <c r="F1101" s="1086"/>
    </row>
    <row r="1102" spans="5:6" x14ac:dyDescent="0.25">
      <c r="E1102" s="1065"/>
      <c r="F1102" s="1086"/>
    </row>
    <row r="1103" spans="5:6" x14ac:dyDescent="0.25">
      <c r="E1103" s="1065"/>
      <c r="F1103" s="1086"/>
    </row>
    <row r="1104" spans="5:6" x14ac:dyDescent="0.25">
      <c r="E1104" s="1065"/>
      <c r="F1104" s="1086"/>
    </row>
    <row r="1105" spans="5:6" x14ac:dyDescent="0.25">
      <c r="E1105" s="1065"/>
      <c r="F1105" s="1086"/>
    </row>
    <row r="1106" spans="5:6" x14ac:dyDescent="0.25">
      <c r="E1106" s="1065"/>
      <c r="F1106" s="1086"/>
    </row>
    <row r="1107" spans="5:6" x14ac:dyDescent="0.25">
      <c r="E1107" s="1065"/>
      <c r="F1107" s="1086"/>
    </row>
    <row r="1108" spans="5:6" x14ac:dyDescent="0.25">
      <c r="E1108" s="1065"/>
      <c r="F1108" s="1086"/>
    </row>
    <row r="1109" spans="5:6" x14ac:dyDescent="0.25">
      <c r="E1109" s="1065"/>
      <c r="F1109" s="1086"/>
    </row>
    <row r="1110" spans="5:6" x14ac:dyDescent="0.25">
      <c r="E1110" s="1065"/>
      <c r="F1110" s="1086"/>
    </row>
    <row r="1111" spans="5:6" x14ac:dyDescent="0.25">
      <c r="E1111" s="1065"/>
      <c r="F1111" s="1086"/>
    </row>
    <row r="1112" spans="5:6" x14ac:dyDescent="0.25">
      <c r="E1112" s="1065"/>
      <c r="F1112" s="1086"/>
    </row>
    <row r="1113" spans="5:6" x14ac:dyDescent="0.25">
      <c r="E1113" s="1065"/>
      <c r="F1113" s="1086"/>
    </row>
    <row r="1114" spans="5:6" x14ac:dyDescent="0.25">
      <c r="E1114" s="1065"/>
      <c r="F1114" s="1086"/>
    </row>
    <row r="1115" spans="5:6" x14ac:dyDescent="0.25">
      <c r="E1115" s="1065"/>
      <c r="F1115" s="1086"/>
    </row>
    <row r="1116" spans="5:6" x14ac:dyDescent="0.25">
      <c r="E1116" s="1065"/>
      <c r="F1116" s="1086"/>
    </row>
    <row r="1117" spans="5:6" x14ac:dyDescent="0.25">
      <c r="E1117" s="1065"/>
      <c r="F1117" s="1086"/>
    </row>
    <row r="1118" spans="5:6" x14ac:dyDescent="0.25">
      <c r="E1118" s="1065"/>
      <c r="F1118" s="1086"/>
    </row>
    <row r="1119" spans="5:6" x14ac:dyDescent="0.25">
      <c r="E1119" s="1065"/>
      <c r="F1119" s="1086"/>
    </row>
    <row r="1120" spans="5:6" x14ac:dyDescent="0.25">
      <c r="E1120" s="1065"/>
      <c r="F1120" s="1086"/>
    </row>
    <row r="1121" spans="5:6" x14ac:dyDescent="0.25">
      <c r="E1121" s="1065"/>
      <c r="F1121" s="1086"/>
    </row>
    <row r="1122" spans="5:6" x14ac:dyDescent="0.25">
      <c r="E1122" s="1065"/>
      <c r="F1122" s="1086"/>
    </row>
    <row r="1123" spans="5:6" x14ac:dyDescent="0.25">
      <c r="E1123" s="1065"/>
      <c r="F1123" s="1086"/>
    </row>
    <row r="1124" spans="5:6" x14ac:dyDescent="0.25">
      <c r="E1124" s="1065"/>
      <c r="F1124" s="1086"/>
    </row>
    <row r="1125" spans="5:6" x14ac:dyDescent="0.25">
      <c r="E1125" s="1065"/>
      <c r="F1125" s="1086"/>
    </row>
    <row r="1126" spans="5:6" x14ac:dyDescent="0.25">
      <c r="E1126" s="1065"/>
      <c r="F1126" s="1086"/>
    </row>
    <row r="1127" spans="5:6" x14ac:dyDescent="0.25">
      <c r="E1127" s="1065"/>
      <c r="F1127" s="1086"/>
    </row>
    <row r="1128" spans="5:6" x14ac:dyDescent="0.25">
      <c r="E1128" s="1065"/>
      <c r="F1128" s="1086"/>
    </row>
    <row r="1129" spans="5:6" x14ac:dyDescent="0.25">
      <c r="E1129" s="1065"/>
      <c r="F1129" s="1086"/>
    </row>
    <row r="1130" spans="5:6" x14ac:dyDescent="0.25">
      <c r="E1130" s="1065"/>
      <c r="F1130" s="1086"/>
    </row>
    <row r="1131" spans="5:6" x14ac:dyDescent="0.25">
      <c r="E1131" s="1065"/>
      <c r="F1131" s="1086"/>
    </row>
    <row r="1132" spans="5:6" x14ac:dyDescent="0.25">
      <c r="E1132" s="1065"/>
      <c r="F1132" s="1086"/>
    </row>
    <row r="1133" spans="5:6" x14ac:dyDescent="0.25">
      <c r="E1133" s="1065"/>
      <c r="F1133" s="1086"/>
    </row>
    <row r="1134" spans="5:6" x14ac:dyDescent="0.25">
      <c r="E1134" s="1065"/>
      <c r="F1134" s="1086"/>
    </row>
    <row r="1135" spans="5:6" x14ac:dyDescent="0.25">
      <c r="E1135" s="1065"/>
      <c r="F1135" s="1086"/>
    </row>
    <row r="1136" spans="5:6" x14ac:dyDescent="0.25">
      <c r="E1136" s="1065"/>
      <c r="F1136" s="1086"/>
    </row>
    <row r="1137" spans="5:6" x14ac:dyDescent="0.25">
      <c r="E1137" s="1065"/>
      <c r="F1137" s="1086"/>
    </row>
    <row r="1138" spans="5:6" x14ac:dyDescent="0.25">
      <c r="E1138" s="1065"/>
      <c r="F1138" s="1086"/>
    </row>
    <row r="1139" spans="5:6" x14ac:dyDescent="0.25">
      <c r="E1139" s="1065"/>
      <c r="F1139" s="1086"/>
    </row>
    <row r="1140" spans="5:6" x14ac:dyDescent="0.25">
      <c r="E1140" s="1065"/>
      <c r="F1140" s="1086"/>
    </row>
    <row r="1141" spans="5:6" x14ac:dyDescent="0.25">
      <c r="E1141" s="1065"/>
      <c r="F1141" s="1086"/>
    </row>
    <row r="1142" spans="5:6" x14ac:dyDescent="0.25">
      <c r="E1142" s="1065"/>
      <c r="F1142" s="1086"/>
    </row>
    <row r="1143" spans="5:6" x14ac:dyDescent="0.25">
      <c r="E1143" s="1065"/>
      <c r="F1143" s="1086"/>
    </row>
    <row r="1144" spans="5:6" x14ac:dyDescent="0.25">
      <c r="E1144" s="1065"/>
      <c r="F1144" s="1086"/>
    </row>
    <row r="1145" spans="5:6" x14ac:dyDescent="0.25">
      <c r="E1145" s="1065"/>
      <c r="F1145" s="1086"/>
    </row>
    <row r="1146" spans="5:6" x14ac:dyDescent="0.25">
      <c r="E1146" s="1065"/>
      <c r="F1146" s="1086"/>
    </row>
    <row r="1147" spans="5:6" x14ac:dyDescent="0.25">
      <c r="E1147" s="1065"/>
      <c r="F1147" s="1086"/>
    </row>
    <row r="1148" spans="5:6" x14ac:dyDescent="0.25">
      <c r="E1148" s="1065"/>
      <c r="F1148" s="1086"/>
    </row>
    <row r="1149" spans="5:6" x14ac:dyDescent="0.25">
      <c r="E1149" s="1065"/>
      <c r="F1149" s="1086"/>
    </row>
    <row r="1150" spans="5:6" x14ac:dyDescent="0.25">
      <c r="E1150" s="1065"/>
      <c r="F1150" s="1086"/>
    </row>
    <row r="1151" spans="5:6" x14ac:dyDescent="0.25">
      <c r="E1151" s="1065"/>
      <c r="F1151" s="1086"/>
    </row>
    <row r="1152" spans="5:6" x14ac:dyDescent="0.25">
      <c r="E1152" s="1065"/>
      <c r="F1152" s="1086"/>
    </row>
    <row r="1153" spans="5:6" x14ac:dyDescent="0.25">
      <c r="E1153" s="1065"/>
      <c r="F1153" s="1086"/>
    </row>
    <row r="1154" spans="5:6" x14ac:dyDescent="0.25">
      <c r="E1154" s="1065"/>
      <c r="F1154" s="1086"/>
    </row>
    <row r="1155" spans="5:6" x14ac:dyDescent="0.25">
      <c r="E1155" s="1065"/>
      <c r="F1155" s="1086"/>
    </row>
    <row r="1156" spans="5:6" x14ac:dyDescent="0.25">
      <c r="E1156" s="1065"/>
      <c r="F1156" s="1086"/>
    </row>
    <row r="1157" spans="5:6" x14ac:dyDescent="0.25">
      <c r="E1157" s="1065"/>
      <c r="F1157" s="1086"/>
    </row>
    <row r="1158" spans="5:6" x14ac:dyDescent="0.25">
      <c r="E1158" s="1065"/>
      <c r="F1158" s="1086"/>
    </row>
    <row r="1159" spans="5:6" x14ac:dyDescent="0.25">
      <c r="E1159" s="1065"/>
      <c r="F1159" s="1086"/>
    </row>
    <row r="1160" spans="5:6" x14ac:dyDescent="0.25">
      <c r="E1160" s="1065"/>
      <c r="F1160" s="1086"/>
    </row>
    <row r="1161" spans="5:6" x14ac:dyDescent="0.25">
      <c r="E1161" s="1065"/>
      <c r="F1161" s="1086"/>
    </row>
    <row r="1162" spans="5:6" x14ac:dyDescent="0.25">
      <c r="E1162" s="1065"/>
      <c r="F1162" s="1086"/>
    </row>
    <row r="1163" spans="5:6" x14ac:dyDescent="0.25">
      <c r="E1163" s="1065"/>
      <c r="F1163" s="1086"/>
    </row>
    <row r="1164" spans="5:6" x14ac:dyDescent="0.25">
      <c r="E1164" s="1065"/>
      <c r="F1164" s="1086"/>
    </row>
    <row r="1165" spans="5:6" x14ac:dyDescent="0.25">
      <c r="E1165" s="1065"/>
      <c r="F1165" s="1086"/>
    </row>
    <row r="1166" spans="5:6" x14ac:dyDescent="0.25">
      <c r="E1166" s="1065"/>
      <c r="F1166" s="1086"/>
    </row>
    <row r="1167" spans="5:6" x14ac:dyDescent="0.25">
      <c r="E1167" s="1065"/>
      <c r="F1167" s="1086"/>
    </row>
    <row r="1168" spans="5:6" x14ac:dyDescent="0.25">
      <c r="E1168" s="1065"/>
      <c r="F1168" s="1086"/>
    </row>
    <row r="1169" spans="5:6" x14ac:dyDescent="0.25">
      <c r="E1169" s="1065"/>
      <c r="F1169" s="1086"/>
    </row>
    <row r="1170" spans="5:6" x14ac:dyDescent="0.25">
      <c r="E1170" s="1065"/>
      <c r="F1170" s="1086"/>
    </row>
    <row r="1171" spans="5:6" x14ac:dyDescent="0.25">
      <c r="E1171" s="1065"/>
      <c r="F1171" s="1086"/>
    </row>
    <row r="1172" spans="5:6" x14ac:dyDescent="0.25">
      <c r="E1172" s="1065"/>
      <c r="F1172" s="1086"/>
    </row>
    <row r="1173" spans="5:6" x14ac:dyDescent="0.25">
      <c r="E1173" s="1065"/>
      <c r="F1173" s="1086"/>
    </row>
    <row r="1174" spans="5:6" x14ac:dyDescent="0.25">
      <c r="E1174" s="1065"/>
      <c r="F1174" s="1086"/>
    </row>
    <row r="1175" spans="5:6" x14ac:dyDescent="0.25">
      <c r="E1175" s="1065"/>
      <c r="F1175" s="1086"/>
    </row>
    <row r="1176" spans="5:6" x14ac:dyDescent="0.25">
      <c r="E1176" s="1065"/>
      <c r="F1176" s="1086"/>
    </row>
    <row r="1177" spans="5:6" x14ac:dyDescent="0.25">
      <c r="E1177" s="1065"/>
      <c r="F1177" s="1086"/>
    </row>
    <row r="1178" spans="5:6" x14ac:dyDescent="0.25">
      <c r="E1178" s="1065"/>
      <c r="F1178" s="1086"/>
    </row>
    <row r="1179" spans="5:6" x14ac:dyDescent="0.25">
      <c r="E1179" s="1065"/>
      <c r="F1179" s="1086"/>
    </row>
    <row r="1180" spans="5:6" x14ac:dyDescent="0.25">
      <c r="E1180" s="1065"/>
      <c r="F1180" s="1086"/>
    </row>
    <row r="1181" spans="5:6" x14ac:dyDescent="0.25">
      <c r="E1181" s="1065"/>
      <c r="F1181" s="1086"/>
    </row>
    <row r="1182" spans="5:6" x14ac:dyDescent="0.25">
      <c r="E1182" s="1065"/>
      <c r="F1182" s="1086"/>
    </row>
    <row r="1183" spans="5:6" x14ac:dyDescent="0.25">
      <c r="E1183" s="1065"/>
      <c r="F1183" s="1086"/>
    </row>
    <row r="1184" spans="5:6" x14ac:dyDescent="0.25">
      <c r="E1184" s="1065"/>
      <c r="F1184" s="1086"/>
    </row>
    <row r="1185" spans="5:6" x14ac:dyDescent="0.25">
      <c r="E1185" s="1065"/>
      <c r="F1185" s="1086"/>
    </row>
    <row r="1186" spans="5:6" x14ac:dyDescent="0.25">
      <c r="E1186" s="1065"/>
      <c r="F1186" s="1086"/>
    </row>
    <row r="1187" spans="5:6" x14ac:dyDescent="0.25">
      <c r="E1187" s="1065"/>
      <c r="F1187" s="1086"/>
    </row>
    <row r="1188" spans="5:6" x14ac:dyDescent="0.25">
      <c r="E1188" s="1065"/>
      <c r="F1188" s="1086"/>
    </row>
    <row r="1189" spans="5:6" x14ac:dyDescent="0.25">
      <c r="E1189" s="1065"/>
      <c r="F1189" s="1086"/>
    </row>
    <row r="1190" spans="5:6" x14ac:dyDescent="0.25">
      <c r="E1190" s="1065"/>
      <c r="F1190" s="1086"/>
    </row>
    <row r="1191" spans="5:6" x14ac:dyDescent="0.25">
      <c r="E1191" s="1065"/>
      <c r="F1191" s="1086"/>
    </row>
    <row r="1192" spans="5:6" x14ac:dyDescent="0.25">
      <c r="E1192" s="1065"/>
      <c r="F1192" s="1086"/>
    </row>
    <row r="1193" spans="5:6" x14ac:dyDescent="0.25">
      <c r="E1193" s="1065"/>
      <c r="F1193" s="1086"/>
    </row>
    <row r="1194" spans="5:6" x14ac:dyDescent="0.25">
      <c r="E1194" s="1065"/>
      <c r="F1194" s="1086"/>
    </row>
    <row r="1195" spans="5:6" x14ac:dyDescent="0.25">
      <c r="E1195" s="1065"/>
      <c r="F1195" s="1086"/>
    </row>
    <row r="1196" spans="5:6" x14ac:dyDescent="0.25">
      <c r="E1196" s="1065"/>
      <c r="F1196" s="1086"/>
    </row>
    <row r="1197" spans="5:6" x14ac:dyDescent="0.25">
      <c r="E1197" s="1065"/>
      <c r="F1197" s="1086"/>
    </row>
    <row r="1198" spans="5:6" x14ac:dyDescent="0.25">
      <c r="E1198" s="1065"/>
      <c r="F1198" s="1086"/>
    </row>
    <row r="1199" spans="5:6" x14ac:dyDescent="0.25">
      <c r="E1199" s="1065"/>
      <c r="F1199" s="1086"/>
    </row>
    <row r="1200" spans="5:6" x14ac:dyDescent="0.25">
      <c r="E1200" s="1065"/>
      <c r="F1200" s="1086"/>
    </row>
    <row r="1201" spans="5:6" x14ac:dyDescent="0.25">
      <c r="E1201" s="1065"/>
      <c r="F1201" s="1086"/>
    </row>
    <row r="1202" spans="5:6" x14ac:dyDescent="0.25">
      <c r="E1202" s="1065"/>
      <c r="F1202" s="1086"/>
    </row>
    <row r="1203" spans="5:6" x14ac:dyDescent="0.25">
      <c r="E1203" s="1065"/>
      <c r="F1203" s="1086"/>
    </row>
    <row r="1204" spans="5:6" x14ac:dyDescent="0.25">
      <c r="E1204" s="1065"/>
      <c r="F1204" s="1086"/>
    </row>
    <row r="1205" spans="5:6" x14ac:dyDescent="0.25">
      <c r="E1205" s="1065"/>
      <c r="F1205" s="1086"/>
    </row>
    <row r="1206" spans="5:6" x14ac:dyDescent="0.25">
      <c r="E1206" s="1065"/>
      <c r="F1206" s="1086"/>
    </row>
    <row r="1207" spans="5:6" x14ac:dyDescent="0.25">
      <c r="E1207" s="1065"/>
      <c r="F1207" s="1086"/>
    </row>
    <row r="1208" spans="5:6" x14ac:dyDescent="0.25">
      <c r="E1208" s="1065"/>
      <c r="F1208" s="1086"/>
    </row>
    <row r="1209" spans="5:6" x14ac:dyDescent="0.25">
      <c r="E1209" s="1065"/>
      <c r="F1209" s="1086"/>
    </row>
    <row r="1210" spans="5:6" x14ac:dyDescent="0.25">
      <c r="E1210" s="1065"/>
      <c r="F1210" s="1086"/>
    </row>
    <row r="1211" spans="5:6" x14ac:dyDescent="0.25">
      <c r="E1211" s="1065"/>
      <c r="F1211" s="1086"/>
    </row>
    <row r="1212" spans="5:6" x14ac:dyDescent="0.25">
      <c r="E1212" s="1065"/>
      <c r="F1212" s="1086"/>
    </row>
    <row r="1213" spans="5:6" x14ac:dyDescent="0.25">
      <c r="E1213" s="1065"/>
      <c r="F1213" s="1086"/>
    </row>
    <row r="1214" spans="5:6" x14ac:dyDescent="0.25">
      <c r="E1214" s="1065"/>
      <c r="F1214" s="1086"/>
    </row>
    <row r="1215" spans="5:6" x14ac:dyDescent="0.25">
      <c r="E1215" s="1065"/>
      <c r="F1215" s="1086"/>
    </row>
    <row r="1216" spans="5:6" x14ac:dyDescent="0.25">
      <c r="E1216" s="1065"/>
      <c r="F1216" s="1086"/>
    </row>
    <row r="1217" spans="5:6" x14ac:dyDescent="0.25">
      <c r="E1217" s="1065"/>
      <c r="F1217" s="1086"/>
    </row>
    <row r="1218" spans="5:6" x14ac:dyDescent="0.25">
      <c r="E1218" s="1065"/>
      <c r="F1218" s="1086"/>
    </row>
    <row r="1219" spans="5:6" x14ac:dyDescent="0.25">
      <c r="E1219" s="1065"/>
      <c r="F1219" s="1086"/>
    </row>
    <row r="1220" spans="5:6" x14ac:dyDescent="0.25">
      <c r="E1220" s="1065"/>
      <c r="F1220" s="1086"/>
    </row>
    <row r="1221" spans="5:6" x14ac:dyDescent="0.25">
      <c r="E1221" s="1065"/>
      <c r="F1221" s="1086"/>
    </row>
    <row r="1222" spans="5:6" x14ac:dyDescent="0.25">
      <c r="E1222" s="1065"/>
      <c r="F1222" s="1086"/>
    </row>
    <row r="1223" spans="5:6" x14ac:dyDescent="0.25">
      <c r="E1223" s="1065"/>
      <c r="F1223" s="1086"/>
    </row>
    <row r="1224" spans="5:6" x14ac:dyDescent="0.25">
      <c r="E1224" s="1065"/>
      <c r="F1224" s="1086"/>
    </row>
    <row r="1225" spans="5:6" x14ac:dyDescent="0.25">
      <c r="E1225" s="1065"/>
      <c r="F1225" s="1086"/>
    </row>
    <row r="1226" spans="5:6" x14ac:dyDescent="0.25">
      <c r="E1226" s="1065"/>
      <c r="F1226" s="1086"/>
    </row>
    <row r="1227" spans="5:6" x14ac:dyDescent="0.25">
      <c r="E1227" s="1065"/>
      <c r="F1227" s="1086"/>
    </row>
    <row r="1228" spans="5:6" x14ac:dyDescent="0.25">
      <c r="E1228" s="1065"/>
      <c r="F1228" s="1086"/>
    </row>
    <row r="1229" spans="5:6" x14ac:dyDescent="0.25">
      <c r="E1229" s="1065"/>
      <c r="F1229" s="1086"/>
    </row>
    <row r="1230" spans="5:6" x14ac:dyDescent="0.25">
      <c r="E1230" s="1065"/>
      <c r="F1230" s="1086"/>
    </row>
    <row r="1231" spans="5:6" x14ac:dyDescent="0.25">
      <c r="E1231" s="1065"/>
      <c r="F1231" s="1086"/>
    </row>
    <row r="1232" spans="5:6" x14ac:dyDescent="0.25">
      <c r="E1232" s="1065"/>
      <c r="F1232" s="1086"/>
    </row>
    <row r="1233" spans="5:6" x14ac:dyDescent="0.25">
      <c r="E1233" s="1065"/>
      <c r="F1233" s="1086"/>
    </row>
    <row r="1234" spans="5:6" x14ac:dyDescent="0.25">
      <c r="E1234" s="1065"/>
      <c r="F1234" s="1086"/>
    </row>
    <row r="1235" spans="5:6" x14ac:dyDescent="0.25">
      <c r="E1235" s="1065"/>
      <c r="F1235" s="1086"/>
    </row>
    <row r="1236" spans="5:6" x14ac:dyDescent="0.25">
      <c r="E1236" s="1065"/>
      <c r="F1236" s="1086"/>
    </row>
    <row r="1237" spans="5:6" x14ac:dyDescent="0.25">
      <c r="E1237" s="1065"/>
      <c r="F1237" s="1086"/>
    </row>
    <row r="1238" spans="5:6" x14ac:dyDescent="0.25">
      <c r="E1238" s="1065"/>
      <c r="F1238" s="1086"/>
    </row>
    <row r="1239" spans="5:6" x14ac:dyDescent="0.25">
      <c r="E1239" s="1065"/>
      <c r="F1239" s="1086"/>
    </row>
    <row r="1240" spans="5:6" x14ac:dyDescent="0.25">
      <c r="E1240" s="1065"/>
      <c r="F1240" s="1086"/>
    </row>
    <row r="1241" spans="5:6" x14ac:dyDescent="0.25">
      <c r="E1241" s="1065"/>
      <c r="F1241" s="1086"/>
    </row>
    <row r="1242" spans="5:6" x14ac:dyDescent="0.25">
      <c r="E1242" s="1065"/>
      <c r="F1242" s="1086"/>
    </row>
    <row r="1243" spans="5:6" x14ac:dyDescent="0.25">
      <c r="E1243" s="1065"/>
      <c r="F1243" s="1086"/>
    </row>
    <row r="1244" spans="5:6" x14ac:dyDescent="0.25">
      <c r="E1244" s="1065"/>
      <c r="F1244" s="1086"/>
    </row>
    <row r="1245" spans="5:6" x14ac:dyDescent="0.25">
      <c r="E1245" s="1065"/>
      <c r="F1245" s="1086"/>
    </row>
    <row r="1246" spans="5:6" x14ac:dyDescent="0.25">
      <c r="E1246" s="1065"/>
      <c r="F1246" s="1086"/>
    </row>
    <row r="1247" spans="5:6" x14ac:dyDescent="0.25">
      <c r="E1247" s="1065"/>
      <c r="F1247" s="1086"/>
    </row>
    <row r="1248" spans="5:6" x14ac:dyDescent="0.25">
      <c r="E1248" s="1065"/>
      <c r="F1248" s="1086"/>
    </row>
    <row r="1249" spans="5:6" x14ac:dyDescent="0.25">
      <c r="E1249" s="1065"/>
      <c r="F1249" s="1086"/>
    </row>
    <row r="1250" spans="5:6" x14ac:dyDescent="0.25">
      <c r="E1250" s="1065"/>
      <c r="F1250" s="1086"/>
    </row>
    <row r="1251" spans="5:6" x14ac:dyDescent="0.25">
      <c r="E1251" s="1065"/>
      <c r="F1251" s="1086"/>
    </row>
    <row r="1252" spans="5:6" x14ac:dyDescent="0.25">
      <c r="E1252" s="1065"/>
      <c r="F1252" s="1086"/>
    </row>
    <row r="1253" spans="5:6" x14ac:dyDescent="0.25">
      <c r="E1253" s="1065"/>
      <c r="F1253" s="1086"/>
    </row>
    <row r="1254" spans="5:6" x14ac:dyDescent="0.25">
      <c r="E1254" s="1065"/>
      <c r="F1254" s="1086"/>
    </row>
    <row r="1255" spans="5:6" x14ac:dyDescent="0.25">
      <c r="E1255" s="1065"/>
      <c r="F1255" s="1086"/>
    </row>
    <row r="1256" spans="5:6" x14ac:dyDescent="0.25">
      <c r="E1256" s="1065"/>
      <c r="F1256" s="1086"/>
    </row>
    <row r="1257" spans="5:6" x14ac:dyDescent="0.25">
      <c r="E1257" s="1065"/>
      <c r="F1257" s="1086"/>
    </row>
    <row r="1258" spans="5:6" x14ac:dyDescent="0.25">
      <c r="E1258" s="1065"/>
      <c r="F1258" s="1086"/>
    </row>
    <row r="1259" spans="5:6" x14ac:dyDescent="0.25">
      <c r="E1259" s="1065"/>
      <c r="F1259" s="1086"/>
    </row>
    <row r="1260" spans="5:6" x14ac:dyDescent="0.25">
      <c r="E1260" s="1065"/>
      <c r="F1260" s="1086"/>
    </row>
    <row r="1261" spans="5:6" x14ac:dyDescent="0.25">
      <c r="E1261" s="1065"/>
      <c r="F1261" s="1086"/>
    </row>
    <row r="1262" spans="5:6" x14ac:dyDescent="0.25">
      <c r="E1262" s="1065"/>
      <c r="F1262" s="1086"/>
    </row>
    <row r="1263" spans="5:6" x14ac:dyDescent="0.25">
      <c r="E1263" s="1065"/>
      <c r="F1263" s="1086"/>
    </row>
    <row r="1264" spans="5:6" x14ac:dyDescent="0.25">
      <c r="E1264" s="1065"/>
      <c r="F1264" s="1086"/>
    </row>
    <row r="1265" spans="5:6" x14ac:dyDescent="0.25">
      <c r="E1265" s="1065"/>
      <c r="F1265" s="1086"/>
    </row>
    <row r="1266" spans="5:6" x14ac:dyDescent="0.25">
      <c r="E1266" s="1065"/>
      <c r="F1266" s="1086"/>
    </row>
    <row r="1267" spans="5:6" x14ac:dyDescent="0.25">
      <c r="E1267" s="1065"/>
      <c r="F1267" s="1086"/>
    </row>
    <row r="1268" spans="5:6" x14ac:dyDescent="0.25">
      <c r="E1268" s="1065"/>
      <c r="F1268" s="1086"/>
    </row>
    <row r="1269" spans="5:6" x14ac:dyDescent="0.25">
      <c r="E1269" s="1065"/>
      <c r="F1269" s="1086"/>
    </row>
    <row r="1270" spans="5:6" x14ac:dyDescent="0.25">
      <c r="E1270" s="1065"/>
      <c r="F1270" s="1086"/>
    </row>
    <row r="1271" spans="5:6" x14ac:dyDescent="0.25">
      <c r="E1271" s="1065"/>
      <c r="F1271" s="1086"/>
    </row>
    <row r="1272" spans="5:6" x14ac:dyDescent="0.25">
      <c r="E1272" s="1065"/>
      <c r="F1272" s="1086"/>
    </row>
    <row r="1273" spans="5:6" x14ac:dyDescent="0.25">
      <c r="E1273" s="1065"/>
      <c r="F1273" s="1086"/>
    </row>
    <row r="1274" spans="5:6" x14ac:dyDescent="0.25">
      <c r="E1274" s="1065"/>
      <c r="F1274" s="1086"/>
    </row>
    <row r="1275" spans="5:6" x14ac:dyDescent="0.25">
      <c r="E1275" s="1065"/>
      <c r="F1275" s="1086"/>
    </row>
    <row r="1276" spans="5:6" x14ac:dyDescent="0.25">
      <c r="E1276" s="1065"/>
      <c r="F1276" s="1086"/>
    </row>
    <row r="1277" spans="5:6" x14ac:dyDescent="0.25">
      <c r="E1277" s="1065"/>
      <c r="F1277" s="1086"/>
    </row>
    <row r="1278" spans="5:6" x14ac:dyDescent="0.25">
      <c r="E1278" s="1065"/>
      <c r="F1278" s="1086"/>
    </row>
    <row r="1279" spans="5:6" x14ac:dyDescent="0.25">
      <c r="E1279" s="1065"/>
      <c r="F1279" s="1086"/>
    </row>
    <row r="1280" spans="5:6" x14ac:dyDescent="0.25">
      <c r="E1280" s="1065"/>
      <c r="F1280" s="1086"/>
    </row>
    <row r="1281" spans="5:6" x14ac:dyDescent="0.25">
      <c r="E1281" s="1065"/>
      <c r="F1281" s="1086"/>
    </row>
    <row r="1282" spans="5:6" x14ac:dyDescent="0.25">
      <c r="E1282" s="1065"/>
      <c r="F1282" s="1086"/>
    </row>
    <row r="1283" spans="5:6" x14ac:dyDescent="0.25">
      <c r="E1283" s="1065"/>
      <c r="F1283" s="1086"/>
    </row>
    <row r="1284" spans="5:6" x14ac:dyDescent="0.25">
      <c r="E1284" s="1065"/>
      <c r="F1284" s="1086"/>
    </row>
    <row r="1285" spans="5:6" x14ac:dyDescent="0.25">
      <c r="E1285" s="1065"/>
      <c r="F1285" s="1086"/>
    </row>
    <row r="1286" spans="5:6" x14ac:dyDescent="0.25">
      <c r="E1286" s="1065"/>
      <c r="F1286" s="1086"/>
    </row>
    <row r="1287" spans="5:6" x14ac:dyDescent="0.25">
      <c r="E1287" s="1065"/>
      <c r="F1287" s="1086"/>
    </row>
    <row r="1288" spans="5:6" x14ac:dyDescent="0.25">
      <c r="E1288" s="1065"/>
      <c r="F1288" s="1086"/>
    </row>
    <row r="1289" spans="5:6" x14ac:dyDescent="0.25">
      <c r="E1289" s="1065"/>
      <c r="F1289" s="1086"/>
    </row>
    <row r="1290" spans="5:6" x14ac:dyDescent="0.25">
      <c r="E1290" s="1065"/>
      <c r="F1290" s="1086"/>
    </row>
    <row r="1291" spans="5:6" x14ac:dyDescent="0.25">
      <c r="E1291" s="1065"/>
      <c r="F1291" s="1086"/>
    </row>
    <row r="1292" spans="5:6" x14ac:dyDescent="0.25">
      <c r="E1292" s="1065"/>
      <c r="F1292" s="1086"/>
    </row>
    <row r="1293" spans="5:6" x14ac:dyDescent="0.25">
      <c r="E1293" s="1065"/>
      <c r="F1293" s="1086"/>
    </row>
    <row r="1294" spans="5:6" x14ac:dyDescent="0.25">
      <c r="E1294" s="1065"/>
      <c r="F1294" s="1086"/>
    </row>
    <row r="1295" spans="5:6" x14ac:dyDescent="0.25">
      <c r="E1295" s="1065"/>
      <c r="F1295" s="1086"/>
    </row>
    <row r="1296" spans="5:6" x14ac:dyDescent="0.25">
      <c r="E1296" s="1065"/>
      <c r="F1296" s="1086"/>
    </row>
    <row r="1297" spans="5:6" x14ac:dyDescent="0.25">
      <c r="E1297" s="1065"/>
      <c r="F1297" s="1086"/>
    </row>
    <row r="1298" spans="5:6" x14ac:dyDescent="0.25">
      <c r="E1298" s="1065"/>
      <c r="F1298" s="1086"/>
    </row>
    <row r="1299" spans="5:6" x14ac:dyDescent="0.25">
      <c r="E1299" s="1065"/>
      <c r="F1299" s="1086"/>
    </row>
    <row r="1300" spans="5:6" x14ac:dyDescent="0.25">
      <c r="E1300" s="1065"/>
      <c r="F1300" s="1086"/>
    </row>
    <row r="1301" spans="5:6" x14ac:dyDescent="0.25">
      <c r="E1301" s="1065"/>
      <c r="F1301" s="1086"/>
    </row>
    <row r="1302" spans="5:6" x14ac:dyDescent="0.25">
      <c r="E1302" s="1065"/>
      <c r="F1302" s="1086"/>
    </row>
    <row r="1303" spans="5:6" x14ac:dyDescent="0.25">
      <c r="E1303" s="1065"/>
      <c r="F1303" s="1086"/>
    </row>
    <row r="1304" spans="5:6" x14ac:dyDescent="0.25">
      <c r="E1304" s="1065"/>
      <c r="F1304" s="1086"/>
    </row>
    <row r="1305" spans="5:6" x14ac:dyDescent="0.25">
      <c r="E1305" s="1065"/>
      <c r="F1305" s="1086"/>
    </row>
    <row r="1306" spans="5:6" x14ac:dyDescent="0.25">
      <c r="E1306" s="1065"/>
      <c r="F1306" s="1086"/>
    </row>
    <row r="1307" spans="5:6" x14ac:dyDescent="0.25">
      <c r="E1307" s="1065"/>
      <c r="F1307" s="1086"/>
    </row>
    <row r="1308" spans="5:6" x14ac:dyDescent="0.25">
      <c r="E1308" s="1065"/>
      <c r="F1308" s="1086"/>
    </row>
    <row r="1309" spans="5:6" x14ac:dyDescent="0.25">
      <c r="E1309" s="1065"/>
      <c r="F1309" s="1086"/>
    </row>
    <row r="1310" spans="5:6" x14ac:dyDescent="0.25">
      <c r="E1310" s="1065"/>
      <c r="F1310" s="1086"/>
    </row>
    <row r="1311" spans="5:6" x14ac:dyDescent="0.25">
      <c r="E1311" s="1065"/>
      <c r="F1311" s="1086"/>
    </row>
    <row r="1312" spans="5:6" x14ac:dyDescent="0.25">
      <c r="E1312" s="1065"/>
      <c r="F1312" s="1086"/>
    </row>
    <row r="1313" spans="5:6" x14ac:dyDescent="0.25">
      <c r="E1313" s="1065"/>
      <c r="F1313" s="1086"/>
    </row>
    <row r="1314" spans="5:6" x14ac:dyDescent="0.25">
      <c r="E1314" s="1065"/>
      <c r="F1314" s="1086"/>
    </row>
    <row r="1315" spans="5:6" x14ac:dyDescent="0.25">
      <c r="E1315" s="1065"/>
      <c r="F1315" s="1086"/>
    </row>
    <row r="1316" spans="5:6" x14ac:dyDescent="0.25">
      <c r="E1316" s="1065"/>
      <c r="F1316" s="1086"/>
    </row>
    <row r="1317" spans="5:6" x14ac:dyDescent="0.25">
      <c r="E1317" s="1065"/>
      <c r="F1317" s="1086"/>
    </row>
    <row r="1318" spans="5:6" x14ac:dyDescent="0.25">
      <c r="E1318" s="1065"/>
      <c r="F1318" s="1086"/>
    </row>
    <row r="1319" spans="5:6" x14ac:dyDescent="0.25">
      <c r="E1319" s="1065"/>
      <c r="F1319" s="1086"/>
    </row>
    <row r="1320" spans="5:6" x14ac:dyDescent="0.25">
      <c r="E1320" s="1065"/>
      <c r="F1320" s="1086"/>
    </row>
    <row r="1321" spans="5:6" x14ac:dyDescent="0.25">
      <c r="E1321" s="1065"/>
      <c r="F1321" s="1086"/>
    </row>
    <row r="1322" spans="5:6" x14ac:dyDescent="0.25">
      <c r="E1322" s="1065"/>
      <c r="F1322" s="1086"/>
    </row>
    <row r="1323" spans="5:6" x14ac:dyDescent="0.25">
      <c r="E1323" s="1065"/>
      <c r="F1323" s="1086"/>
    </row>
    <row r="1324" spans="5:6" x14ac:dyDescent="0.25">
      <c r="E1324" s="1065"/>
      <c r="F1324" s="1086"/>
    </row>
    <row r="1325" spans="5:6" x14ac:dyDescent="0.25">
      <c r="E1325" s="1065"/>
      <c r="F1325" s="1086"/>
    </row>
    <row r="1326" spans="5:6" x14ac:dyDescent="0.25">
      <c r="E1326" s="1065"/>
      <c r="F1326" s="1086"/>
    </row>
    <row r="1327" spans="5:6" x14ac:dyDescent="0.25">
      <c r="E1327" s="1065"/>
      <c r="F1327" s="1086"/>
    </row>
    <row r="1328" spans="5:6" x14ac:dyDescent="0.25">
      <c r="E1328" s="1065"/>
      <c r="F1328" s="1086"/>
    </row>
    <row r="1329" spans="5:6" x14ac:dyDescent="0.25">
      <c r="E1329" s="1065"/>
      <c r="F1329" s="1086"/>
    </row>
    <row r="1330" spans="5:6" x14ac:dyDescent="0.25">
      <c r="E1330" s="1065"/>
      <c r="F1330" s="1086"/>
    </row>
    <row r="1331" spans="5:6" x14ac:dyDescent="0.25">
      <c r="E1331" s="1065"/>
      <c r="F1331" s="1086"/>
    </row>
    <row r="1332" spans="5:6" x14ac:dyDescent="0.25">
      <c r="E1332" s="1065"/>
      <c r="F1332" s="1086"/>
    </row>
    <row r="1333" spans="5:6" x14ac:dyDescent="0.25">
      <c r="E1333" s="1065"/>
      <c r="F1333" s="1086"/>
    </row>
    <row r="1334" spans="5:6" x14ac:dyDescent="0.25">
      <c r="E1334" s="1065"/>
      <c r="F1334" s="1086"/>
    </row>
    <row r="1335" spans="5:6" x14ac:dyDescent="0.25">
      <c r="E1335" s="1065"/>
      <c r="F1335" s="1086"/>
    </row>
    <row r="1336" spans="5:6" x14ac:dyDescent="0.25">
      <c r="E1336" s="1065"/>
      <c r="F1336" s="1086"/>
    </row>
    <row r="1337" spans="5:6" x14ac:dyDescent="0.25">
      <c r="E1337" s="1065"/>
      <c r="F1337" s="1086"/>
    </row>
    <row r="1338" spans="5:6" x14ac:dyDescent="0.25">
      <c r="E1338" s="1065"/>
      <c r="F1338" s="1086"/>
    </row>
    <row r="1339" spans="5:6" x14ac:dyDescent="0.25">
      <c r="E1339" s="1065"/>
      <c r="F1339" s="1086"/>
    </row>
    <row r="1340" spans="5:6" x14ac:dyDescent="0.25">
      <c r="E1340" s="1065"/>
      <c r="F1340" s="1086"/>
    </row>
    <row r="1341" spans="5:6" x14ac:dyDescent="0.25">
      <c r="E1341" s="1065"/>
      <c r="F1341" s="1086"/>
    </row>
    <row r="1342" spans="5:6" x14ac:dyDescent="0.25">
      <c r="E1342" s="1065"/>
      <c r="F1342" s="1086"/>
    </row>
    <row r="1343" spans="5:6" x14ac:dyDescent="0.25">
      <c r="E1343" s="1065"/>
      <c r="F1343" s="1086"/>
    </row>
    <row r="1344" spans="5:6" x14ac:dyDescent="0.25">
      <c r="E1344" s="1065"/>
      <c r="F1344" s="1086"/>
    </row>
    <row r="1345" spans="5:6" x14ac:dyDescent="0.25">
      <c r="E1345" s="1065"/>
      <c r="F1345" s="1086"/>
    </row>
    <row r="1346" spans="5:6" x14ac:dyDescent="0.25">
      <c r="E1346" s="1065"/>
      <c r="F1346" s="1086"/>
    </row>
    <row r="1347" spans="5:6" x14ac:dyDescent="0.25">
      <c r="E1347" s="1065"/>
      <c r="F1347" s="1086"/>
    </row>
    <row r="1348" spans="5:6" x14ac:dyDescent="0.25">
      <c r="E1348" s="1065"/>
      <c r="F1348" s="1086"/>
    </row>
    <row r="1349" spans="5:6" x14ac:dyDescent="0.25">
      <c r="E1349" s="1065"/>
      <c r="F1349" s="1086"/>
    </row>
    <row r="1350" spans="5:6" x14ac:dyDescent="0.25">
      <c r="E1350" s="1065"/>
      <c r="F1350" s="1086"/>
    </row>
    <row r="1351" spans="5:6" x14ac:dyDescent="0.25">
      <c r="E1351" s="1065"/>
      <c r="F1351" s="1086"/>
    </row>
    <row r="1352" spans="5:6" x14ac:dyDescent="0.25">
      <c r="E1352" s="1065"/>
      <c r="F1352" s="1086"/>
    </row>
    <row r="1353" spans="5:6" x14ac:dyDescent="0.25">
      <c r="E1353" s="1065"/>
      <c r="F1353" s="1086"/>
    </row>
    <row r="1354" spans="5:6" x14ac:dyDescent="0.25">
      <c r="E1354" s="1065"/>
      <c r="F1354" s="1086"/>
    </row>
    <row r="1355" spans="5:6" x14ac:dyDescent="0.25">
      <c r="E1355" s="1065"/>
      <c r="F1355" s="1086"/>
    </row>
    <row r="1356" spans="5:6" x14ac:dyDescent="0.25">
      <c r="E1356" s="1065"/>
      <c r="F1356" s="1086"/>
    </row>
    <row r="1357" spans="5:6" x14ac:dyDescent="0.25">
      <c r="E1357" s="1065"/>
      <c r="F1357" s="1086"/>
    </row>
    <row r="1358" spans="5:6" x14ac:dyDescent="0.25">
      <c r="E1358" s="1065"/>
      <c r="F1358" s="1086"/>
    </row>
    <row r="1359" spans="5:6" x14ac:dyDescent="0.25">
      <c r="E1359" s="1065"/>
      <c r="F1359" s="1086"/>
    </row>
    <row r="1360" spans="5:6" x14ac:dyDescent="0.25">
      <c r="E1360" s="1065"/>
      <c r="F1360" s="1086"/>
    </row>
    <row r="1361" spans="5:6" x14ac:dyDescent="0.25">
      <c r="E1361" s="1065"/>
      <c r="F1361" s="1086"/>
    </row>
    <row r="1362" spans="5:6" x14ac:dyDescent="0.25">
      <c r="E1362" s="1065"/>
      <c r="F1362" s="1086"/>
    </row>
    <row r="1363" spans="5:6" x14ac:dyDescent="0.25">
      <c r="E1363" s="1065"/>
      <c r="F1363" s="1086"/>
    </row>
    <row r="1364" spans="5:6" x14ac:dyDescent="0.25">
      <c r="E1364" s="1065"/>
      <c r="F1364" s="1086"/>
    </row>
    <row r="1365" spans="5:6" x14ac:dyDescent="0.25">
      <c r="E1365" s="1065"/>
      <c r="F1365" s="1086"/>
    </row>
    <row r="1366" spans="5:6" x14ac:dyDescent="0.25">
      <c r="E1366" s="1065"/>
      <c r="F1366" s="1086"/>
    </row>
    <row r="1367" spans="5:6" x14ac:dyDescent="0.25">
      <c r="E1367" s="1065"/>
      <c r="F1367" s="1086"/>
    </row>
    <row r="1368" spans="5:6" x14ac:dyDescent="0.25">
      <c r="E1368" s="1065"/>
      <c r="F1368" s="1086"/>
    </row>
    <row r="1369" spans="5:6" x14ac:dyDescent="0.25">
      <c r="E1369" s="1065"/>
      <c r="F1369" s="1086"/>
    </row>
    <row r="1370" spans="5:6" x14ac:dyDescent="0.25">
      <c r="E1370" s="1065"/>
      <c r="F1370" s="1086"/>
    </row>
    <row r="1371" spans="5:6" x14ac:dyDescent="0.25">
      <c r="E1371" s="1065"/>
      <c r="F1371" s="1086"/>
    </row>
    <row r="1372" spans="5:6" x14ac:dyDescent="0.25">
      <c r="E1372" s="1065"/>
      <c r="F1372" s="1086"/>
    </row>
    <row r="1373" spans="5:6" x14ac:dyDescent="0.25">
      <c r="E1373" s="1065"/>
      <c r="F1373" s="1086"/>
    </row>
    <row r="1374" spans="5:6" x14ac:dyDescent="0.25">
      <c r="E1374" s="1065"/>
      <c r="F1374" s="1086"/>
    </row>
    <row r="1375" spans="5:6" x14ac:dyDescent="0.25">
      <c r="E1375" s="1065"/>
      <c r="F1375" s="1086"/>
    </row>
    <row r="1376" spans="5:6" x14ac:dyDescent="0.25">
      <c r="E1376" s="1065"/>
      <c r="F1376" s="1086"/>
    </row>
    <row r="1377" spans="5:6" x14ac:dyDescent="0.25">
      <c r="E1377" s="1065"/>
      <c r="F1377" s="1086"/>
    </row>
    <row r="1378" spans="5:6" x14ac:dyDescent="0.25">
      <c r="E1378" s="1065"/>
      <c r="F1378" s="1086"/>
    </row>
    <row r="1379" spans="5:6" x14ac:dyDescent="0.25">
      <c r="E1379" s="1065"/>
      <c r="F1379" s="1086"/>
    </row>
    <row r="1380" spans="5:6" x14ac:dyDescent="0.25">
      <c r="E1380" s="1065"/>
      <c r="F1380" s="1086"/>
    </row>
    <row r="1381" spans="5:6" x14ac:dyDescent="0.25">
      <c r="E1381" s="1065"/>
      <c r="F1381" s="1086"/>
    </row>
    <row r="1382" spans="5:6" x14ac:dyDescent="0.25">
      <c r="E1382" s="1065"/>
      <c r="F1382" s="1086"/>
    </row>
    <row r="1383" spans="5:6" x14ac:dyDescent="0.25">
      <c r="E1383" s="1065"/>
      <c r="F1383" s="1086"/>
    </row>
    <row r="1384" spans="5:6" x14ac:dyDescent="0.25">
      <c r="E1384" s="1065"/>
      <c r="F1384" s="1086"/>
    </row>
    <row r="1385" spans="5:6" x14ac:dyDescent="0.25">
      <c r="E1385" s="1065"/>
      <c r="F1385" s="1086"/>
    </row>
    <row r="1386" spans="5:6" x14ac:dyDescent="0.25">
      <c r="E1386" s="1065"/>
      <c r="F1386" s="1086"/>
    </row>
    <row r="1387" spans="5:6" x14ac:dyDescent="0.25">
      <c r="E1387" s="1065"/>
      <c r="F1387" s="1086"/>
    </row>
    <row r="1388" spans="5:6" x14ac:dyDescent="0.25">
      <c r="E1388" s="1065"/>
      <c r="F1388" s="1086"/>
    </row>
    <row r="1389" spans="5:6" x14ac:dyDescent="0.25">
      <c r="E1389" s="1065"/>
      <c r="F1389" s="1086"/>
    </row>
    <row r="1390" spans="5:6" x14ac:dyDescent="0.25">
      <c r="E1390" s="1065"/>
      <c r="F1390" s="1086"/>
    </row>
    <row r="1391" spans="5:6" x14ac:dyDescent="0.25">
      <c r="E1391" s="1065"/>
      <c r="F1391" s="1086"/>
    </row>
    <row r="1392" spans="5:6" x14ac:dyDescent="0.25">
      <c r="E1392" s="1065"/>
      <c r="F1392" s="1086"/>
    </row>
    <row r="1393" spans="5:6" x14ac:dyDescent="0.25">
      <c r="E1393" s="1065"/>
      <c r="F1393" s="1086"/>
    </row>
    <row r="1394" spans="5:6" x14ac:dyDescent="0.25">
      <c r="E1394" s="1065"/>
      <c r="F1394" s="1086"/>
    </row>
    <row r="1395" spans="5:6" x14ac:dyDescent="0.25">
      <c r="E1395" s="1065"/>
      <c r="F1395" s="1086"/>
    </row>
    <row r="1396" spans="5:6" x14ac:dyDescent="0.25">
      <c r="E1396" s="1065"/>
      <c r="F1396" s="1086"/>
    </row>
    <row r="1397" spans="5:6" x14ac:dyDescent="0.25">
      <c r="E1397" s="1065"/>
      <c r="F1397" s="1086"/>
    </row>
    <row r="1398" spans="5:6" x14ac:dyDescent="0.25">
      <c r="E1398" s="1065"/>
      <c r="F1398" s="1086"/>
    </row>
    <row r="1399" spans="5:6" x14ac:dyDescent="0.25">
      <c r="E1399" s="1065"/>
      <c r="F1399" s="1086"/>
    </row>
    <row r="1400" spans="5:6" x14ac:dyDescent="0.25">
      <c r="E1400" s="1065"/>
      <c r="F1400" s="1086"/>
    </row>
    <row r="1401" spans="5:6" x14ac:dyDescent="0.25">
      <c r="E1401" s="1065"/>
      <c r="F1401" s="1086"/>
    </row>
    <row r="1402" spans="5:6" x14ac:dyDescent="0.25">
      <c r="E1402" s="1065"/>
      <c r="F1402" s="1086"/>
    </row>
    <row r="1403" spans="5:6" x14ac:dyDescent="0.25">
      <c r="E1403" s="1065"/>
      <c r="F1403" s="1086"/>
    </row>
    <row r="1404" spans="5:6" x14ac:dyDescent="0.25">
      <c r="E1404" s="1065"/>
      <c r="F1404" s="1086"/>
    </row>
    <row r="1405" spans="5:6" x14ac:dyDescent="0.25">
      <c r="E1405" s="1065"/>
      <c r="F1405" s="1086"/>
    </row>
    <row r="1406" spans="5:6" x14ac:dyDescent="0.25">
      <c r="E1406" s="1065"/>
      <c r="F1406" s="1086"/>
    </row>
    <row r="1407" spans="5:6" x14ac:dyDescent="0.25">
      <c r="E1407" s="1065"/>
      <c r="F1407" s="1086"/>
    </row>
    <row r="1408" spans="5:6" x14ac:dyDescent="0.25">
      <c r="E1408" s="1065"/>
      <c r="F1408" s="1086"/>
    </row>
    <row r="1409" spans="5:6" x14ac:dyDescent="0.25">
      <c r="E1409" s="1065"/>
      <c r="F1409" s="1086"/>
    </row>
    <row r="1410" spans="5:6" x14ac:dyDescent="0.25">
      <c r="E1410" s="1065"/>
      <c r="F1410" s="1086"/>
    </row>
    <row r="1411" spans="5:6" x14ac:dyDescent="0.25">
      <c r="E1411" s="1065"/>
      <c r="F1411" s="1086"/>
    </row>
    <row r="1412" spans="5:6" x14ac:dyDescent="0.25">
      <c r="E1412" s="1065"/>
      <c r="F1412" s="1086"/>
    </row>
    <row r="1413" spans="5:6" x14ac:dyDescent="0.25">
      <c r="E1413" s="1065"/>
      <c r="F1413" s="1086"/>
    </row>
    <row r="1414" spans="5:6" x14ac:dyDescent="0.25">
      <c r="E1414" s="1065"/>
      <c r="F1414" s="1086"/>
    </row>
    <row r="1415" spans="5:6" x14ac:dyDescent="0.25">
      <c r="E1415" s="1065"/>
      <c r="F1415" s="1086"/>
    </row>
    <row r="1416" spans="5:6" x14ac:dyDescent="0.25">
      <c r="E1416" s="1065"/>
      <c r="F1416" s="1086"/>
    </row>
    <row r="1417" spans="5:6" x14ac:dyDescent="0.25">
      <c r="E1417" s="1065"/>
      <c r="F1417" s="1086"/>
    </row>
    <row r="1418" spans="5:6" x14ac:dyDescent="0.25">
      <c r="E1418" s="1065"/>
      <c r="F1418" s="1086"/>
    </row>
    <row r="1419" spans="5:6" x14ac:dyDescent="0.25">
      <c r="E1419" s="1065"/>
      <c r="F1419" s="1086"/>
    </row>
    <row r="1420" spans="5:6" x14ac:dyDescent="0.25">
      <c r="E1420" s="1065"/>
      <c r="F1420" s="1086"/>
    </row>
    <row r="1421" spans="5:6" x14ac:dyDescent="0.25">
      <c r="E1421" s="1065"/>
      <c r="F1421" s="1086"/>
    </row>
    <row r="1422" spans="5:6" x14ac:dyDescent="0.25">
      <c r="E1422" s="1065"/>
      <c r="F1422" s="1086"/>
    </row>
    <row r="1423" spans="5:6" x14ac:dyDescent="0.25">
      <c r="E1423" s="1065"/>
      <c r="F1423" s="1086"/>
    </row>
    <row r="1424" spans="5:6" x14ac:dyDescent="0.25">
      <c r="E1424" s="1065"/>
      <c r="F1424" s="1086"/>
    </row>
    <row r="1425" spans="5:6" x14ac:dyDescent="0.25">
      <c r="E1425" s="1065"/>
      <c r="F1425" s="1086"/>
    </row>
    <row r="1426" spans="5:6" x14ac:dyDescent="0.25">
      <c r="E1426" s="1065"/>
      <c r="F1426" s="1086"/>
    </row>
    <row r="1427" spans="5:6" x14ac:dyDescent="0.25">
      <c r="E1427" s="1065"/>
      <c r="F1427" s="1086"/>
    </row>
    <row r="1428" spans="5:6" x14ac:dyDescent="0.25">
      <c r="E1428" s="1065"/>
      <c r="F1428" s="1086"/>
    </row>
    <row r="1429" spans="5:6" x14ac:dyDescent="0.25">
      <c r="E1429" s="1065"/>
      <c r="F1429" s="1086"/>
    </row>
    <row r="1430" spans="5:6" x14ac:dyDescent="0.25">
      <c r="E1430" s="1065"/>
      <c r="F1430" s="1086"/>
    </row>
    <row r="1431" spans="5:6" x14ac:dyDescent="0.25">
      <c r="E1431" s="1065"/>
      <c r="F1431" s="1086"/>
    </row>
    <row r="1432" spans="5:6" x14ac:dyDescent="0.25">
      <c r="E1432" s="1065"/>
      <c r="F1432" s="1086"/>
    </row>
    <row r="1433" spans="5:6" x14ac:dyDescent="0.25">
      <c r="E1433" s="1065"/>
      <c r="F1433" s="1086"/>
    </row>
    <row r="1434" spans="5:6" x14ac:dyDescent="0.25">
      <c r="E1434" s="1065"/>
      <c r="F1434" s="1086"/>
    </row>
    <row r="1435" spans="5:6" x14ac:dyDescent="0.25">
      <c r="E1435" s="1065"/>
      <c r="F1435" s="1086"/>
    </row>
    <row r="1436" spans="5:6" x14ac:dyDescent="0.25">
      <c r="E1436" s="1065"/>
      <c r="F1436" s="1086"/>
    </row>
    <row r="1437" spans="5:6" x14ac:dyDescent="0.25">
      <c r="E1437" s="1065"/>
      <c r="F1437" s="1086"/>
    </row>
    <row r="1438" spans="5:6" x14ac:dyDescent="0.25">
      <c r="E1438" s="1065"/>
      <c r="F1438" s="1086"/>
    </row>
    <row r="1439" spans="5:6" x14ac:dyDescent="0.25">
      <c r="E1439" s="1065"/>
      <c r="F1439" s="1086"/>
    </row>
    <row r="1440" spans="5:6" x14ac:dyDescent="0.25">
      <c r="E1440" s="1065"/>
      <c r="F1440" s="1086"/>
    </row>
    <row r="1441" spans="5:6" x14ac:dyDescent="0.25">
      <c r="E1441" s="1065"/>
      <c r="F1441" s="1086"/>
    </row>
    <row r="1442" spans="5:6" x14ac:dyDescent="0.25">
      <c r="E1442" s="1065"/>
      <c r="F1442" s="1086"/>
    </row>
    <row r="1443" spans="5:6" x14ac:dyDescent="0.25">
      <c r="E1443" s="1065"/>
      <c r="F1443" s="1086"/>
    </row>
    <row r="1444" spans="5:6" x14ac:dyDescent="0.25">
      <c r="E1444" s="1065"/>
      <c r="F1444" s="1086"/>
    </row>
    <row r="1445" spans="5:6" x14ac:dyDescent="0.25">
      <c r="E1445" s="1065"/>
      <c r="F1445" s="1086"/>
    </row>
    <row r="1446" spans="5:6" x14ac:dyDescent="0.25">
      <c r="E1446" s="1065"/>
      <c r="F1446" s="1086"/>
    </row>
    <row r="1447" spans="5:6" x14ac:dyDescent="0.25">
      <c r="E1447" s="1065"/>
      <c r="F1447" s="1086"/>
    </row>
    <row r="1448" spans="5:6" x14ac:dyDescent="0.25">
      <c r="E1448" s="1065"/>
      <c r="F1448" s="1086"/>
    </row>
    <row r="1449" spans="5:6" x14ac:dyDescent="0.25">
      <c r="E1449" s="1065"/>
      <c r="F1449" s="1086"/>
    </row>
    <row r="1450" spans="5:6" x14ac:dyDescent="0.25">
      <c r="E1450" s="1065"/>
      <c r="F1450" s="1086"/>
    </row>
    <row r="1451" spans="5:6" x14ac:dyDescent="0.25">
      <c r="E1451" s="1065"/>
      <c r="F1451" s="1086"/>
    </row>
    <row r="1452" spans="5:6" x14ac:dyDescent="0.25">
      <c r="E1452" s="1065"/>
      <c r="F1452" s="1086"/>
    </row>
    <row r="1453" spans="5:6" x14ac:dyDescent="0.25">
      <c r="E1453" s="1065"/>
      <c r="F1453" s="1086"/>
    </row>
    <row r="1454" spans="5:6" x14ac:dyDescent="0.25">
      <c r="E1454" s="1065"/>
      <c r="F1454" s="1086"/>
    </row>
    <row r="1455" spans="5:6" x14ac:dyDescent="0.25">
      <c r="E1455" s="1065"/>
      <c r="F1455" s="1086"/>
    </row>
    <row r="1456" spans="5:6" x14ac:dyDescent="0.25">
      <c r="E1456" s="1065"/>
      <c r="F1456" s="1086"/>
    </row>
    <row r="1457" spans="5:6" x14ac:dyDescent="0.25">
      <c r="E1457" s="1065"/>
      <c r="F1457" s="1086"/>
    </row>
    <row r="1458" spans="5:6" x14ac:dyDescent="0.25">
      <c r="E1458" s="1065"/>
      <c r="F1458" s="1086"/>
    </row>
    <row r="1459" spans="5:6" x14ac:dyDescent="0.25">
      <c r="E1459" s="1065"/>
      <c r="F1459" s="1086"/>
    </row>
    <row r="1460" spans="5:6" x14ac:dyDescent="0.25">
      <c r="E1460" s="1065"/>
      <c r="F1460" s="1086"/>
    </row>
    <row r="1461" spans="5:6" x14ac:dyDescent="0.25">
      <c r="E1461" s="1065"/>
      <c r="F1461" s="1086"/>
    </row>
    <row r="1462" spans="5:6" x14ac:dyDescent="0.25">
      <c r="E1462" s="1065"/>
      <c r="F1462" s="1086"/>
    </row>
    <row r="1463" spans="5:6" x14ac:dyDescent="0.25">
      <c r="E1463" s="1065"/>
      <c r="F1463" s="1086"/>
    </row>
    <row r="1464" spans="5:6" x14ac:dyDescent="0.25">
      <c r="E1464" s="1065"/>
      <c r="F1464" s="1086"/>
    </row>
    <row r="1465" spans="5:6" x14ac:dyDescent="0.25">
      <c r="E1465" s="1065"/>
      <c r="F1465" s="1086"/>
    </row>
    <row r="1466" spans="5:6" x14ac:dyDescent="0.25">
      <c r="E1466" s="1065"/>
      <c r="F1466" s="1086"/>
    </row>
    <row r="1467" spans="5:6" x14ac:dyDescent="0.25">
      <c r="E1467" s="1065"/>
      <c r="F1467" s="1086"/>
    </row>
    <row r="1468" spans="5:6" x14ac:dyDescent="0.25">
      <c r="E1468" s="1065"/>
      <c r="F1468" s="1086"/>
    </row>
    <row r="1469" spans="5:6" x14ac:dyDescent="0.25">
      <c r="E1469" s="1065"/>
      <c r="F1469" s="1086"/>
    </row>
    <row r="1470" spans="5:6" x14ac:dyDescent="0.25">
      <c r="E1470" s="1065"/>
      <c r="F1470" s="1086"/>
    </row>
    <row r="1471" spans="5:6" x14ac:dyDescent="0.25">
      <c r="E1471" s="1065"/>
      <c r="F1471" s="1086"/>
    </row>
    <row r="1472" spans="5:6" x14ac:dyDescent="0.25">
      <c r="E1472" s="1065"/>
      <c r="F1472" s="1086"/>
    </row>
    <row r="1473" spans="5:6" x14ac:dyDescent="0.25">
      <c r="E1473" s="1065"/>
      <c r="F1473" s="1086"/>
    </row>
    <row r="1474" spans="5:6" x14ac:dyDescent="0.25">
      <c r="E1474" s="1065"/>
      <c r="F1474" s="1086"/>
    </row>
    <row r="1475" spans="5:6" x14ac:dyDescent="0.25">
      <c r="E1475" s="1065"/>
      <c r="F1475" s="1086"/>
    </row>
    <row r="1476" spans="5:6" x14ac:dyDescent="0.25">
      <c r="E1476" s="1065"/>
      <c r="F1476" s="1086"/>
    </row>
    <row r="1477" spans="5:6" x14ac:dyDescent="0.25">
      <c r="E1477" s="1065"/>
      <c r="F1477" s="1086"/>
    </row>
    <row r="1478" spans="5:6" x14ac:dyDescent="0.25">
      <c r="E1478" s="1065"/>
      <c r="F1478" s="1086"/>
    </row>
    <row r="1479" spans="5:6" x14ac:dyDescent="0.25">
      <c r="E1479" s="1065"/>
      <c r="F1479" s="1086"/>
    </row>
    <row r="1480" spans="5:6" x14ac:dyDescent="0.25">
      <c r="E1480" s="1065"/>
      <c r="F1480" s="1086"/>
    </row>
    <row r="1481" spans="5:6" x14ac:dyDescent="0.25">
      <c r="E1481" s="1065"/>
      <c r="F1481" s="1086"/>
    </row>
    <row r="1482" spans="5:6" x14ac:dyDescent="0.25">
      <c r="E1482" s="1065"/>
      <c r="F1482" s="1086"/>
    </row>
    <row r="1483" spans="5:6" x14ac:dyDescent="0.25">
      <c r="E1483" s="1065"/>
      <c r="F1483" s="1086"/>
    </row>
    <row r="1484" spans="5:6" x14ac:dyDescent="0.25">
      <c r="E1484" s="1065"/>
      <c r="F1484" s="1086"/>
    </row>
    <row r="1485" spans="5:6" x14ac:dyDescent="0.25">
      <c r="E1485" s="1065"/>
      <c r="F1485" s="1086"/>
    </row>
    <row r="1486" spans="5:6" x14ac:dyDescent="0.25">
      <c r="E1486" s="1065"/>
      <c r="F1486" s="1086"/>
    </row>
    <row r="1487" spans="5:6" x14ac:dyDescent="0.25">
      <c r="E1487" s="1065"/>
      <c r="F1487" s="1086"/>
    </row>
    <row r="1488" spans="5:6" x14ac:dyDescent="0.25">
      <c r="E1488" s="1065"/>
      <c r="F1488" s="1086"/>
    </row>
    <row r="1489" spans="5:6" x14ac:dyDescent="0.25">
      <c r="E1489" s="1065"/>
      <c r="F1489" s="1086"/>
    </row>
    <row r="1490" spans="5:6" x14ac:dyDescent="0.25">
      <c r="E1490" s="1065"/>
      <c r="F1490" s="1086"/>
    </row>
    <row r="1491" spans="5:6" x14ac:dyDescent="0.25">
      <c r="E1491" s="1065"/>
      <c r="F1491" s="1086"/>
    </row>
    <row r="1492" spans="5:6" x14ac:dyDescent="0.25">
      <c r="E1492" s="1065"/>
      <c r="F1492" s="1086"/>
    </row>
    <row r="1493" spans="5:6" x14ac:dyDescent="0.25">
      <c r="E1493" s="1065"/>
      <c r="F1493" s="1086"/>
    </row>
    <row r="1494" spans="5:6" x14ac:dyDescent="0.25">
      <c r="E1494" s="1065"/>
      <c r="F1494" s="1086"/>
    </row>
    <row r="1495" spans="5:6" x14ac:dyDescent="0.25">
      <c r="E1495" s="1065"/>
      <c r="F1495" s="1086"/>
    </row>
    <row r="1496" spans="5:6" x14ac:dyDescent="0.25">
      <c r="E1496" s="1065"/>
      <c r="F1496" s="1086"/>
    </row>
    <row r="1497" spans="5:6" x14ac:dyDescent="0.25">
      <c r="E1497" s="1065"/>
      <c r="F1497" s="1086"/>
    </row>
    <row r="1498" spans="5:6" x14ac:dyDescent="0.25">
      <c r="E1498" s="1065"/>
      <c r="F1498" s="1086"/>
    </row>
    <row r="1499" spans="5:6" x14ac:dyDescent="0.25">
      <c r="E1499" s="1065"/>
      <c r="F1499" s="1086"/>
    </row>
    <row r="1500" spans="5:6" x14ac:dyDescent="0.25">
      <c r="E1500" s="1065"/>
      <c r="F1500" s="1086"/>
    </row>
    <row r="1501" spans="5:6" x14ac:dyDescent="0.25">
      <c r="E1501" s="1065"/>
      <c r="F1501" s="1086"/>
    </row>
    <row r="1502" spans="5:6" x14ac:dyDescent="0.25">
      <c r="E1502" s="1065"/>
      <c r="F1502" s="1086"/>
    </row>
    <row r="1503" spans="5:6" x14ac:dyDescent="0.25">
      <c r="E1503" s="1065"/>
      <c r="F1503" s="1086"/>
    </row>
    <row r="1504" spans="5:6" x14ac:dyDescent="0.25">
      <c r="E1504" s="1065"/>
      <c r="F1504" s="1086"/>
    </row>
    <row r="1505" spans="5:6" x14ac:dyDescent="0.25">
      <c r="E1505" s="1065"/>
      <c r="F1505" s="1086"/>
    </row>
    <row r="1506" spans="5:6" x14ac:dyDescent="0.25">
      <c r="E1506" s="1065"/>
      <c r="F1506" s="1086"/>
    </row>
    <row r="1507" spans="5:6" x14ac:dyDescent="0.25">
      <c r="E1507" s="1065"/>
      <c r="F1507" s="1086"/>
    </row>
    <row r="1508" spans="5:6" x14ac:dyDescent="0.25">
      <c r="E1508" s="1065"/>
      <c r="F1508" s="1086"/>
    </row>
    <row r="1509" spans="5:6" x14ac:dyDescent="0.25">
      <c r="E1509" s="1065"/>
      <c r="F1509" s="1086"/>
    </row>
    <row r="1510" spans="5:6" x14ac:dyDescent="0.25">
      <c r="E1510" s="1065"/>
      <c r="F1510" s="1086"/>
    </row>
    <row r="1511" spans="5:6" x14ac:dyDescent="0.25">
      <c r="E1511" s="1065"/>
      <c r="F1511" s="1086"/>
    </row>
    <row r="1512" spans="5:6" x14ac:dyDescent="0.25">
      <c r="E1512" s="1065"/>
      <c r="F1512" s="1086"/>
    </row>
    <row r="1513" spans="5:6" x14ac:dyDescent="0.25">
      <c r="E1513" s="1065"/>
      <c r="F1513" s="1086"/>
    </row>
    <row r="1514" spans="5:6" x14ac:dyDescent="0.25">
      <c r="E1514" s="1065"/>
      <c r="F1514" s="1086"/>
    </row>
    <row r="1515" spans="5:6" x14ac:dyDescent="0.25">
      <c r="E1515" s="1065"/>
      <c r="F1515" s="1086"/>
    </row>
    <row r="1516" spans="5:6" x14ac:dyDescent="0.25">
      <c r="E1516" s="1065"/>
      <c r="F1516" s="1086"/>
    </row>
    <row r="1517" spans="5:6" x14ac:dyDescent="0.25">
      <c r="E1517" s="1065"/>
      <c r="F1517" s="1086"/>
    </row>
    <row r="1518" spans="5:6" x14ac:dyDescent="0.25">
      <c r="E1518" s="1065"/>
      <c r="F1518" s="1086"/>
    </row>
    <row r="1519" spans="5:6" x14ac:dyDescent="0.25">
      <c r="E1519" s="1065"/>
      <c r="F1519" s="1086"/>
    </row>
    <row r="1520" spans="5:6" x14ac:dyDescent="0.25">
      <c r="E1520" s="1065"/>
      <c r="F1520" s="1086"/>
    </row>
    <row r="1521" spans="5:6" x14ac:dyDescent="0.25">
      <c r="E1521" s="1065"/>
      <c r="F1521" s="1086"/>
    </row>
    <row r="1522" spans="5:6" x14ac:dyDescent="0.25">
      <c r="E1522" s="1065"/>
      <c r="F1522" s="1086"/>
    </row>
    <row r="1523" spans="5:6" x14ac:dyDescent="0.25">
      <c r="E1523" s="1065"/>
      <c r="F1523" s="1086"/>
    </row>
    <row r="1524" spans="5:6" x14ac:dyDescent="0.25">
      <c r="E1524" s="1065"/>
      <c r="F1524" s="1086"/>
    </row>
    <row r="1525" spans="5:6" x14ac:dyDescent="0.25">
      <c r="E1525" s="1065"/>
      <c r="F1525" s="1086"/>
    </row>
    <row r="1526" spans="5:6" x14ac:dyDescent="0.25">
      <c r="E1526" s="1065"/>
      <c r="F1526" s="1086"/>
    </row>
    <row r="1527" spans="5:6" x14ac:dyDescent="0.25">
      <c r="E1527" s="1065"/>
      <c r="F1527" s="1086"/>
    </row>
    <row r="1528" spans="5:6" x14ac:dyDescent="0.25">
      <c r="E1528" s="1065"/>
      <c r="F1528" s="1086"/>
    </row>
    <row r="1529" spans="5:6" x14ac:dyDescent="0.25">
      <c r="E1529" s="1065"/>
      <c r="F1529" s="1086"/>
    </row>
    <row r="1530" spans="5:6" x14ac:dyDescent="0.25">
      <c r="E1530" s="1065"/>
      <c r="F1530" s="1086"/>
    </row>
    <row r="1531" spans="5:6" x14ac:dyDescent="0.25">
      <c r="E1531" s="1065"/>
      <c r="F1531" s="1086"/>
    </row>
    <row r="1532" spans="5:6" x14ac:dyDescent="0.25">
      <c r="E1532" s="1065"/>
      <c r="F1532" s="1086"/>
    </row>
    <row r="1533" spans="5:6" x14ac:dyDescent="0.25">
      <c r="E1533" s="1065"/>
      <c r="F1533" s="1086"/>
    </row>
    <row r="1534" spans="5:6" x14ac:dyDescent="0.25">
      <c r="E1534" s="1065"/>
      <c r="F1534" s="1086"/>
    </row>
    <row r="1535" spans="5:6" x14ac:dyDescent="0.25">
      <c r="E1535" s="1065"/>
      <c r="F1535" s="1086"/>
    </row>
    <row r="1536" spans="5:6" x14ac:dyDescent="0.25">
      <c r="E1536" s="1065"/>
      <c r="F1536" s="1086"/>
    </row>
    <row r="1537" spans="5:6" x14ac:dyDescent="0.25">
      <c r="E1537" s="1065"/>
      <c r="F1537" s="1086"/>
    </row>
    <row r="1538" spans="5:6" x14ac:dyDescent="0.25">
      <c r="E1538" s="1065"/>
      <c r="F1538" s="1086"/>
    </row>
    <row r="1539" spans="5:6" x14ac:dyDescent="0.25">
      <c r="E1539" s="1065"/>
      <c r="F1539" s="1086"/>
    </row>
    <row r="1540" spans="5:6" x14ac:dyDescent="0.25">
      <c r="E1540" s="1065"/>
      <c r="F1540" s="1086"/>
    </row>
    <row r="1541" spans="5:6" x14ac:dyDescent="0.25">
      <c r="E1541" s="1065"/>
      <c r="F1541" s="1086"/>
    </row>
    <row r="1542" spans="5:6" x14ac:dyDescent="0.25">
      <c r="E1542" s="1065"/>
      <c r="F1542" s="1086"/>
    </row>
    <row r="1543" spans="5:6" x14ac:dyDescent="0.25">
      <c r="E1543" s="1065"/>
      <c r="F1543" s="1086"/>
    </row>
    <row r="1544" spans="5:6" x14ac:dyDescent="0.25">
      <c r="E1544" s="1065"/>
      <c r="F1544" s="1086"/>
    </row>
    <row r="1545" spans="5:6" x14ac:dyDescent="0.25">
      <c r="E1545" s="1065"/>
      <c r="F1545" s="1086"/>
    </row>
    <row r="1546" spans="5:6" x14ac:dyDescent="0.25">
      <c r="E1546" s="1065"/>
      <c r="F1546" s="1086"/>
    </row>
    <row r="1547" spans="5:6" x14ac:dyDescent="0.25">
      <c r="E1547" s="1065"/>
      <c r="F1547" s="1086"/>
    </row>
    <row r="1548" spans="5:6" x14ac:dyDescent="0.25">
      <c r="E1548" s="1065"/>
      <c r="F1548" s="1086"/>
    </row>
    <row r="1549" spans="5:6" x14ac:dyDescent="0.25">
      <c r="E1549" s="1065"/>
      <c r="F1549" s="1086"/>
    </row>
    <row r="1550" spans="5:6" x14ac:dyDescent="0.25">
      <c r="E1550" s="1065"/>
      <c r="F1550" s="1086"/>
    </row>
    <row r="1551" spans="5:6" x14ac:dyDescent="0.25">
      <c r="E1551" s="1065"/>
      <c r="F1551" s="1086"/>
    </row>
    <row r="1552" spans="5:6" x14ac:dyDescent="0.25">
      <c r="E1552" s="1065"/>
      <c r="F1552" s="1086"/>
    </row>
    <row r="1553" spans="5:6" x14ac:dyDescent="0.25">
      <c r="E1553" s="1065"/>
      <c r="F1553" s="1086"/>
    </row>
    <row r="1554" spans="5:6" x14ac:dyDescent="0.25">
      <c r="E1554" s="1065"/>
      <c r="F1554" s="1086"/>
    </row>
    <row r="1555" spans="5:6" x14ac:dyDescent="0.25">
      <c r="E1555" s="1065"/>
      <c r="F1555" s="1086"/>
    </row>
    <row r="1556" spans="5:6" x14ac:dyDescent="0.25">
      <c r="E1556" s="1065"/>
      <c r="F1556" s="1086"/>
    </row>
    <row r="1557" spans="5:6" x14ac:dyDescent="0.25">
      <c r="E1557" s="1065"/>
      <c r="F1557" s="1086"/>
    </row>
    <row r="1558" spans="5:6" x14ac:dyDescent="0.25">
      <c r="E1558" s="1065"/>
      <c r="F1558" s="1086"/>
    </row>
    <row r="1559" spans="5:6" x14ac:dyDescent="0.25">
      <c r="E1559" s="1065"/>
      <c r="F1559" s="1086"/>
    </row>
    <row r="1560" spans="5:6" x14ac:dyDescent="0.25">
      <c r="E1560" s="1065"/>
      <c r="F1560" s="1086"/>
    </row>
    <row r="1561" spans="5:6" x14ac:dyDescent="0.25">
      <c r="E1561" s="1065"/>
      <c r="F1561" s="1086"/>
    </row>
    <row r="1562" spans="5:6" x14ac:dyDescent="0.25">
      <c r="E1562" s="1065"/>
      <c r="F1562" s="1086"/>
    </row>
    <row r="1563" spans="5:6" x14ac:dyDescent="0.25">
      <c r="E1563" s="1065"/>
      <c r="F1563" s="1086"/>
    </row>
    <row r="1564" spans="5:6" x14ac:dyDescent="0.25">
      <c r="E1564" s="1065"/>
      <c r="F1564" s="1086"/>
    </row>
    <row r="1565" spans="5:6" x14ac:dyDescent="0.25">
      <c r="E1565" s="1065"/>
      <c r="F1565" s="1086"/>
    </row>
    <row r="1566" spans="5:6" x14ac:dyDescent="0.25">
      <c r="E1566" s="1065"/>
      <c r="F1566" s="1086"/>
    </row>
    <row r="1567" spans="5:6" x14ac:dyDescent="0.25">
      <c r="E1567" s="1065"/>
      <c r="F1567" s="1086"/>
    </row>
    <row r="1568" spans="5:6" x14ac:dyDescent="0.25">
      <c r="E1568" s="1065"/>
      <c r="F1568" s="1086"/>
    </row>
    <row r="1569" spans="5:6" x14ac:dyDescent="0.25">
      <c r="E1569" s="1065"/>
      <c r="F1569" s="1086"/>
    </row>
    <row r="1570" spans="5:6" x14ac:dyDescent="0.25">
      <c r="E1570" s="1065"/>
      <c r="F1570" s="1086"/>
    </row>
    <row r="1571" spans="5:6" x14ac:dyDescent="0.25">
      <c r="E1571" s="1065"/>
      <c r="F1571" s="1086"/>
    </row>
    <row r="1572" spans="5:6" x14ac:dyDescent="0.25">
      <c r="E1572" s="1065"/>
      <c r="F1572" s="1086"/>
    </row>
    <row r="1573" spans="5:6" x14ac:dyDescent="0.25">
      <c r="E1573" s="1065"/>
      <c r="F1573" s="1086"/>
    </row>
    <row r="1574" spans="5:6" x14ac:dyDescent="0.25">
      <c r="E1574" s="1065"/>
      <c r="F1574" s="1086"/>
    </row>
    <row r="1575" spans="5:6" x14ac:dyDescent="0.25">
      <c r="E1575" s="1065"/>
      <c r="F1575" s="1086"/>
    </row>
    <row r="1576" spans="5:6" x14ac:dyDescent="0.25">
      <c r="E1576" s="1065"/>
      <c r="F1576" s="1086"/>
    </row>
    <row r="1577" spans="5:6" x14ac:dyDescent="0.25">
      <c r="E1577" s="1065"/>
      <c r="F1577" s="1086"/>
    </row>
    <row r="1578" spans="5:6" x14ac:dyDescent="0.25">
      <c r="E1578" s="1065"/>
      <c r="F1578" s="1086"/>
    </row>
    <row r="1579" spans="5:6" x14ac:dyDescent="0.25">
      <c r="E1579" s="1065"/>
      <c r="F1579" s="1086"/>
    </row>
    <row r="1580" spans="5:6" x14ac:dyDescent="0.25">
      <c r="E1580" s="1065"/>
      <c r="F1580" s="1086"/>
    </row>
    <row r="1581" spans="5:6" x14ac:dyDescent="0.25">
      <c r="E1581" s="1065"/>
      <c r="F1581" s="1086"/>
    </row>
    <row r="1582" spans="5:6" x14ac:dyDescent="0.25">
      <c r="E1582" s="1065"/>
      <c r="F1582" s="1086"/>
    </row>
    <row r="1583" spans="5:6" x14ac:dyDescent="0.25">
      <c r="E1583" s="1065"/>
      <c r="F1583" s="1086"/>
    </row>
    <row r="1584" spans="5:6" x14ac:dyDescent="0.25">
      <c r="E1584" s="1065"/>
      <c r="F1584" s="1086"/>
    </row>
    <row r="1585" spans="5:6" x14ac:dyDescent="0.25">
      <c r="E1585" s="1065"/>
      <c r="F1585" s="1086"/>
    </row>
    <row r="1586" spans="5:6" x14ac:dyDescent="0.25">
      <c r="E1586" s="1065"/>
      <c r="F1586" s="1086"/>
    </row>
    <row r="1587" spans="5:6" x14ac:dyDescent="0.25">
      <c r="E1587" s="1065"/>
      <c r="F1587" s="1086"/>
    </row>
    <row r="1588" spans="5:6" x14ac:dyDescent="0.25">
      <c r="E1588" s="1065"/>
      <c r="F1588" s="1086"/>
    </row>
    <row r="1589" spans="5:6" x14ac:dyDescent="0.25">
      <c r="E1589" s="1065"/>
      <c r="F1589" s="1086"/>
    </row>
    <row r="1590" spans="5:6" x14ac:dyDescent="0.25">
      <c r="E1590" s="1065"/>
      <c r="F1590" s="1086"/>
    </row>
    <row r="1591" spans="5:6" x14ac:dyDescent="0.25">
      <c r="E1591" s="1065"/>
      <c r="F1591" s="1086"/>
    </row>
    <row r="1592" spans="5:6" x14ac:dyDescent="0.25">
      <c r="E1592" s="1065"/>
      <c r="F1592" s="1086"/>
    </row>
    <row r="1593" spans="5:6" x14ac:dyDescent="0.25">
      <c r="E1593" s="1065"/>
      <c r="F1593" s="1086"/>
    </row>
    <row r="1594" spans="5:6" x14ac:dyDescent="0.25">
      <c r="E1594" s="1065"/>
      <c r="F1594" s="1086"/>
    </row>
    <row r="1595" spans="5:6" x14ac:dyDescent="0.25">
      <c r="E1595" s="1065"/>
      <c r="F1595" s="1086"/>
    </row>
    <row r="1596" spans="5:6" x14ac:dyDescent="0.25">
      <c r="E1596" s="1065"/>
      <c r="F1596" s="1086"/>
    </row>
    <row r="1597" spans="5:6" x14ac:dyDescent="0.25">
      <c r="E1597" s="1065"/>
      <c r="F1597" s="1086"/>
    </row>
    <row r="1598" spans="5:6" x14ac:dyDescent="0.25">
      <c r="E1598" s="1065"/>
      <c r="F1598" s="1086"/>
    </row>
    <row r="1599" spans="5:6" x14ac:dyDescent="0.25">
      <c r="E1599" s="1065"/>
      <c r="F1599" s="1086"/>
    </row>
    <row r="1600" spans="5:6" x14ac:dyDescent="0.25">
      <c r="E1600" s="1065"/>
      <c r="F1600" s="1086"/>
    </row>
    <row r="1601" spans="5:6" x14ac:dyDescent="0.25">
      <c r="E1601" s="1065"/>
      <c r="F1601" s="1086"/>
    </row>
    <row r="1602" spans="5:6" x14ac:dyDescent="0.25">
      <c r="E1602" s="1065"/>
      <c r="F1602" s="1086"/>
    </row>
    <row r="1603" spans="5:6" x14ac:dyDescent="0.25">
      <c r="E1603" s="1065"/>
      <c r="F1603" s="1086"/>
    </row>
    <row r="1604" spans="5:6" x14ac:dyDescent="0.25">
      <c r="E1604" s="1065"/>
      <c r="F1604" s="1086"/>
    </row>
    <row r="1605" spans="5:6" x14ac:dyDescent="0.25">
      <c r="E1605" s="1065"/>
      <c r="F1605" s="1086"/>
    </row>
    <row r="1606" spans="5:6" x14ac:dyDescent="0.25">
      <c r="E1606" s="1065"/>
      <c r="F1606" s="1086"/>
    </row>
    <row r="1607" spans="5:6" x14ac:dyDescent="0.25">
      <c r="E1607" s="1065"/>
      <c r="F1607" s="1086"/>
    </row>
    <row r="1608" spans="5:6" x14ac:dyDescent="0.25">
      <c r="E1608" s="1065"/>
      <c r="F1608" s="1086"/>
    </row>
    <row r="1609" spans="5:6" x14ac:dyDescent="0.25">
      <c r="E1609" s="1065"/>
      <c r="F1609" s="1086"/>
    </row>
    <row r="1610" spans="5:6" x14ac:dyDescent="0.25">
      <c r="E1610" s="1065"/>
      <c r="F1610" s="1086"/>
    </row>
    <row r="1611" spans="5:6" x14ac:dyDescent="0.25">
      <c r="E1611" s="1065"/>
      <c r="F1611" s="1086"/>
    </row>
    <row r="1612" spans="5:6" x14ac:dyDescent="0.25">
      <c r="E1612" s="1065"/>
      <c r="F1612" s="1086"/>
    </row>
    <row r="1613" spans="5:6" x14ac:dyDescent="0.25">
      <c r="E1613" s="1065"/>
      <c r="F1613" s="1086"/>
    </row>
    <row r="1614" spans="5:6" x14ac:dyDescent="0.25">
      <c r="E1614" s="1065"/>
      <c r="F1614" s="1086"/>
    </row>
    <row r="1615" spans="5:6" x14ac:dyDescent="0.25">
      <c r="E1615" s="1065"/>
      <c r="F1615" s="1086"/>
    </row>
    <row r="1616" spans="5:6" x14ac:dyDescent="0.25">
      <c r="E1616" s="1065"/>
      <c r="F1616" s="1086"/>
    </row>
    <row r="1617" spans="5:6" x14ac:dyDescent="0.25">
      <c r="E1617" s="1065"/>
      <c r="F1617" s="1086"/>
    </row>
    <row r="1618" spans="5:6" x14ac:dyDescent="0.25">
      <c r="E1618" s="1065"/>
      <c r="F1618" s="1086"/>
    </row>
    <row r="1619" spans="5:6" x14ac:dyDescent="0.25">
      <c r="E1619" s="1065"/>
      <c r="F1619" s="1086"/>
    </row>
    <row r="1620" spans="5:6" x14ac:dyDescent="0.25">
      <c r="E1620" s="1065"/>
      <c r="F1620" s="1086"/>
    </row>
    <row r="1621" spans="5:6" x14ac:dyDescent="0.25">
      <c r="E1621" s="1065"/>
      <c r="F1621" s="1086"/>
    </row>
    <row r="1622" spans="5:6" x14ac:dyDescent="0.25">
      <c r="E1622" s="1065"/>
      <c r="F1622" s="1086"/>
    </row>
    <row r="1623" spans="5:6" x14ac:dyDescent="0.25">
      <c r="E1623" s="1065"/>
      <c r="F1623" s="1086"/>
    </row>
    <row r="1624" spans="5:6" x14ac:dyDescent="0.25">
      <c r="E1624" s="1065"/>
      <c r="F1624" s="1086"/>
    </row>
    <row r="1625" spans="5:6" x14ac:dyDescent="0.25">
      <c r="E1625" s="1065"/>
      <c r="F1625" s="1086"/>
    </row>
    <row r="1626" spans="5:6" x14ac:dyDescent="0.25">
      <c r="E1626" s="1065"/>
      <c r="F1626" s="1086"/>
    </row>
    <row r="1627" spans="5:6" x14ac:dyDescent="0.25">
      <c r="E1627" s="1065"/>
      <c r="F1627" s="1086"/>
    </row>
    <row r="1628" spans="5:6" x14ac:dyDescent="0.25">
      <c r="E1628" s="1065"/>
      <c r="F1628" s="1086"/>
    </row>
    <row r="1629" spans="5:6" x14ac:dyDescent="0.25">
      <c r="E1629" s="1065"/>
      <c r="F1629" s="1086"/>
    </row>
    <row r="1630" spans="5:6" x14ac:dyDescent="0.25">
      <c r="E1630" s="1065"/>
      <c r="F1630" s="1086"/>
    </row>
    <row r="1631" spans="5:6" x14ac:dyDescent="0.25">
      <c r="E1631" s="1065"/>
      <c r="F1631" s="1086"/>
    </row>
    <row r="1632" spans="5:6" x14ac:dyDescent="0.25">
      <c r="E1632" s="1065"/>
      <c r="F1632" s="1086"/>
    </row>
    <row r="1633" spans="5:6" x14ac:dyDescent="0.25">
      <c r="E1633" s="1065"/>
      <c r="F1633" s="1086"/>
    </row>
    <row r="1634" spans="5:6" x14ac:dyDescent="0.25">
      <c r="E1634" s="1065"/>
      <c r="F1634" s="1086"/>
    </row>
    <row r="1635" spans="5:6" x14ac:dyDescent="0.25">
      <c r="E1635" s="1065"/>
      <c r="F1635" s="1086"/>
    </row>
    <row r="1636" spans="5:6" x14ac:dyDescent="0.25">
      <c r="E1636" s="1065"/>
      <c r="F1636" s="1086"/>
    </row>
    <row r="1637" spans="5:6" x14ac:dyDescent="0.25">
      <c r="E1637" s="1065"/>
      <c r="F1637" s="1086"/>
    </row>
    <row r="1638" spans="5:6" x14ac:dyDescent="0.25">
      <c r="E1638" s="1065"/>
      <c r="F1638" s="1086"/>
    </row>
    <row r="1639" spans="5:6" x14ac:dyDescent="0.25">
      <c r="E1639" s="1065"/>
      <c r="F1639" s="1086"/>
    </row>
    <row r="1640" spans="5:6" x14ac:dyDescent="0.25">
      <c r="E1640" s="1065"/>
      <c r="F1640" s="1086"/>
    </row>
    <row r="1641" spans="5:6" x14ac:dyDescent="0.25">
      <c r="E1641" s="1065"/>
      <c r="F1641" s="1086"/>
    </row>
    <row r="1642" spans="5:6" x14ac:dyDescent="0.25">
      <c r="E1642" s="1065"/>
      <c r="F1642" s="1086"/>
    </row>
    <row r="1643" spans="5:6" x14ac:dyDescent="0.25">
      <c r="E1643" s="1065"/>
      <c r="F1643" s="1086"/>
    </row>
    <row r="1644" spans="5:6" x14ac:dyDescent="0.25">
      <c r="E1644" s="1065"/>
      <c r="F1644" s="1086"/>
    </row>
    <row r="1645" spans="5:6" x14ac:dyDescent="0.25">
      <c r="E1645" s="1065"/>
      <c r="F1645" s="1086"/>
    </row>
    <row r="1646" spans="5:6" x14ac:dyDescent="0.25">
      <c r="E1646" s="1065"/>
      <c r="F1646" s="1086"/>
    </row>
    <row r="1647" spans="5:6" x14ac:dyDescent="0.25">
      <c r="E1647" s="1065"/>
      <c r="F1647" s="1086"/>
    </row>
    <row r="1648" spans="5:6" x14ac:dyDescent="0.25">
      <c r="E1648" s="1065"/>
      <c r="F1648" s="1086"/>
    </row>
    <row r="1649" spans="5:6" x14ac:dyDescent="0.25">
      <c r="E1649" s="1065"/>
      <c r="F1649" s="1086"/>
    </row>
    <row r="1650" spans="5:6" x14ac:dyDescent="0.25">
      <c r="E1650" s="1065"/>
      <c r="F1650" s="1086"/>
    </row>
    <row r="1651" spans="5:6" x14ac:dyDescent="0.25">
      <c r="E1651" s="1065"/>
      <c r="F1651" s="1086"/>
    </row>
    <row r="1652" spans="5:6" x14ac:dyDescent="0.25">
      <c r="E1652" s="1065"/>
      <c r="F1652" s="1086"/>
    </row>
    <row r="1653" spans="5:6" x14ac:dyDescent="0.25">
      <c r="E1653" s="1065"/>
      <c r="F1653" s="1086"/>
    </row>
    <row r="1654" spans="5:6" x14ac:dyDescent="0.25">
      <c r="E1654" s="1065"/>
      <c r="F1654" s="1086"/>
    </row>
    <row r="1655" spans="5:6" x14ac:dyDescent="0.25">
      <c r="E1655" s="1065"/>
      <c r="F1655" s="1086"/>
    </row>
    <row r="1656" spans="5:6" x14ac:dyDescent="0.25">
      <c r="E1656" s="1065"/>
      <c r="F1656" s="1086"/>
    </row>
    <row r="1657" spans="5:6" x14ac:dyDescent="0.25">
      <c r="E1657" s="1065"/>
      <c r="F1657" s="1086"/>
    </row>
    <row r="1658" spans="5:6" x14ac:dyDescent="0.25">
      <c r="E1658" s="1065"/>
      <c r="F1658" s="1086"/>
    </row>
    <row r="1659" spans="5:6" x14ac:dyDescent="0.25">
      <c r="E1659" s="1065"/>
      <c r="F1659" s="1086"/>
    </row>
    <row r="1660" spans="5:6" x14ac:dyDescent="0.25">
      <c r="E1660" s="1065"/>
      <c r="F1660" s="1086"/>
    </row>
    <row r="1661" spans="5:6" x14ac:dyDescent="0.25">
      <c r="E1661" s="1065"/>
      <c r="F1661" s="1086"/>
    </row>
    <row r="1662" spans="5:6" x14ac:dyDescent="0.25">
      <c r="E1662" s="1065"/>
      <c r="F1662" s="1086"/>
    </row>
    <row r="1663" spans="5:6" x14ac:dyDescent="0.25">
      <c r="E1663" s="1065"/>
      <c r="F1663" s="1086"/>
    </row>
    <row r="1664" spans="5:6" x14ac:dyDescent="0.25">
      <c r="E1664" s="1065"/>
      <c r="F1664" s="1086"/>
    </row>
    <row r="1665" spans="5:6" x14ac:dyDescent="0.25">
      <c r="E1665" s="1065"/>
      <c r="F1665" s="1086"/>
    </row>
    <row r="1666" spans="5:6" x14ac:dyDescent="0.25">
      <c r="E1666" s="1065"/>
      <c r="F1666" s="1086"/>
    </row>
    <row r="1667" spans="5:6" x14ac:dyDescent="0.25">
      <c r="E1667" s="1065"/>
      <c r="F1667" s="1086"/>
    </row>
    <row r="1668" spans="5:6" x14ac:dyDescent="0.25">
      <c r="E1668" s="1065"/>
      <c r="F1668" s="1086"/>
    </row>
    <row r="1669" spans="5:6" x14ac:dyDescent="0.25">
      <c r="E1669" s="1065"/>
      <c r="F1669" s="1086"/>
    </row>
    <row r="1670" spans="5:6" x14ac:dyDescent="0.25">
      <c r="E1670" s="1065"/>
      <c r="F1670" s="1086"/>
    </row>
    <row r="1671" spans="5:6" x14ac:dyDescent="0.25">
      <c r="E1671" s="1065"/>
      <c r="F1671" s="1086"/>
    </row>
    <row r="1672" spans="5:6" x14ac:dyDescent="0.25">
      <c r="E1672" s="1065"/>
      <c r="F1672" s="1086"/>
    </row>
    <row r="1673" spans="5:6" x14ac:dyDescent="0.25">
      <c r="E1673" s="1065"/>
      <c r="F1673" s="1086"/>
    </row>
    <row r="1674" spans="5:6" x14ac:dyDescent="0.25">
      <c r="E1674" s="1065"/>
      <c r="F1674" s="1086"/>
    </row>
    <row r="1675" spans="5:6" x14ac:dyDescent="0.25">
      <c r="E1675" s="1065"/>
      <c r="F1675" s="1086"/>
    </row>
    <row r="1676" spans="5:6" x14ac:dyDescent="0.25">
      <c r="E1676" s="1065"/>
      <c r="F1676" s="1086"/>
    </row>
    <row r="1677" spans="5:6" x14ac:dyDescent="0.25">
      <c r="E1677" s="1065"/>
      <c r="F1677" s="1086"/>
    </row>
    <row r="1678" spans="5:6" x14ac:dyDescent="0.25">
      <c r="E1678" s="1065"/>
      <c r="F1678" s="1086"/>
    </row>
    <row r="1679" spans="5:6" x14ac:dyDescent="0.25">
      <c r="E1679" s="1065"/>
      <c r="F1679" s="1086"/>
    </row>
    <row r="1680" spans="5:6" x14ac:dyDescent="0.25">
      <c r="E1680" s="1065"/>
      <c r="F1680" s="1086"/>
    </row>
    <row r="1681" spans="5:6" x14ac:dyDescent="0.25">
      <c r="E1681" s="1065"/>
      <c r="F1681" s="1086"/>
    </row>
    <row r="1682" spans="5:6" x14ac:dyDescent="0.25">
      <c r="E1682" s="1065"/>
      <c r="F1682" s="1086"/>
    </row>
    <row r="1683" spans="5:6" x14ac:dyDescent="0.25">
      <c r="E1683" s="1065"/>
      <c r="F1683" s="1086"/>
    </row>
    <row r="1684" spans="5:6" x14ac:dyDescent="0.25">
      <c r="E1684" s="1065"/>
      <c r="F1684" s="1086"/>
    </row>
    <row r="1685" spans="5:6" x14ac:dyDescent="0.25">
      <c r="E1685" s="1065"/>
      <c r="F1685" s="1086"/>
    </row>
    <row r="1686" spans="5:6" x14ac:dyDescent="0.25">
      <c r="E1686" s="1065"/>
      <c r="F1686" s="1086"/>
    </row>
    <row r="1687" spans="5:6" x14ac:dyDescent="0.25">
      <c r="E1687" s="1065"/>
      <c r="F1687" s="1086"/>
    </row>
    <row r="1688" spans="5:6" x14ac:dyDescent="0.25">
      <c r="E1688" s="1065"/>
      <c r="F1688" s="1086"/>
    </row>
    <row r="1689" spans="5:6" x14ac:dyDescent="0.25">
      <c r="E1689" s="1065"/>
      <c r="F1689" s="1086"/>
    </row>
    <row r="1690" spans="5:6" x14ac:dyDescent="0.25">
      <c r="E1690" s="1065"/>
      <c r="F1690" s="1086"/>
    </row>
    <row r="1691" spans="5:6" x14ac:dyDescent="0.25">
      <c r="E1691" s="1065"/>
      <c r="F1691" s="1086"/>
    </row>
    <row r="1692" spans="5:6" x14ac:dyDescent="0.25">
      <c r="E1692" s="1065"/>
      <c r="F1692" s="1086"/>
    </row>
    <row r="1693" spans="5:6" x14ac:dyDescent="0.25">
      <c r="E1693" s="1065"/>
      <c r="F1693" s="1086"/>
    </row>
    <row r="1694" spans="5:6" x14ac:dyDescent="0.25">
      <c r="E1694" s="1065"/>
      <c r="F1694" s="1086"/>
    </row>
    <row r="1695" spans="5:6" x14ac:dyDescent="0.25">
      <c r="E1695" s="1065"/>
      <c r="F1695" s="1086"/>
    </row>
    <row r="1696" spans="5:6" x14ac:dyDescent="0.25">
      <c r="E1696" s="1065"/>
      <c r="F1696" s="1086"/>
    </row>
    <row r="1697" spans="5:6" x14ac:dyDescent="0.25">
      <c r="E1697" s="1065"/>
      <c r="F1697" s="1086"/>
    </row>
    <row r="1698" spans="5:6" x14ac:dyDescent="0.25">
      <c r="E1698" s="1065"/>
      <c r="F1698" s="1086"/>
    </row>
    <row r="1699" spans="5:6" x14ac:dyDescent="0.25">
      <c r="E1699" s="1065"/>
      <c r="F1699" s="1086"/>
    </row>
    <row r="1700" spans="5:6" x14ac:dyDescent="0.25">
      <c r="E1700" s="1065"/>
      <c r="F1700" s="1086"/>
    </row>
    <row r="1701" spans="5:6" x14ac:dyDescent="0.25">
      <c r="E1701" s="1065"/>
      <c r="F1701" s="1086"/>
    </row>
    <row r="1702" spans="5:6" x14ac:dyDescent="0.25">
      <c r="E1702" s="1065"/>
      <c r="F1702" s="1086"/>
    </row>
    <row r="1703" spans="5:6" x14ac:dyDescent="0.25">
      <c r="E1703" s="1065"/>
      <c r="F1703" s="1086"/>
    </row>
    <row r="1704" spans="5:6" x14ac:dyDescent="0.25">
      <c r="E1704" s="1065"/>
      <c r="F1704" s="1086"/>
    </row>
    <row r="1705" spans="5:6" x14ac:dyDescent="0.25">
      <c r="E1705" s="1065"/>
      <c r="F1705" s="1086"/>
    </row>
    <row r="1706" spans="5:6" x14ac:dyDescent="0.25">
      <c r="E1706" s="1065"/>
      <c r="F1706" s="1086"/>
    </row>
    <row r="1707" spans="5:6" x14ac:dyDescent="0.25">
      <c r="E1707" s="1065"/>
      <c r="F1707" s="1086"/>
    </row>
    <row r="1708" spans="5:6" x14ac:dyDescent="0.25">
      <c r="E1708" s="1065"/>
      <c r="F1708" s="1086"/>
    </row>
    <row r="1709" spans="5:6" x14ac:dyDescent="0.25">
      <c r="E1709" s="1065"/>
      <c r="F1709" s="1086"/>
    </row>
    <row r="1710" spans="5:6" x14ac:dyDescent="0.25">
      <c r="E1710" s="1065"/>
      <c r="F1710" s="1086"/>
    </row>
    <row r="1711" spans="5:6" x14ac:dyDescent="0.25">
      <c r="E1711" s="1065"/>
      <c r="F1711" s="1086"/>
    </row>
    <row r="1712" spans="5:6" x14ac:dyDescent="0.25">
      <c r="E1712" s="1065"/>
      <c r="F1712" s="1086"/>
    </row>
    <row r="1713" spans="5:6" x14ac:dyDescent="0.25">
      <c r="E1713" s="1065"/>
      <c r="F1713" s="1086"/>
    </row>
    <row r="1714" spans="5:6" x14ac:dyDescent="0.25">
      <c r="E1714" s="1065"/>
      <c r="F1714" s="1086"/>
    </row>
    <row r="1715" spans="5:6" x14ac:dyDescent="0.25">
      <c r="E1715" s="1065"/>
      <c r="F1715" s="1086"/>
    </row>
    <row r="1716" spans="5:6" x14ac:dyDescent="0.25">
      <c r="E1716" s="1065"/>
      <c r="F1716" s="1086"/>
    </row>
    <row r="1717" spans="5:6" x14ac:dyDescent="0.25">
      <c r="E1717" s="1065"/>
      <c r="F1717" s="1086"/>
    </row>
    <row r="1718" spans="5:6" x14ac:dyDescent="0.25">
      <c r="E1718" s="1065"/>
      <c r="F1718" s="1086"/>
    </row>
    <row r="1719" spans="5:6" x14ac:dyDescent="0.25">
      <c r="E1719" s="1065"/>
      <c r="F1719" s="1086"/>
    </row>
    <row r="1720" spans="5:6" x14ac:dyDescent="0.25">
      <c r="E1720" s="1065"/>
      <c r="F1720" s="1086"/>
    </row>
    <row r="1721" spans="5:6" x14ac:dyDescent="0.25">
      <c r="E1721" s="1065"/>
      <c r="F1721" s="1086"/>
    </row>
    <row r="1722" spans="5:6" x14ac:dyDescent="0.25">
      <c r="E1722" s="1065"/>
      <c r="F1722" s="1086"/>
    </row>
    <row r="1723" spans="5:6" x14ac:dyDescent="0.25">
      <c r="E1723" s="1065"/>
      <c r="F1723" s="1086"/>
    </row>
    <row r="1724" spans="5:6" x14ac:dyDescent="0.25">
      <c r="E1724" s="1065"/>
      <c r="F1724" s="1086"/>
    </row>
    <row r="1725" spans="5:6" x14ac:dyDescent="0.25">
      <c r="E1725" s="1065"/>
      <c r="F1725" s="1086"/>
    </row>
    <row r="1726" spans="5:6" x14ac:dyDescent="0.25">
      <c r="E1726" s="1065"/>
      <c r="F1726" s="1086"/>
    </row>
    <row r="1727" spans="5:6" x14ac:dyDescent="0.25">
      <c r="E1727" s="1065"/>
      <c r="F1727" s="1086"/>
    </row>
    <row r="1728" spans="5:6" x14ac:dyDescent="0.25">
      <c r="E1728" s="1065"/>
      <c r="F1728" s="1086"/>
    </row>
    <row r="1729" spans="5:6" x14ac:dyDescent="0.25">
      <c r="E1729" s="1065"/>
      <c r="F1729" s="1086"/>
    </row>
    <row r="1730" spans="5:6" x14ac:dyDescent="0.25">
      <c r="E1730" s="1065"/>
      <c r="F1730" s="1086"/>
    </row>
    <row r="1731" spans="5:6" x14ac:dyDescent="0.25">
      <c r="E1731" s="1065"/>
      <c r="F1731" s="1086"/>
    </row>
    <row r="1732" spans="5:6" x14ac:dyDescent="0.25">
      <c r="E1732" s="1065"/>
      <c r="F1732" s="1086"/>
    </row>
    <row r="1733" spans="5:6" x14ac:dyDescent="0.25">
      <c r="E1733" s="1065"/>
      <c r="F1733" s="1086"/>
    </row>
    <row r="1734" spans="5:6" x14ac:dyDescent="0.25">
      <c r="E1734" s="1065"/>
      <c r="F1734" s="1086"/>
    </row>
    <row r="1735" spans="5:6" x14ac:dyDescent="0.25">
      <c r="E1735" s="1065"/>
      <c r="F1735" s="1086"/>
    </row>
    <row r="1736" spans="5:6" x14ac:dyDescent="0.25">
      <c r="E1736" s="1065"/>
      <c r="F1736" s="1086"/>
    </row>
    <row r="1737" spans="5:6" x14ac:dyDescent="0.25">
      <c r="E1737" s="1065"/>
      <c r="F1737" s="1086"/>
    </row>
    <row r="1738" spans="5:6" x14ac:dyDescent="0.25">
      <c r="E1738" s="1065"/>
      <c r="F1738" s="1086"/>
    </row>
    <row r="1739" spans="5:6" x14ac:dyDescent="0.25">
      <c r="E1739" s="1065"/>
      <c r="F1739" s="1086"/>
    </row>
    <row r="1740" spans="5:6" x14ac:dyDescent="0.25">
      <c r="E1740" s="1065"/>
      <c r="F1740" s="1086"/>
    </row>
    <row r="1741" spans="5:6" x14ac:dyDescent="0.25">
      <c r="E1741" s="1065"/>
      <c r="F1741" s="1086"/>
    </row>
    <row r="1742" spans="5:6" x14ac:dyDescent="0.25">
      <c r="E1742" s="1065"/>
      <c r="F1742" s="1086"/>
    </row>
    <row r="1743" spans="5:6" x14ac:dyDescent="0.25">
      <c r="E1743" s="1065"/>
      <c r="F1743" s="1086"/>
    </row>
    <row r="1744" spans="5:6" x14ac:dyDescent="0.25">
      <c r="E1744" s="1065"/>
      <c r="F1744" s="1086"/>
    </row>
    <row r="1745" spans="5:6" x14ac:dyDescent="0.25">
      <c r="E1745" s="1065"/>
      <c r="F1745" s="1086"/>
    </row>
    <row r="1746" spans="5:6" x14ac:dyDescent="0.25">
      <c r="E1746" s="1065"/>
      <c r="F1746" s="1086"/>
    </row>
    <row r="1747" spans="5:6" x14ac:dyDescent="0.25">
      <c r="E1747" s="1065"/>
      <c r="F1747" s="1086"/>
    </row>
    <row r="1748" spans="5:6" x14ac:dyDescent="0.25">
      <c r="E1748" s="1065"/>
      <c r="F1748" s="1086"/>
    </row>
    <row r="1749" spans="5:6" x14ac:dyDescent="0.25">
      <c r="E1749" s="1065"/>
      <c r="F1749" s="1086"/>
    </row>
    <row r="1750" spans="5:6" x14ac:dyDescent="0.25">
      <c r="E1750" s="1065"/>
      <c r="F1750" s="1086"/>
    </row>
    <row r="1751" spans="5:6" x14ac:dyDescent="0.25">
      <c r="E1751" s="1065"/>
      <c r="F1751" s="1086"/>
    </row>
    <row r="1752" spans="5:6" x14ac:dyDescent="0.25">
      <c r="E1752" s="1065"/>
      <c r="F1752" s="1086"/>
    </row>
    <row r="1753" spans="5:6" x14ac:dyDescent="0.25">
      <c r="E1753" s="1065"/>
      <c r="F1753" s="1086"/>
    </row>
    <row r="1754" spans="5:6" x14ac:dyDescent="0.25">
      <c r="E1754" s="1065"/>
      <c r="F1754" s="1086"/>
    </row>
    <row r="1755" spans="5:6" x14ac:dyDescent="0.25">
      <c r="E1755" s="1065"/>
      <c r="F1755" s="1086"/>
    </row>
    <row r="1756" spans="5:6" x14ac:dyDescent="0.25">
      <c r="E1756" s="1065"/>
      <c r="F1756" s="1086"/>
    </row>
    <row r="1757" spans="5:6" x14ac:dyDescent="0.25">
      <c r="E1757" s="1065"/>
      <c r="F1757" s="1086"/>
    </row>
    <row r="1758" spans="5:6" x14ac:dyDescent="0.25">
      <c r="E1758" s="1065"/>
      <c r="F1758" s="1086"/>
    </row>
    <row r="1759" spans="5:6" x14ac:dyDescent="0.25">
      <c r="E1759" s="1065"/>
      <c r="F1759" s="1086"/>
    </row>
    <row r="1760" spans="5:6" x14ac:dyDescent="0.25">
      <c r="E1760" s="1065"/>
      <c r="F1760" s="1086"/>
    </row>
    <row r="1761" spans="5:6" x14ac:dyDescent="0.25">
      <c r="E1761" s="1065"/>
      <c r="F1761" s="1086"/>
    </row>
    <row r="1762" spans="5:6" x14ac:dyDescent="0.25">
      <c r="E1762" s="1065"/>
      <c r="F1762" s="1086"/>
    </row>
    <row r="1763" spans="5:6" x14ac:dyDescent="0.25">
      <c r="E1763" s="1065"/>
      <c r="F1763" s="1086"/>
    </row>
    <row r="1764" spans="5:6" x14ac:dyDescent="0.25">
      <c r="E1764" s="1065"/>
      <c r="F1764" s="1086"/>
    </row>
    <row r="1765" spans="5:6" x14ac:dyDescent="0.25">
      <c r="E1765" s="1065"/>
      <c r="F1765" s="1086"/>
    </row>
    <row r="1766" spans="5:6" x14ac:dyDescent="0.25">
      <c r="E1766" s="1065"/>
      <c r="F1766" s="1086"/>
    </row>
    <row r="1767" spans="5:6" x14ac:dyDescent="0.25">
      <c r="E1767" s="1065"/>
      <c r="F1767" s="1086"/>
    </row>
    <row r="1768" spans="5:6" x14ac:dyDescent="0.25">
      <c r="E1768" s="1065"/>
      <c r="F1768" s="1086"/>
    </row>
    <row r="1769" spans="5:6" x14ac:dyDescent="0.25">
      <c r="E1769" s="1065"/>
      <c r="F1769" s="1086"/>
    </row>
    <row r="1770" spans="5:6" x14ac:dyDescent="0.25">
      <c r="E1770" s="1065"/>
      <c r="F1770" s="1086"/>
    </row>
    <row r="1771" spans="5:6" x14ac:dyDescent="0.25">
      <c r="E1771" s="1065"/>
      <c r="F1771" s="1086"/>
    </row>
    <row r="1772" spans="5:6" x14ac:dyDescent="0.25">
      <c r="E1772" s="1065"/>
      <c r="F1772" s="1086"/>
    </row>
    <row r="1773" spans="5:6" x14ac:dyDescent="0.25">
      <c r="E1773" s="1065"/>
      <c r="F1773" s="1086"/>
    </row>
    <row r="1774" spans="5:6" x14ac:dyDescent="0.25">
      <c r="E1774" s="1065"/>
      <c r="F1774" s="1086"/>
    </row>
    <row r="1775" spans="5:6" x14ac:dyDescent="0.25">
      <c r="E1775" s="1065"/>
      <c r="F1775" s="1086"/>
    </row>
    <row r="1776" spans="5:6" x14ac:dyDescent="0.25">
      <c r="E1776" s="1065"/>
      <c r="F1776" s="1086"/>
    </row>
    <row r="1777" spans="5:6" x14ac:dyDescent="0.25">
      <c r="E1777" s="1065"/>
      <c r="F1777" s="1086"/>
    </row>
    <row r="1778" spans="5:6" x14ac:dyDescent="0.25">
      <c r="E1778" s="1065"/>
      <c r="F1778" s="1086"/>
    </row>
    <row r="1779" spans="5:6" x14ac:dyDescent="0.25">
      <c r="E1779" s="1065"/>
      <c r="F1779" s="1086"/>
    </row>
    <row r="1780" spans="5:6" x14ac:dyDescent="0.25">
      <c r="E1780" s="1065"/>
      <c r="F1780" s="1086"/>
    </row>
    <row r="1781" spans="5:6" x14ac:dyDescent="0.25">
      <c r="E1781" s="1065"/>
      <c r="F1781" s="1086"/>
    </row>
    <row r="1782" spans="5:6" x14ac:dyDescent="0.25">
      <c r="E1782" s="1065"/>
      <c r="F1782" s="1086"/>
    </row>
    <row r="1783" spans="5:6" x14ac:dyDescent="0.25">
      <c r="E1783" s="1065"/>
      <c r="F1783" s="1086"/>
    </row>
    <row r="1784" spans="5:6" x14ac:dyDescent="0.25">
      <c r="E1784" s="1065"/>
      <c r="F1784" s="1086"/>
    </row>
    <row r="1785" spans="5:6" x14ac:dyDescent="0.25">
      <c r="E1785" s="1065"/>
      <c r="F1785" s="1086"/>
    </row>
    <row r="1786" spans="5:6" x14ac:dyDescent="0.25">
      <c r="E1786" s="1065"/>
      <c r="F1786" s="1086"/>
    </row>
    <row r="1787" spans="5:6" x14ac:dyDescent="0.25">
      <c r="E1787" s="1065"/>
      <c r="F1787" s="1086"/>
    </row>
    <row r="1788" spans="5:6" x14ac:dyDescent="0.25">
      <c r="E1788" s="1065"/>
      <c r="F1788" s="1086"/>
    </row>
    <row r="1789" spans="5:6" x14ac:dyDescent="0.25">
      <c r="E1789" s="1065"/>
      <c r="F1789" s="1086"/>
    </row>
    <row r="1790" spans="5:6" x14ac:dyDescent="0.25">
      <c r="E1790" s="1065"/>
      <c r="F1790" s="1086"/>
    </row>
    <row r="1791" spans="5:6" x14ac:dyDescent="0.25">
      <c r="E1791" s="1065"/>
      <c r="F1791" s="1086"/>
    </row>
    <row r="1792" spans="5:6" x14ac:dyDescent="0.25">
      <c r="E1792" s="1065"/>
      <c r="F1792" s="1086"/>
    </row>
    <row r="1793" spans="5:6" x14ac:dyDescent="0.25">
      <c r="E1793" s="1065"/>
      <c r="F1793" s="1086"/>
    </row>
    <row r="1794" spans="5:6" x14ac:dyDescent="0.25">
      <c r="E1794" s="1065"/>
      <c r="F1794" s="1086"/>
    </row>
    <row r="1795" spans="5:6" x14ac:dyDescent="0.25">
      <c r="E1795" s="1065"/>
      <c r="F1795" s="1086"/>
    </row>
    <row r="1796" spans="5:6" x14ac:dyDescent="0.25">
      <c r="E1796" s="1065"/>
      <c r="F1796" s="1086"/>
    </row>
    <row r="1797" spans="5:6" x14ac:dyDescent="0.25">
      <c r="E1797" s="1065"/>
      <c r="F1797" s="1086"/>
    </row>
    <row r="1798" spans="5:6" x14ac:dyDescent="0.25">
      <c r="E1798" s="1065"/>
      <c r="F1798" s="1086"/>
    </row>
    <row r="1799" spans="5:6" x14ac:dyDescent="0.25">
      <c r="E1799" s="1065"/>
      <c r="F1799" s="1086"/>
    </row>
    <row r="1800" spans="5:6" x14ac:dyDescent="0.25">
      <c r="E1800" s="1065"/>
      <c r="F1800" s="1086"/>
    </row>
    <row r="1801" spans="5:6" x14ac:dyDescent="0.25">
      <c r="E1801" s="1065"/>
      <c r="F1801" s="1086"/>
    </row>
    <row r="1802" spans="5:6" x14ac:dyDescent="0.25">
      <c r="E1802" s="1065"/>
      <c r="F1802" s="1086"/>
    </row>
    <row r="1803" spans="5:6" x14ac:dyDescent="0.25">
      <c r="E1803" s="1065"/>
      <c r="F1803" s="1086"/>
    </row>
    <row r="1804" spans="5:6" x14ac:dyDescent="0.25">
      <c r="E1804" s="1065"/>
      <c r="F1804" s="1086"/>
    </row>
    <row r="1805" spans="5:6" x14ac:dyDescent="0.25">
      <c r="E1805" s="1065"/>
      <c r="F1805" s="1086"/>
    </row>
    <row r="1806" spans="5:6" x14ac:dyDescent="0.25">
      <c r="E1806" s="1065"/>
      <c r="F1806" s="1086"/>
    </row>
    <row r="1807" spans="5:6" x14ac:dyDescent="0.25">
      <c r="E1807" s="1065"/>
      <c r="F1807" s="1086"/>
    </row>
    <row r="1808" spans="5:6" x14ac:dyDescent="0.25">
      <c r="E1808" s="1065"/>
      <c r="F1808" s="1086"/>
    </row>
    <row r="1809" spans="5:6" x14ac:dyDescent="0.25">
      <c r="E1809" s="1065"/>
      <c r="F1809" s="1086"/>
    </row>
    <row r="1810" spans="5:6" x14ac:dyDescent="0.25">
      <c r="E1810" s="1065"/>
      <c r="F1810" s="1086"/>
    </row>
    <row r="1811" spans="5:6" x14ac:dyDescent="0.25">
      <c r="E1811" s="1065"/>
      <c r="F1811" s="1086"/>
    </row>
    <row r="1812" spans="5:6" x14ac:dyDescent="0.25">
      <c r="E1812" s="1065"/>
      <c r="F1812" s="1086"/>
    </row>
    <row r="1813" spans="5:6" x14ac:dyDescent="0.25">
      <c r="E1813" s="1065"/>
      <c r="F1813" s="1086"/>
    </row>
    <row r="1814" spans="5:6" x14ac:dyDescent="0.25">
      <c r="E1814" s="1065"/>
      <c r="F1814" s="1086"/>
    </row>
    <row r="1815" spans="5:6" x14ac:dyDescent="0.25">
      <c r="E1815" s="1065"/>
      <c r="F1815" s="1086"/>
    </row>
    <row r="1816" spans="5:6" x14ac:dyDescent="0.25">
      <c r="E1816" s="1065"/>
      <c r="F1816" s="1086"/>
    </row>
    <row r="1817" spans="5:6" x14ac:dyDescent="0.25">
      <c r="E1817" s="1065"/>
      <c r="F1817" s="1086"/>
    </row>
    <row r="1818" spans="5:6" x14ac:dyDescent="0.25">
      <c r="E1818" s="1065"/>
      <c r="F1818" s="1086"/>
    </row>
    <row r="1819" spans="5:6" x14ac:dyDescent="0.25">
      <c r="E1819" s="1065"/>
      <c r="F1819" s="1086"/>
    </row>
    <row r="1820" spans="5:6" x14ac:dyDescent="0.25">
      <c r="E1820" s="1065"/>
      <c r="F1820" s="1086"/>
    </row>
    <row r="1821" spans="5:6" x14ac:dyDescent="0.25">
      <c r="E1821" s="1065"/>
      <c r="F1821" s="1086"/>
    </row>
    <row r="1822" spans="5:6" x14ac:dyDescent="0.25">
      <c r="E1822" s="1065"/>
      <c r="F1822" s="1086"/>
    </row>
    <row r="1823" spans="5:6" x14ac:dyDescent="0.25">
      <c r="E1823" s="1065"/>
      <c r="F1823" s="1086"/>
    </row>
    <row r="1824" spans="5:6" x14ac:dyDescent="0.25">
      <c r="E1824" s="1065"/>
      <c r="F1824" s="1086"/>
    </row>
    <row r="1825" spans="5:6" x14ac:dyDescent="0.25">
      <c r="E1825" s="1065"/>
      <c r="F1825" s="1086"/>
    </row>
    <row r="1826" spans="5:6" x14ac:dyDescent="0.25">
      <c r="E1826" s="1065"/>
      <c r="F1826" s="1086"/>
    </row>
    <row r="1827" spans="5:6" x14ac:dyDescent="0.25">
      <c r="E1827" s="1065"/>
      <c r="F1827" s="1086"/>
    </row>
    <row r="1828" spans="5:6" x14ac:dyDescent="0.25">
      <c r="E1828" s="1065"/>
      <c r="F1828" s="1086"/>
    </row>
    <row r="1829" spans="5:6" x14ac:dyDescent="0.25">
      <c r="E1829" s="1065"/>
      <c r="F1829" s="1086"/>
    </row>
    <row r="1830" spans="5:6" x14ac:dyDescent="0.25">
      <c r="E1830" s="1065"/>
      <c r="F1830" s="1086"/>
    </row>
    <row r="1831" spans="5:6" x14ac:dyDescent="0.25">
      <c r="E1831" s="1065"/>
      <c r="F1831" s="1086"/>
    </row>
    <row r="1832" spans="5:6" x14ac:dyDescent="0.25">
      <c r="E1832" s="1065"/>
      <c r="F1832" s="1086"/>
    </row>
    <row r="1833" spans="5:6" x14ac:dyDescent="0.25">
      <c r="E1833" s="1065"/>
      <c r="F1833" s="1086"/>
    </row>
    <row r="1834" spans="5:6" x14ac:dyDescent="0.25">
      <c r="E1834" s="1065"/>
      <c r="F1834" s="1086"/>
    </row>
    <row r="1835" spans="5:6" x14ac:dyDescent="0.25">
      <c r="E1835" s="1065"/>
      <c r="F1835" s="1086"/>
    </row>
    <row r="1836" spans="5:6" x14ac:dyDescent="0.25">
      <c r="E1836" s="1065"/>
      <c r="F1836" s="1086"/>
    </row>
    <row r="1837" spans="5:6" x14ac:dyDescent="0.25">
      <c r="E1837" s="1065"/>
      <c r="F1837" s="1086"/>
    </row>
    <row r="1838" spans="5:6" x14ac:dyDescent="0.25">
      <c r="E1838" s="1065"/>
      <c r="F1838" s="1086"/>
    </row>
    <row r="1839" spans="5:6" x14ac:dyDescent="0.25">
      <c r="E1839" s="1065"/>
      <c r="F1839" s="1086"/>
    </row>
    <row r="1840" spans="5:6" x14ac:dyDescent="0.25">
      <c r="E1840" s="1065"/>
      <c r="F1840" s="1086"/>
    </row>
    <row r="1841" spans="5:6" x14ac:dyDescent="0.25">
      <c r="E1841" s="1065"/>
      <c r="F1841" s="1086"/>
    </row>
    <row r="1842" spans="5:6" x14ac:dyDescent="0.25">
      <c r="E1842" s="1065"/>
      <c r="F1842" s="1086"/>
    </row>
    <row r="1843" spans="5:6" x14ac:dyDescent="0.25">
      <c r="E1843" s="1065"/>
      <c r="F1843" s="1086"/>
    </row>
    <row r="1844" spans="5:6" x14ac:dyDescent="0.25">
      <c r="E1844" s="1065"/>
      <c r="F1844" s="1086"/>
    </row>
    <row r="1845" spans="5:6" x14ac:dyDescent="0.25">
      <c r="E1845" s="1065"/>
      <c r="F1845" s="1086"/>
    </row>
    <row r="1846" spans="5:6" x14ac:dyDescent="0.25">
      <c r="E1846" s="1065"/>
      <c r="F1846" s="1086"/>
    </row>
    <row r="1847" spans="5:6" x14ac:dyDescent="0.25">
      <c r="E1847" s="1065"/>
      <c r="F1847" s="1086"/>
    </row>
    <row r="1848" spans="5:6" x14ac:dyDescent="0.25">
      <c r="E1848" s="1065"/>
      <c r="F1848" s="1086"/>
    </row>
    <row r="1849" spans="5:6" x14ac:dyDescent="0.25">
      <c r="E1849" s="1065"/>
      <c r="F1849" s="1086"/>
    </row>
    <row r="1850" spans="5:6" x14ac:dyDescent="0.25">
      <c r="E1850" s="1065"/>
      <c r="F1850" s="1086"/>
    </row>
    <row r="1851" spans="5:6" x14ac:dyDescent="0.25">
      <c r="E1851" s="1065"/>
      <c r="F1851" s="1086"/>
    </row>
    <row r="1852" spans="5:6" x14ac:dyDescent="0.25">
      <c r="E1852" s="1065"/>
      <c r="F1852" s="1086"/>
    </row>
    <row r="1853" spans="5:6" x14ac:dyDescent="0.25">
      <c r="E1853" s="1065"/>
      <c r="F1853" s="1086"/>
    </row>
    <row r="1854" spans="5:6" x14ac:dyDescent="0.25">
      <c r="E1854" s="1065"/>
      <c r="F1854" s="1086"/>
    </row>
    <row r="1855" spans="5:6" x14ac:dyDescent="0.25">
      <c r="E1855" s="1065"/>
      <c r="F1855" s="1086"/>
    </row>
    <row r="1856" spans="5:6" x14ac:dyDescent="0.25">
      <c r="E1856" s="1065"/>
      <c r="F1856" s="1086"/>
    </row>
    <row r="1857" spans="5:6" x14ac:dyDescent="0.25">
      <c r="E1857" s="1065"/>
      <c r="F1857" s="1086"/>
    </row>
    <row r="1858" spans="5:6" x14ac:dyDescent="0.25">
      <c r="E1858" s="1065"/>
      <c r="F1858" s="1086"/>
    </row>
    <row r="1859" spans="5:6" x14ac:dyDescent="0.25">
      <c r="E1859" s="1065"/>
      <c r="F1859" s="1086"/>
    </row>
    <row r="1860" spans="5:6" x14ac:dyDescent="0.25">
      <c r="E1860" s="1065"/>
      <c r="F1860" s="1086"/>
    </row>
    <row r="1861" spans="5:6" x14ac:dyDescent="0.25">
      <c r="E1861" s="1065"/>
      <c r="F1861" s="1086"/>
    </row>
    <row r="1862" spans="5:6" x14ac:dyDescent="0.25">
      <c r="E1862" s="1065"/>
      <c r="F1862" s="1086"/>
    </row>
    <row r="1863" spans="5:6" x14ac:dyDescent="0.25">
      <c r="E1863" s="1065"/>
      <c r="F1863" s="1086"/>
    </row>
    <row r="1864" spans="5:6" x14ac:dyDescent="0.25">
      <c r="E1864" s="1065"/>
      <c r="F1864" s="1086"/>
    </row>
    <row r="1865" spans="5:6" x14ac:dyDescent="0.25">
      <c r="E1865" s="1065"/>
      <c r="F1865" s="1086"/>
    </row>
    <row r="1866" spans="5:6" x14ac:dyDescent="0.25">
      <c r="E1866" s="1065"/>
      <c r="F1866" s="1086"/>
    </row>
    <row r="1867" spans="5:6" x14ac:dyDescent="0.25">
      <c r="E1867" s="1065"/>
      <c r="F1867" s="1086"/>
    </row>
    <row r="1868" spans="5:6" x14ac:dyDescent="0.25">
      <c r="E1868" s="1065"/>
      <c r="F1868" s="1086"/>
    </row>
    <row r="1869" spans="5:6" x14ac:dyDescent="0.25">
      <c r="E1869" s="1065"/>
      <c r="F1869" s="1086"/>
    </row>
    <row r="1870" spans="5:6" x14ac:dyDescent="0.25">
      <c r="E1870" s="1065"/>
      <c r="F1870" s="1086"/>
    </row>
    <row r="1871" spans="5:6" x14ac:dyDescent="0.25">
      <c r="E1871" s="1065"/>
      <c r="F1871" s="1086"/>
    </row>
    <row r="1872" spans="5:6" x14ac:dyDescent="0.25">
      <c r="E1872" s="1065"/>
      <c r="F1872" s="1086"/>
    </row>
    <row r="1873" spans="5:6" x14ac:dyDescent="0.25">
      <c r="E1873" s="1065"/>
      <c r="F1873" s="1086"/>
    </row>
    <row r="1874" spans="5:6" x14ac:dyDescent="0.25">
      <c r="E1874" s="1065"/>
      <c r="F1874" s="1086"/>
    </row>
    <row r="1875" spans="5:6" x14ac:dyDescent="0.25">
      <c r="E1875" s="1065"/>
      <c r="F1875" s="1086"/>
    </row>
    <row r="1876" spans="5:6" x14ac:dyDescent="0.25">
      <c r="E1876" s="1065"/>
      <c r="F1876" s="1086"/>
    </row>
    <row r="1877" spans="5:6" x14ac:dyDescent="0.25">
      <c r="E1877" s="1065"/>
      <c r="F1877" s="1086"/>
    </row>
    <row r="1878" spans="5:6" x14ac:dyDescent="0.25">
      <c r="E1878" s="1065"/>
      <c r="F1878" s="1086"/>
    </row>
    <row r="1879" spans="5:6" x14ac:dyDescent="0.25">
      <c r="E1879" s="1065"/>
      <c r="F1879" s="1086"/>
    </row>
    <row r="1880" spans="5:6" x14ac:dyDescent="0.25">
      <c r="E1880" s="1065"/>
      <c r="F1880" s="1086"/>
    </row>
    <row r="1881" spans="5:6" x14ac:dyDescent="0.25">
      <c r="E1881" s="1065"/>
      <c r="F1881" s="1086"/>
    </row>
    <row r="1882" spans="5:6" x14ac:dyDescent="0.25">
      <c r="E1882" s="1065"/>
      <c r="F1882" s="1086"/>
    </row>
    <row r="1883" spans="5:6" x14ac:dyDescent="0.25">
      <c r="E1883" s="1065"/>
      <c r="F1883" s="1086"/>
    </row>
    <row r="1884" spans="5:6" x14ac:dyDescent="0.25">
      <c r="E1884" s="1065"/>
      <c r="F1884" s="1086"/>
    </row>
    <row r="1885" spans="5:6" x14ac:dyDescent="0.25">
      <c r="E1885" s="1065"/>
      <c r="F1885" s="1086"/>
    </row>
    <row r="1886" spans="5:6" x14ac:dyDescent="0.25">
      <c r="E1886" s="1065"/>
      <c r="F1886" s="1086"/>
    </row>
    <row r="1887" spans="5:6" x14ac:dyDescent="0.25">
      <c r="E1887" s="1065"/>
      <c r="F1887" s="1086"/>
    </row>
    <row r="1888" spans="5:6" x14ac:dyDescent="0.25">
      <c r="E1888" s="1065"/>
      <c r="F1888" s="1086"/>
    </row>
    <row r="1889" spans="5:6" x14ac:dyDescent="0.25">
      <c r="E1889" s="1065"/>
      <c r="F1889" s="1086"/>
    </row>
    <row r="1890" spans="5:6" x14ac:dyDescent="0.25">
      <c r="E1890" s="1065"/>
      <c r="F1890" s="1086"/>
    </row>
    <row r="1891" spans="5:6" x14ac:dyDescent="0.25">
      <c r="E1891" s="1065"/>
      <c r="F1891" s="1086"/>
    </row>
    <row r="1892" spans="5:6" x14ac:dyDescent="0.25">
      <c r="E1892" s="1065"/>
      <c r="F1892" s="1086"/>
    </row>
    <row r="1893" spans="5:6" x14ac:dyDescent="0.25">
      <c r="E1893" s="1065"/>
      <c r="F1893" s="1086"/>
    </row>
    <row r="1894" spans="5:6" x14ac:dyDescent="0.25">
      <c r="E1894" s="1065"/>
      <c r="F1894" s="1086"/>
    </row>
    <row r="1895" spans="5:6" x14ac:dyDescent="0.25">
      <c r="E1895" s="1065"/>
      <c r="F1895" s="1086"/>
    </row>
    <row r="1896" spans="5:6" x14ac:dyDescent="0.25">
      <c r="E1896" s="1065"/>
      <c r="F1896" s="1086"/>
    </row>
    <row r="1897" spans="5:6" x14ac:dyDescent="0.25">
      <c r="E1897" s="1065"/>
      <c r="F1897" s="1086"/>
    </row>
    <row r="1898" spans="5:6" x14ac:dyDescent="0.25">
      <c r="E1898" s="1065"/>
      <c r="F1898" s="1086"/>
    </row>
    <row r="1899" spans="5:6" x14ac:dyDescent="0.25">
      <c r="E1899" s="1065"/>
      <c r="F1899" s="1086"/>
    </row>
    <row r="1900" spans="5:6" x14ac:dyDescent="0.25">
      <c r="E1900" s="1065"/>
      <c r="F1900" s="1086"/>
    </row>
    <row r="1901" spans="5:6" x14ac:dyDescent="0.25">
      <c r="E1901" s="1065"/>
      <c r="F1901" s="1086"/>
    </row>
    <row r="1902" spans="5:6" x14ac:dyDescent="0.25">
      <c r="E1902" s="1065"/>
      <c r="F1902" s="1086"/>
    </row>
    <row r="1903" spans="5:6" x14ac:dyDescent="0.25">
      <c r="E1903" s="1065"/>
      <c r="F1903" s="1086"/>
    </row>
    <row r="1904" spans="5:6" x14ac:dyDescent="0.25">
      <c r="E1904" s="1065"/>
      <c r="F1904" s="1086"/>
    </row>
    <row r="1905" spans="5:6" x14ac:dyDescent="0.25">
      <c r="E1905" s="1065"/>
      <c r="F1905" s="1086"/>
    </row>
    <row r="1906" spans="5:6" x14ac:dyDescent="0.25">
      <c r="E1906" s="1065"/>
      <c r="F1906" s="1086"/>
    </row>
    <row r="1907" spans="5:6" x14ac:dyDescent="0.25">
      <c r="E1907" s="1065"/>
      <c r="F1907" s="1086"/>
    </row>
    <row r="1908" spans="5:6" x14ac:dyDescent="0.25">
      <c r="E1908" s="1065"/>
      <c r="F1908" s="1086"/>
    </row>
    <row r="1909" spans="5:6" x14ac:dyDescent="0.25">
      <c r="E1909" s="1065"/>
      <c r="F1909" s="1086"/>
    </row>
    <row r="1910" spans="5:6" x14ac:dyDescent="0.25">
      <c r="E1910" s="1065"/>
      <c r="F1910" s="1086"/>
    </row>
    <row r="1911" spans="5:6" x14ac:dyDescent="0.25">
      <c r="E1911" s="1065"/>
      <c r="F1911" s="1086"/>
    </row>
    <row r="1912" spans="5:6" x14ac:dyDescent="0.25">
      <c r="E1912" s="1065"/>
      <c r="F1912" s="1086"/>
    </row>
    <row r="1913" spans="5:6" x14ac:dyDescent="0.25">
      <c r="E1913" s="1065"/>
      <c r="F1913" s="1086"/>
    </row>
    <row r="1914" spans="5:6" x14ac:dyDescent="0.25">
      <c r="E1914" s="1065"/>
      <c r="F1914" s="1086"/>
    </row>
    <row r="1915" spans="5:6" x14ac:dyDescent="0.25">
      <c r="E1915" s="1065"/>
      <c r="F1915" s="1086"/>
    </row>
    <row r="1916" spans="5:6" x14ac:dyDescent="0.25">
      <c r="E1916" s="1065"/>
      <c r="F1916" s="1086"/>
    </row>
    <row r="1917" spans="5:6" x14ac:dyDescent="0.25">
      <c r="E1917" s="1065"/>
      <c r="F1917" s="1086"/>
    </row>
    <row r="1918" spans="5:6" x14ac:dyDescent="0.25">
      <c r="E1918" s="1065"/>
      <c r="F1918" s="1086"/>
    </row>
    <row r="1919" spans="5:6" x14ac:dyDescent="0.25">
      <c r="E1919" s="1065"/>
      <c r="F1919" s="1086"/>
    </row>
    <row r="1920" spans="5:6" x14ac:dyDescent="0.25">
      <c r="E1920" s="1065"/>
      <c r="F1920" s="1086"/>
    </row>
    <row r="1921" spans="5:6" x14ac:dyDescent="0.25">
      <c r="E1921" s="1065"/>
      <c r="F1921" s="1086"/>
    </row>
    <row r="1922" spans="5:6" x14ac:dyDescent="0.25">
      <c r="E1922" s="1065"/>
      <c r="F1922" s="1086"/>
    </row>
    <row r="1923" spans="5:6" x14ac:dyDescent="0.25">
      <c r="E1923" s="1065"/>
      <c r="F1923" s="1086"/>
    </row>
    <row r="1924" spans="5:6" x14ac:dyDescent="0.25">
      <c r="E1924" s="1065"/>
      <c r="F1924" s="1086"/>
    </row>
    <row r="1925" spans="5:6" x14ac:dyDescent="0.25">
      <c r="E1925" s="1065"/>
      <c r="F1925" s="1086"/>
    </row>
    <row r="1926" spans="5:6" x14ac:dyDescent="0.25">
      <c r="E1926" s="1065"/>
      <c r="F1926" s="1086"/>
    </row>
    <row r="1927" spans="5:6" x14ac:dyDescent="0.25">
      <c r="E1927" s="1065"/>
      <c r="F1927" s="1086"/>
    </row>
    <row r="1928" spans="5:6" x14ac:dyDescent="0.25">
      <c r="E1928" s="1065"/>
      <c r="F1928" s="1086"/>
    </row>
    <row r="1929" spans="5:6" x14ac:dyDescent="0.25">
      <c r="E1929" s="1065"/>
      <c r="F1929" s="1086"/>
    </row>
    <row r="1930" spans="5:6" x14ac:dyDescent="0.25">
      <c r="E1930" s="1065"/>
      <c r="F1930" s="1086"/>
    </row>
    <row r="1931" spans="5:6" x14ac:dyDescent="0.25">
      <c r="E1931" s="1065"/>
      <c r="F1931" s="1086"/>
    </row>
    <row r="1932" spans="5:6" x14ac:dyDescent="0.25">
      <c r="E1932" s="1065"/>
      <c r="F1932" s="1086"/>
    </row>
    <row r="1933" spans="5:6" x14ac:dyDescent="0.25">
      <c r="E1933" s="1065"/>
      <c r="F1933" s="1086"/>
    </row>
    <row r="1934" spans="5:6" x14ac:dyDescent="0.25">
      <c r="E1934" s="1065"/>
      <c r="F1934" s="1086"/>
    </row>
    <row r="1935" spans="5:6" x14ac:dyDescent="0.25">
      <c r="E1935" s="1065"/>
      <c r="F1935" s="1086"/>
    </row>
    <row r="1936" spans="5:6" x14ac:dyDescent="0.25">
      <c r="E1936" s="1065"/>
      <c r="F1936" s="1086"/>
    </row>
    <row r="1937" spans="5:6" x14ac:dyDescent="0.25">
      <c r="E1937" s="1065"/>
      <c r="F1937" s="1086"/>
    </row>
    <row r="1938" spans="5:6" x14ac:dyDescent="0.25">
      <c r="E1938" s="1065"/>
      <c r="F1938" s="1086"/>
    </row>
    <row r="1939" spans="5:6" x14ac:dyDescent="0.25">
      <c r="E1939" s="1065"/>
      <c r="F1939" s="1086"/>
    </row>
    <row r="1940" spans="5:6" x14ac:dyDescent="0.25">
      <c r="E1940" s="1065"/>
      <c r="F1940" s="1086"/>
    </row>
    <row r="1941" spans="5:6" x14ac:dyDescent="0.25">
      <c r="E1941" s="1065"/>
      <c r="F1941" s="1086"/>
    </row>
    <row r="1942" spans="5:6" x14ac:dyDescent="0.25">
      <c r="E1942" s="1065"/>
      <c r="F1942" s="1086"/>
    </row>
    <row r="1943" spans="5:6" x14ac:dyDescent="0.25">
      <c r="E1943" s="1065"/>
      <c r="F1943" s="1086"/>
    </row>
    <row r="1944" spans="5:6" x14ac:dyDescent="0.25">
      <c r="E1944" s="1065"/>
      <c r="F1944" s="1086"/>
    </row>
    <row r="1945" spans="5:6" x14ac:dyDescent="0.25">
      <c r="E1945" s="1065"/>
      <c r="F1945" s="1086"/>
    </row>
    <row r="1946" spans="5:6" x14ac:dyDescent="0.25">
      <c r="E1946" s="1065"/>
      <c r="F1946" s="1086"/>
    </row>
    <row r="1947" spans="5:6" x14ac:dyDescent="0.25">
      <c r="E1947" s="1065"/>
      <c r="F1947" s="1086"/>
    </row>
    <row r="1948" spans="5:6" x14ac:dyDescent="0.25">
      <c r="E1948" s="1065"/>
      <c r="F1948" s="1086"/>
    </row>
    <row r="1949" spans="5:6" x14ac:dyDescent="0.25">
      <c r="E1949" s="1065"/>
      <c r="F1949" s="1086"/>
    </row>
    <row r="1950" spans="5:6" x14ac:dyDescent="0.25">
      <c r="E1950" s="1065"/>
      <c r="F1950" s="1086"/>
    </row>
    <row r="1951" spans="5:6" x14ac:dyDescent="0.25">
      <c r="E1951" s="1065"/>
      <c r="F1951" s="1086"/>
    </row>
    <row r="1952" spans="5:6" x14ac:dyDescent="0.25">
      <c r="E1952" s="1065"/>
      <c r="F1952" s="1086"/>
    </row>
    <row r="1953" spans="5:6" x14ac:dyDescent="0.25">
      <c r="E1953" s="1065"/>
      <c r="F1953" s="1086"/>
    </row>
    <row r="1954" spans="5:6" x14ac:dyDescent="0.25">
      <c r="E1954" s="1065"/>
      <c r="F1954" s="1086"/>
    </row>
    <row r="1955" spans="5:6" x14ac:dyDescent="0.25">
      <c r="E1955" s="1065"/>
      <c r="F1955" s="1086"/>
    </row>
    <row r="1956" spans="5:6" x14ac:dyDescent="0.25">
      <c r="E1956" s="1065"/>
      <c r="F1956" s="1086"/>
    </row>
    <row r="1957" spans="5:6" x14ac:dyDescent="0.25">
      <c r="E1957" s="1065"/>
      <c r="F1957" s="1086"/>
    </row>
    <row r="1958" spans="5:6" x14ac:dyDescent="0.25">
      <c r="E1958" s="1065"/>
      <c r="F1958" s="1086"/>
    </row>
    <row r="1959" spans="5:6" x14ac:dyDescent="0.25">
      <c r="E1959" s="1065"/>
      <c r="F1959" s="1086"/>
    </row>
    <row r="1960" spans="5:6" x14ac:dyDescent="0.25">
      <c r="E1960" s="1065"/>
      <c r="F1960" s="1086"/>
    </row>
    <row r="1961" spans="5:6" x14ac:dyDescent="0.25">
      <c r="E1961" s="1065"/>
      <c r="F1961" s="1086"/>
    </row>
    <row r="1962" spans="5:6" x14ac:dyDescent="0.25">
      <c r="E1962" s="1065"/>
      <c r="F1962" s="1086"/>
    </row>
    <row r="1963" spans="5:6" x14ac:dyDescent="0.25">
      <c r="E1963" s="1065"/>
      <c r="F1963" s="1086"/>
    </row>
    <row r="1964" spans="5:6" x14ac:dyDescent="0.25">
      <c r="E1964" s="1065"/>
      <c r="F1964" s="1086"/>
    </row>
    <row r="1965" spans="5:6" x14ac:dyDescent="0.25">
      <c r="E1965" s="1065"/>
      <c r="F1965" s="1086"/>
    </row>
    <row r="1966" spans="5:6" x14ac:dyDescent="0.25">
      <c r="E1966" s="1065"/>
      <c r="F1966" s="1086"/>
    </row>
    <row r="1967" spans="5:6" x14ac:dyDescent="0.25">
      <c r="E1967" s="1065"/>
      <c r="F1967" s="1086"/>
    </row>
    <row r="1968" spans="5:6" x14ac:dyDescent="0.25">
      <c r="E1968" s="1065"/>
      <c r="F1968" s="1086"/>
    </row>
    <row r="1969" spans="5:6" x14ac:dyDescent="0.25">
      <c r="E1969" s="1065"/>
      <c r="F1969" s="1086"/>
    </row>
    <row r="1970" spans="5:6" x14ac:dyDescent="0.25">
      <c r="E1970" s="1065"/>
      <c r="F1970" s="1086"/>
    </row>
    <row r="1971" spans="5:6" x14ac:dyDescent="0.25">
      <c r="E1971" s="1065"/>
      <c r="F1971" s="1086"/>
    </row>
    <row r="1972" spans="5:6" x14ac:dyDescent="0.25">
      <c r="E1972" s="1065"/>
      <c r="F1972" s="1086"/>
    </row>
    <row r="1973" spans="5:6" x14ac:dyDescent="0.25">
      <c r="E1973" s="1065"/>
      <c r="F1973" s="1086"/>
    </row>
    <row r="1974" spans="5:6" x14ac:dyDescent="0.25">
      <c r="E1974" s="1065"/>
      <c r="F1974" s="1086"/>
    </row>
    <row r="1975" spans="5:6" x14ac:dyDescent="0.25">
      <c r="E1975" s="1065"/>
      <c r="F1975" s="1086"/>
    </row>
    <row r="1976" spans="5:6" x14ac:dyDescent="0.25">
      <c r="E1976" s="1065"/>
      <c r="F1976" s="1086"/>
    </row>
    <row r="1977" spans="5:6" x14ac:dyDescent="0.25">
      <c r="E1977" s="1065"/>
      <c r="F1977" s="1086"/>
    </row>
    <row r="1978" spans="5:6" x14ac:dyDescent="0.25">
      <c r="E1978" s="1065"/>
      <c r="F1978" s="1086"/>
    </row>
    <row r="1979" spans="5:6" x14ac:dyDescent="0.25">
      <c r="E1979" s="1065"/>
      <c r="F1979" s="1086"/>
    </row>
    <row r="1980" spans="5:6" x14ac:dyDescent="0.25">
      <c r="E1980" s="1065"/>
      <c r="F1980" s="1086"/>
    </row>
    <row r="1981" spans="5:6" x14ac:dyDescent="0.25">
      <c r="E1981" s="1065"/>
      <c r="F1981" s="1086"/>
    </row>
    <row r="1982" spans="5:6" x14ac:dyDescent="0.25">
      <c r="E1982" s="1065"/>
      <c r="F1982" s="1086"/>
    </row>
    <row r="1983" spans="5:6" x14ac:dyDescent="0.25">
      <c r="E1983" s="1065"/>
      <c r="F1983" s="1086"/>
    </row>
    <row r="1984" spans="5:6" x14ac:dyDescent="0.25">
      <c r="E1984" s="1065"/>
      <c r="F1984" s="1086"/>
    </row>
    <row r="1985" spans="5:6" x14ac:dyDescent="0.25">
      <c r="E1985" s="1065"/>
      <c r="F1985" s="1086"/>
    </row>
    <row r="1986" spans="5:6" x14ac:dyDescent="0.25">
      <c r="E1986" s="1065"/>
      <c r="F1986" s="1086"/>
    </row>
    <row r="1987" spans="5:6" x14ac:dyDescent="0.25">
      <c r="E1987" s="1065"/>
      <c r="F1987" s="1086"/>
    </row>
    <row r="1988" spans="5:6" x14ac:dyDescent="0.25">
      <c r="E1988" s="1065"/>
      <c r="F1988" s="1086"/>
    </row>
    <row r="1989" spans="5:6" x14ac:dyDescent="0.25">
      <c r="E1989" s="1065"/>
      <c r="F1989" s="1086"/>
    </row>
    <row r="1990" spans="5:6" x14ac:dyDescent="0.25">
      <c r="E1990" s="1065"/>
      <c r="F1990" s="1086"/>
    </row>
    <row r="1991" spans="5:6" x14ac:dyDescent="0.25">
      <c r="E1991" s="1065"/>
      <c r="F1991" s="1086"/>
    </row>
    <row r="1992" spans="5:6" x14ac:dyDescent="0.25">
      <c r="E1992" s="1065"/>
      <c r="F1992" s="1086"/>
    </row>
    <row r="1993" spans="5:6" x14ac:dyDescent="0.25">
      <c r="E1993" s="1065"/>
      <c r="F1993" s="1086"/>
    </row>
    <row r="1994" spans="5:6" x14ac:dyDescent="0.25">
      <c r="E1994" s="1065"/>
      <c r="F1994" s="1086"/>
    </row>
    <row r="1995" spans="5:6" x14ac:dyDescent="0.25">
      <c r="E1995" s="1065"/>
      <c r="F1995" s="1086"/>
    </row>
    <row r="1996" spans="5:6" x14ac:dyDescent="0.25">
      <c r="E1996" s="1065"/>
      <c r="F1996" s="1086"/>
    </row>
    <row r="1997" spans="5:6" x14ac:dyDescent="0.25">
      <c r="E1997" s="1065"/>
      <c r="F1997" s="1086"/>
    </row>
    <row r="1998" spans="5:6" x14ac:dyDescent="0.25">
      <c r="E1998" s="1065"/>
      <c r="F1998" s="1086"/>
    </row>
    <row r="1999" spans="5:6" x14ac:dyDescent="0.25">
      <c r="E1999" s="1065"/>
      <c r="F1999" s="1086"/>
    </row>
    <row r="2000" spans="5:6" x14ac:dyDescent="0.25">
      <c r="E2000" s="1065"/>
      <c r="F2000" s="1086"/>
    </row>
    <row r="2001" spans="5:6" x14ac:dyDescent="0.25">
      <c r="E2001" s="1065"/>
      <c r="F2001" s="1086"/>
    </row>
    <row r="2002" spans="5:6" x14ac:dyDescent="0.25">
      <c r="E2002" s="1065"/>
      <c r="F2002" s="1086"/>
    </row>
    <row r="2003" spans="5:6" x14ac:dyDescent="0.25">
      <c r="E2003" s="1065"/>
      <c r="F2003" s="1086"/>
    </row>
    <row r="2004" spans="5:6" x14ac:dyDescent="0.25">
      <c r="E2004" s="1065"/>
      <c r="F2004" s="1086"/>
    </row>
    <row r="2005" spans="5:6" x14ac:dyDescent="0.25">
      <c r="E2005" s="1065"/>
      <c r="F2005" s="1086"/>
    </row>
    <row r="2006" spans="5:6" x14ac:dyDescent="0.25">
      <c r="E2006" s="1065"/>
      <c r="F2006" s="1086"/>
    </row>
    <row r="2007" spans="5:6" x14ac:dyDescent="0.25">
      <c r="E2007" s="1065"/>
      <c r="F2007" s="1086"/>
    </row>
    <row r="2008" spans="5:6" x14ac:dyDescent="0.25">
      <c r="E2008" s="1065"/>
      <c r="F2008" s="1086"/>
    </row>
    <row r="2009" spans="5:6" x14ac:dyDescent="0.25">
      <c r="E2009" s="1065"/>
      <c r="F2009" s="1086"/>
    </row>
    <row r="2010" spans="5:6" x14ac:dyDescent="0.25">
      <c r="E2010" s="1065"/>
      <c r="F2010" s="1086"/>
    </row>
    <row r="2011" spans="5:6" x14ac:dyDescent="0.25">
      <c r="E2011" s="1065"/>
      <c r="F2011" s="1086"/>
    </row>
    <row r="2012" spans="5:6" x14ac:dyDescent="0.25">
      <c r="E2012" s="1065"/>
      <c r="F2012" s="1086"/>
    </row>
    <row r="2013" spans="5:6" x14ac:dyDescent="0.25">
      <c r="E2013" s="1065"/>
      <c r="F2013" s="1086"/>
    </row>
    <row r="2014" spans="5:6" x14ac:dyDescent="0.25">
      <c r="E2014" s="1065"/>
      <c r="F2014" s="1086"/>
    </row>
    <row r="2015" spans="5:6" x14ac:dyDescent="0.25">
      <c r="E2015" s="1065"/>
      <c r="F2015" s="1086"/>
    </row>
    <row r="2016" spans="5:6" x14ac:dyDescent="0.25">
      <c r="E2016" s="1065"/>
      <c r="F2016" s="1086"/>
    </row>
    <row r="2017" spans="5:6" x14ac:dyDescent="0.25">
      <c r="E2017" s="1065"/>
      <c r="F2017" s="1086"/>
    </row>
    <row r="2018" spans="5:6" x14ac:dyDescent="0.25">
      <c r="E2018" s="1065"/>
      <c r="F2018" s="1086"/>
    </row>
    <row r="2019" spans="5:6" x14ac:dyDescent="0.25">
      <c r="E2019" s="1065"/>
      <c r="F2019" s="1086"/>
    </row>
    <row r="2020" spans="5:6" x14ac:dyDescent="0.25">
      <c r="E2020" s="1065"/>
      <c r="F2020" s="1086"/>
    </row>
    <row r="2021" spans="5:6" x14ac:dyDescent="0.25">
      <c r="E2021" s="1065"/>
      <c r="F2021" s="1086"/>
    </row>
    <row r="2022" spans="5:6" x14ac:dyDescent="0.25">
      <c r="E2022" s="1065"/>
      <c r="F2022" s="1086"/>
    </row>
    <row r="2023" spans="5:6" x14ac:dyDescent="0.25">
      <c r="E2023" s="1065"/>
      <c r="F2023" s="1086"/>
    </row>
    <row r="2024" spans="5:6" x14ac:dyDescent="0.25">
      <c r="E2024" s="1065"/>
      <c r="F2024" s="1086"/>
    </row>
    <row r="2025" spans="5:6" x14ac:dyDescent="0.25">
      <c r="E2025" s="1065"/>
      <c r="F2025" s="1086"/>
    </row>
    <row r="2026" spans="5:6" x14ac:dyDescent="0.25">
      <c r="E2026" s="1065"/>
      <c r="F2026" s="1086"/>
    </row>
    <row r="2027" spans="5:6" x14ac:dyDescent="0.25">
      <c r="E2027" s="1065"/>
      <c r="F2027" s="1086"/>
    </row>
    <row r="2028" spans="5:6" x14ac:dyDescent="0.25">
      <c r="E2028" s="1065"/>
      <c r="F2028" s="1086"/>
    </row>
    <row r="2029" spans="5:6" x14ac:dyDescent="0.25">
      <c r="E2029" s="1065"/>
      <c r="F2029" s="1086"/>
    </row>
    <row r="2030" spans="5:6" x14ac:dyDescent="0.25">
      <c r="E2030" s="1065"/>
      <c r="F2030" s="1086"/>
    </row>
    <row r="2031" spans="5:6" x14ac:dyDescent="0.25">
      <c r="E2031" s="1065"/>
      <c r="F2031" s="1086"/>
    </row>
    <row r="2032" spans="5:6" x14ac:dyDescent="0.25">
      <c r="E2032" s="1065"/>
      <c r="F2032" s="1086"/>
    </row>
    <row r="2033" spans="5:6" x14ac:dyDescent="0.25">
      <c r="E2033" s="1065"/>
      <c r="F2033" s="1086"/>
    </row>
    <row r="2034" spans="5:6" x14ac:dyDescent="0.25">
      <c r="E2034" s="1065"/>
      <c r="F2034" s="1086"/>
    </row>
    <row r="2035" spans="5:6" x14ac:dyDescent="0.25">
      <c r="E2035" s="1065"/>
      <c r="F2035" s="1086"/>
    </row>
    <row r="2036" spans="5:6" x14ac:dyDescent="0.25">
      <c r="E2036" s="1065"/>
      <c r="F2036" s="1086"/>
    </row>
    <row r="2037" spans="5:6" x14ac:dyDescent="0.25">
      <c r="E2037" s="1065"/>
      <c r="F2037" s="1086"/>
    </row>
    <row r="2038" spans="5:6" x14ac:dyDescent="0.25">
      <c r="E2038" s="1065"/>
      <c r="F2038" s="1086"/>
    </row>
    <row r="2039" spans="5:6" x14ac:dyDescent="0.25">
      <c r="E2039" s="1065"/>
      <c r="F2039" s="1086"/>
    </row>
    <row r="2040" spans="5:6" x14ac:dyDescent="0.25">
      <c r="E2040" s="1065"/>
      <c r="F2040" s="1086"/>
    </row>
    <row r="2041" spans="5:6" x14ac:dyDescent="0.25">
      <c r="E2041" s="1065"/>
      <c r="F2041" s="1086"/>
    </row>
    <row r="2042" spans="5:6" x14ac:dyDescent="0.25">
      <c r="E2042" s="1065"/>
      <c r="F2042" s="1086"/>
    </row>
    <row r="2043" spans="5:6" x14ac:dyDescent="0.25">
      <c r="E2043" s="1065"/>
      <c r="F2043" s="1086"/>
    </row>
    <row r="2044" spans="5:6" x14ac:dyDescent="0.25">
      <c r="E2044" s="1065"/>
      <c r="F2044" s="1086"/>
    </row>
    <row r="2045" spans="5:6" x14ac:dyDescent="0.25">
      <c r="E2045" s="1065"/>
      <c r="F2045" s="1086"/>
    </row>
    <row r="2046" spans="5:6" x14ac:dyDescent="0.25">
      <c r="E2046" s="1065"/>
      <c r="F2046" s="1086"/>
    </row>
    <row r="2047" spans="5:6" x14ac:dyDescent="0.25">
      <c r="E2047" s="1065"/>
      <c r="F2047" s="1086"/>
    </row>
    <row r="2048" spans="5:6" x14ac:dyDescent="0.25">
      <c r="E2048" s="1065"/>
      <c r="F2048" s="1086"/>
    </row>
    <row r="2049" spans="5:6" x14ac:dyDescent="0.25">
      <c r="E2049" s="1065"/>
      <c r="F2049" s="1086"/>
    </row>
    <row r="2050" spans="5:6" x14ac:dyDescent="0.25">
      <c r="E2050" s="1065"/>
      <c r="F2050" s="1086"/>
    </row>
    <row r="2051" spans="5:6" x14ac:dyDescent="0.25">
      <c r="E2051" s="1065"/>
      <c r="F2051" s="1086"/>
    </row>
    <row r="2052" spans="5:6" x14ac:dyDescent="0.25">
      <c r="E2052" s="1065"/>
      <c r="F2052" s="1086"/>
    </row>
    <row r="2053" spans="5:6" x14ac:dyDescent="0.25">
      <c r="E2053" s="1065"/>
      <c r="F2053" s="1086"/>
    </row>
    <row r="2054" spans="5:6" x14ac:dyDescent="0.25">
      <c r="E2054" s="1065"/>
      <c r="F2054" s="1086"/>
    </row>
    <row r="2055" spans="5:6" x14ac:dyDescent="0.25">
      <c r="E2055" s="1065"/>
      <c r="F2055" s="1086"/>
    </row>
    <row r="2056" spans="5:6" x14ac:dyDescent="0.25">
      <c r="E2056" s="1065"/>
      <c r="F2056" s="1086"/>
    </row>
    <row r="2057" spans="5:6" x14ac:dyDescent="0.25">
      <c r="E2057" s="1065"/>
      <c r="F2057" s="1086"/>
    </row>
    <row r="2058" spans="5:6" x14ac:dyDescent="0.25">
      <c r="E2058" s="1065"/>
      <c r="F2058" s="1086"/>
    </row>
    <row r="2059" spans="5:6" x14ac:dyDescent="0.25">
      <c r="E2059" s="1065"/>
      <c r="F2059" s="1086"/>
    </row>
    <row r="2060" spans="5:6" x14ac:dyDescent="0.25">
      <c r="E2060" s="1065"/>
      <c r="F2060" s="1086"/>
    </row>
    <row r="2061" spans="5:6" x14ac:dyDescent="0.25">
      <c r="E2061" s="1065"/>
      <c r="F2061" s="1086"/>
    </row>
    <row r="2062" spans="5:6" x14ac:dyDescent="0.25">
      <c r="E2062" s="1065"/>
      <c r="F2062" s="1086"/>
    </row>
    <row r="2063" spans="5:6" x14ac:dyDescent="0.25">
      <c r="E2063" s="1065"/>
      <c r="F2063" s="1086"/>
    </row>
    <row r="2064" spans="5:6" x14ac:dyDescent="0.25">
      <c r="E2064" s="1065"/>
      <c r="F2064" s="1086"/>
    </row>
    <row r="2065" spans="5:6" x14ac:dyDescent="0.25">
      <c r="E2065" s="1065"/>
      <c r="F2065" s="1086"/>
    </row>
    <row r="2066" spans="5:6" x14ac:dyDescent="0.25">
      <c r="E2066" s="1065"/>
      <c r="F2066" s="1086"/>
    </row>
    <row r="2067" spans="5:6" x14ac:dyDescent="0.25">
      <c r="E2067" s="1065"/>
      <c r="F2067" s="1086"/>
    </row>
    <row r="2068" spans="5:6" x14ac:dyDescent="0.25">
      <c r="E2068" s="1065"/>
      <c r="F2068" s="1086"/>
    </row>
    <row r="2069" spans="5:6" x14ac:dyDescent="0.25">
      <c r="E2069" s="1065"/>
      <c r="F2069" s="1086"/>
    </row>
    <row r="2070" spans="5:6" x14ac:dyDescent="0.25">
      <c r="E2070" s="1065"/>
      <c r="F2070" s="1086"/>
    </row>
    <row r="2071" spans="5:6" x14ac:dyDescent="0.25">
      <c r="E2071" s="1065"/>
      <c r="F2071" s="1086"/>
    </row>
    <row r="2072" spans="5:6" x14ac:dyDescent="0.25">
      <c r="E2072" s="1065"/>
      <c r="F2072" s="1086"/>
    </row>
    <row r="2073" spans="5:6" x14ac:dyDescent="0.25">
      <c r="E2073" s="1065"/>
      <c r="F2073" s="1086"/>
    </row>
    <row r="2074" spans="5:6" x14ac:dyDescent="0.25">
      <c r="E2074" s="1065"/>
      <c r="F2074" s="1086"/>
    </row>
    <row r="2075" spans="5:6" x14ac:dyDescent="0.25">
      <c r="E2075" s="1065"/>
      <c r="F2075" s="1086"/>
    </row>
    <row r="2076" spans="5:6" x14ac:dyDescent="0.25">
      <c r="E2076" s="1065"/>
      <c r="F2076" s="1086"/>
    </row>
    <row r="2077" spans="5:6" x14ac:dyDescent="0.25">
      <c r="E2077" s="1065"/>
      <c r="F2077" s="1086"/>
    </row>
    <row r="2078" spans="5:6" x14ac:dyDescent="0.25">
      <c r="E2078" s="1065"/>
      <c r="F2078" s="1086"/>
    </row>
    <row r="2079" spans="5:6" x14ac:dyDescent="0.25">
      <c r="E2079" s="1065"/>
      <c r="F2079" s="1086"/>
    </row>
    <row r="2080" spans="5:6" x14ac:dyDescent="0.25">
      <c r="E2080" s="1065"/>
      <c r="F2080" s="1086"/>
    </row>
    <row r="2081" spans="5:6" x14ac:dyDescent="0.25">
      <c r="E2081" s="1065"/>
      <c r="F2081" s="1086"/>
    </row>
    <row r="2082" spans="5:6" x14ac:dyDescent="0.25">
      <c r="E2082" s="1065"/>
      <c r="F2082" s="1086"/>
    </row>
    <row r="2083" spans="5:6" x14ac:dyDescent="0.25">
      <c r="E2083" s="1065"/>
      <c r="F2083" s="1086"/>
    </row>
    <row r="2084" spans="5:6" x14ac:dyDescent="0.25">
      <c r="E2084" s="1065"/>
      <c r="F2084" s="1086"/>
    </row>
    <row r="2085" spans="5:6" x14ac:dyDescent="0.25">
      <c r="E2085" s="1065"/>
      <c r="F2085" s="1086"/>
    </row>
    <row r="2086" spans="5:6" x14ac:dyDescent="0.25">
      <c r="E2086" s="1065"/>
      <c r="F2086" s="1086"/>
    </row>
    <row r="2087" spans="5:6" x14ac:dyDescent="0.25">
      <c r="E2087" s="1065"/>
      <c r="F2087" s="1086"/>
    </row>
    <row r="2088" spans="5:6" x14ac:dyDescent="0.25">
      <c r="E2088" s="1065"/>
      <c r="F2088" s="1086"/>
    </row>
    <row r="2089" spans="5:6" x14ac:dyDescent="0.25">
      <c r="E2089" s="1065"/>
      <c r="F2089" s="1086"/>
    </row>
    <row r="2090" spans="5:6" x14ac:dyDescent="0.25">
      <c r="E2090" s="1065"/>
      <c r="F2090" s="1086"/>
    </row>
    <row r="2091" spans="5:6" x14ac:dyDescent="0.25">
      <c r="E2091" s="1065"/>
      <c r="F2091" s="1086"/>
    </row>
    <row r="2092" spans="5:6" x14ac:dyDescent="0.25">
      <c r="E2092" s="1065"/>
      <c r="F2092" s="1086"/>
    </row>
    <row r="2093" spans="5:6" x14ac:dyDescent="0.25">
      <c r="E2093" s="1065"/>
      <c r="F2093" s="1086"/>
    </row>
    <row r="2094" spans="5:6" x14ac:dyDescent="0.25">
      <c r="E2094" s="1065"/>
      <c r="F2094" s="1086"/>
    </row>
    <row r="2095" spans="5:6" x14ac:dyDescent="0.25">
      <c r="E2095" s="1065"/>
      <c r="F2095" s="1086"/>
    </row>
    <row r="2096" spans="5:6" x14ac:dyDescent="0.25">
      <c r="E2096" s="1065"/>
      <c r="F2096" s="1086"/>
    </row>
    <row r="2097" spans="5:6" x14ac:dyDescent="0.25">
      <c r="E2097" s="1065"/>
      <c r="F2097" s="1086"/>
    </row>
    <row r="2098" spans="5:6" x14ac:dyDescent="0.25">
      <c r="E2098" s="1065"/>
      <c r="F2098" s="1086"/>
    </row>
    <row r="2099" spans="5:6" x14ac:dyDescent="0.25">
      <c r="E2099" s="1065"/>
      <c r="F2099" s="1086"/>
    </row>
    <row r="2100" spans="5:6" x14ac:dyDescent="0.25">
      <c r="E2100" s="1065"/>
      <c r="F2100" s="1086"/>
    </row>
    <row r="2101" spans="5:6" x14ac:dyDescent="0.25">
      <c r="E2101" s="1065"/>
      <c r="F2101" s="1086"/>
    </row>
    <row r="2102" spans="5:6" x14ac:dyDescent="0.25">
      <c r="E2102" s="1065"/>
      <c r="F2102" s="1086"/>
    </row>
    <row r="2103" spans="5:6" x14ac:dyDescent="0.25">
      <c r="E2103" s="1065"/>
      <c r="F2103" s="1086"/>
    </row>
    <row r="2104" spans="5:6" x14ac:dyDescent="0.25">
      <c r="E2104" s="1065"/>
      <c r="F2104" s="1086"/>
    </row>
    <row r="2105" spans="5:6" x14ac:dyDescent="0.25">
      <c r="E2105" s="1065"/>
      <c r="F2105" s="1086"/>
    </row>
    <row r="2106" spans="5:6" x14ac:dyDescent="0.25">
      <c r="E2106" s="1065"/>
      <c r="F2106" s="1086"/>
    </row>
    <row r="2107" spans="5:6" x14ac:dyDescent="0.25">
      <c r="E2107" s="1065"/>
      <c r="F2107" s="1086"/>
    </row>
    <row r="2108" spans="5:6" x14ac:dyDescent="0.25">
      <c r="E2108" s="1065"/>
      <c r="F2108" s="1086"/>
    </row>
    <row r="2109" spans="5:6" x14ac:dyDescent="0.25">
      <c r="E2109" s="1065"/>
      <c r="F2109" s="1086"/>
    </row>
    <row r="2110" spans="5:6" x14ac:dyDescent="0.25">
      <c r="E2110" s="1065"/>
      <c r="F2110" s="1086"/>
    </row>
    <row r="2111" spans="5:6" x14ac:dyDescent="0.25">
      <c r="E2111" s="1065"/>
      <c r="F2111" s="1086"/>
    </row>
    <row r="2112" spans="5:6" x14ac:dyDescent="0.25">
      <c r="E2112" s="1065"/>
      <c r="F2112" s="1086"/>
    </row>
    <row r="2113" spans="5:6" x14ac:dyDescent="0.25">
      <c r="E2113" s="1065"/>
      <c r="F2113" s="1086"/>
    </row>
    <row r="2114" spans="5:6" x14ac:dyDescent="0.25">
      <c r="E2114" s="1065"/>
      <c r="F2114" s="1086"/>
    </row>
    <row r="2115" spans="5:6" x14ac:dyDescent="0.25">
      <c r="E2115" s="1065"/>
      <c r="F2115" s="1086"/>
    </row>
    <row r="2116" spans="5:6" x14ac:dyDescent="0.25">
      <c r="E2116" s="1065"/>
      <c r="F2116" s="1086"/>
    </row>
    <row r="2117" spans="5:6" x14ac:dyDescent="0.25">
      <c r="E2117" s="1065"/>
      <c r="F2117" s="1086"/>
    </row>
    <row r="2118" spans="5:6" x14ac:dyDescent="0.25">
      <c r="E2118" s="1065"/>
      <c r="F2118" s="1086"/>
    </row>
    <row r="2119" spans="5:6" x14ac:dyDescent="0.25">
      <c r="E2119" s="1065"/>
      <c r="F2119" s="1086"/>
    </row>
    <row r="2120" spans="5:6" x14ac:dyDescent="0.25">
      <c r="E2120" s="1065"/>
      <c r="F2120" s="1086"/>
    </row>
    <row r="2121" spans="5:6" x14ac:dyDescent="0.25">
      <c r="E2121" s="1065"/>
      <c r="F2121" s="1086"/>
    </row>
    <row r="2122" spans="5:6" x14ac:dyDescent="0.25">
      <c r="E2122" s="1065"/>
      <c r="F2122" s="1086"/>
    </row>
    <row r="2123" spans="5:6" x14ac:dyDescent="0.25">
      <c r="E2123" s="1065"/>
      <c r="F2123" s="1086"/>
    </row>
    <row r="2124" spans="5:6" x14ac:dyDescent="0.25">
      <c r="E2124" s="1065"/>
      <c r="F2124" s="1086"/>
    </row>
    <row r="2125" spans="5:6" x14ac:dyDescent="0.25">
      <c r="E2125" s="1065"/>
      <c r="F2125" s="1086"/>
    </row>
    <row r="2126" spans="5:6" x14ac:dyDescent="0.25">
      <c r="E2126" s="1065"/>
      <c r="F2126" s="1086"/>
    </row>
    <row r="2127" spans="5:6" x14ac:dyDescent="0.25">
      <c r="E2127" s="1065"/>
      <c r="F2127" s="1086"/>
    </row>
    <row r="2128" spans="5:6" x14ac:dyDescent="0.25">
      <c r="E2128" s="1065"/>
      <c r="F2128" s="1086"/>
    </row>
    <row r="2129" spans="5:6" x14ac:dyDescent="0.25">
      <c r="E2129" s="1065"/>
      <c r="F2129" s="1086"/>
    </row>
    <row r="2130" spans="5:6" x14ac:dyDescent="0.25">
      <c r="E2130" s="1065"/>
      <c r="F2130" s="1086"/>
    </row>
    <row r="2131" spans="5:6" x14ac:dyDescent="0.25">
      <c r="E2131" s="1065"/>
      <c r="F2131" s="1086"/>
    </row>
    <row r="2132" spans="5:6" x14ac:dyDescent="0.25">
      <c r="E2132" s="1065"/>
      <c r="F2132" s="1086"/>
    </row>
    <row r="2133" spans="5:6" x14ac:dyDescent="0.25">
      <c r="E2133" s="1065"/>
      <c r="F2133" s="1086"/>
    </row>
    <row r="2134" spans="5:6" x14ac:dyDescent="0.25">
      <c r="E2134" s="1065"/>
      <c r="F2134" s="1086"/>
    </row>
    <row r="2135" spans="5:6" x14ac:dyDescent="0.25">
      <c r="E2135" s="1065"/>
      <c r="F2135" s="1086"/>
    </row>
    <row r="2136" spans="5:6" x14ac:dyDescent="0.25">
      <c r="E2136" s="1065"/>
      <c r="F2136" s="1086"/>
    </row>
    <row r="2137" spans="5:6" x14ac:dyDescent="0.25">
      <c r="E2137" s="1065"/>
      <c r="F2137" s="1086"/>
    </row>
    <row r="2138" spans="5:6" x14ac:dyDescent="0.25">
      <c r="E2138" s="1065"/>
      <c r="F2138" s="1086"/>
    </row>
    <row r="2139" spans="5:6" x14ac:dyDescent="0.25">
      <c r="E2139" s="1065"/>
      <c r="F2139" s="1086"/>
    </row>
    <row r="2140" spans="5:6" x14ac:dyDescent="0.25">
      <c r="E2140" s="1065"/>
      <c r="F2140" s="1086"/>
    </row>
    <row r="2141" spans="5:6" x14ac:dyDescent="0.25">
      <c r="E2141" s="1065"/>
      <c r="F2141" s="1086"/>
    </row>
    <row r="2142" spans="5:6" x14ac:dyDescent="0.25">
      <c r="E2142" s="1065"/>
      <c r="F2142" s="1086"/>
    </row>
    <row r="2143" spans="5:6" x14ac:dyDescent="0.25">
      <c r="E2143" s="1065"/>
      <c r="F2143" s="1086"/>
    </row>
    <row r="2144" spans="5:6" x14ac:dyDescent="0.25">
      <c r="E2144" s="1065"/>
      <c r="F2144" s="1086"/>
    </row>
    <row r="2145" spans="5:6" x14ac:dyDescent="0.25">
      <c r="E2145" s="1065"/>
      <c r="F2145" s="1086"/>
    </row>
    <row r="2146" spans="5:6" x14ac:dyDescent="0.25">
      <c r="E2146" s="1065"/>
      <c r="F2146" s="1086"/>
    </row>
    <row r="2147" spans="5:6" x14ac:dyDescent="0.25">
      <c r="E2147" s="1065"/>
      <c r="F2147" s="1086"/>
    </row>
    <row r="2148" spans="5:6" x14ac:dyDescent="0.25">
      <c r="E2148" s="1065"/>
      <c r="F2148" s="1086"/>
    </row>
    <row r="2149" spans="5:6" x14ac:dyDescent="0.25">
      <c r="E2149" s="1065"/>
      <c r="F2149" s="1086"/>
    </row>
    <row r="2150" spans="5:6" x14ac:dyDescent="0.25">
      <c r="E2150" s="1065"/>
      <c r="F2150" s="1086"/>
    </row>
    <row r="2151" spans="5:6" x14ac:dyDescent="0.25">
      <c r="E2151" s="1065"/>
      <c r="F2151" s="1086"/>
    </row>
    <row r="2152" spans="5:6" x14ac:dyDescent="0.25">
      <c r="E2152" s="1065"/>
      <c r="F2152" s="1086"/>
    </row>
    <row r="2153" spans="5:6" x14ac:dyDescent="0.25">
      <c r="E2153" s="1065"/>
      <c r="F2153" s="1086"/>
    </row>
    <row r="2154" spans="5:6" x14ac:dyDescent="0.25">
      <c r="E2154" s="1065"/>
      <c r="F2154" s="1086"/>
    </row>
    <row r="2155" spans="5:6" x14ac:dyDescent="0.25">
      <c r="E2155" s="1065"/>
      <c r="F2155" s="1086"/>
    </row>
    <row r="2156" spans="5:6" x14ac:dyDescent="0.25">
      <c r="E2156" s="1065"/>
      <c r="F2156" s="1086"/>
    </row>
    <row r="2157" spans="5:6" x14ac:dyDescent="0.25">
      <c r="E2157" s="1065"/>
      <c r="F2157" s="1086"/>
    </row>
    <row r="2158" spans="5:6" x14ac:dyDescent="0.25">
      <c r="E2158" s="1065"/>
      <c r="F2158" s="1086"/>
    </row>
    <row r="2159" spans="5:6" x14ac:dyDescent="0.25">
      <c r="E2159" s="1065"/>
      <c r="F2159" s="1086"/>
    </row>
    <row r="2160" spans="5:6" x14ac:dyDescent="0.25">
      <c r="E2160" s="1065"/>
      <c r="F2160" s="1086"/>
    </row>
    <row r="2161" spans="5:6" x14ac:dyDescent="0.25">
      <c r="E2161" s="1065"/>
      <c r="F2161" s="1086"/>
    </row>
    <row r="2162" spans="5:6" x14ac:dyDescent="0.25">
      <c r="E2162" s="1065"/>
      <c r="F2162" s="1086"/>
    </row>
    <row r="2163" spans="5:6" x14ac:dyDescent="0.25">
      <c r="E2163" s="1065"/>
      <c r="F2163" s="1086"/>
    </row>
    <row r="2164" spans="5:6" x14ac:dyDescent="0.25">
      <c r="E2164" s="1065"/>
      <c r="F2164" s="1086"/>
    </row>
    <row r="2165" spans="5:6" x14ac:dyDescent="0.25">
      <c r="E2165" s="1065"/>
      <c r="F2165" s="1086"/>
    </row>
    <row r="2166" spans="5:6" x14ac:dyDescent="0.25">
      <c r="E2166" s="1065"/>
      <c r="F2166" s="1086"/>
    </row>
    <row r="2167" spans="5:6" x14ac:dyDescent="0.25">
      <c r="E2167" s="1065"/>
      <c r="F2167" s="1086"/>
    </row>
    <row r="2168" spans="5:6" x14ac:dyDescent="0.25">
      <c r="E2168" s="1065"/>
      <c r="F2168" s="1086"/>
    </row>
    <row r="2169" spans="5:6" x14ac:dyDescent="0.25">
      <c r="E2169" s="1065"/>
      <c r="F2169" s="1086"/>
    </row>
    <row r="2170" spans="5:6" x14ac:dyDescent="0.25">
      <c r="E2170" s="1065"/>
      <c r="F2170" s="1086"/>
    </row>
    <row r="2171" spans="5:6" x14ac:dyDescent="0.25">
      <c r="E2171" s="1065"/>
      <c r="F2171" s="1086"/>
    </row>
    <row r="2172" spans="5:6" x14ac:dyDescent="0.25">
      <c r="E2172" s="1065"/>
      <c r="F2172" s="1086"/>
    </row>
    <row r="2173" spans="5:6" x14ac:dyDescent="0.25">
      <c r="E2173" s="1065"/>
      <c r="F2173" s="1086"/>
    </row>
    <row r="2174" spans="5:6" x14ac:dyDescent="0.25">
      <c r="E2174" s="1065"/>
      <c r="F2174" s="1086"/>
    </row>
    <row r="2175" spans="5:6" x14ac:dyDescent="0.25">
      <c r="E2175" s="1065"/>
      <c r="F2175" s="1086"/>
    </row>
    <row r="2176" spans="5:6" x14ac:dyDescent="0.25">
      <c r="E2176" s="1065"/>
      <c r="F2176" s="1086"/>
    </row>
    <row r="2177" spans="5:6" x14ac:dyDescent="0.25">
      <c r="E2177" s="1065"/>
      <c r="F2177" s="1086"/>
    </row>
    <row r="2178" spans="5:6" x14ac:dyDescent="0.25">
      <c r="E2178" s="1065"/>
      <c r="F2178" s="1086"/>
    </row>
    <row r="2179" spans="5:6" x14ac:dyDescent="0.25">
      <c r="E2179" s="1065"/>
      <c r="F2179" s="1086"/>
    </row>
    <row r="2180" spans="5:6" x14ac:dyDescent="0.25">
      <c r="E2180" s="1065"/>
      <c r="F2180" s="1086"/>
    </row>
    <row r="2181" spans="5:6" x14ac:dyDescent="0.25">
      <c r="E2181" s="1065"/>
      <c r="F2181" s="1086"/>
    </row>
    <row r="2182" spans="5:6" x14ac:dyDescent="0.25">
      <c r="E2182" s="1065"/>
      <c r="F2182" s="1086"/>
    </row>
    <row r="2183" spans="5:6" x14ac:dyDescent="0.25">
      <c r="E2183" s="1065"/>
      <c r="F2183" s="1086"/>
    </row>
    <row r="2184" spans="5:6" x14ac:dyDescent="0.25">
      <c r="E2184" s="1065"/>
      <c r="F2184" s="1086"/>
    </row>
    <row r="2185" spans="5:6" x14ac:dyDescent="0.25">
      <c r="E2185" s="1065"/>
      <c r="F2185" s="1086"/>
    </row>
    <row r="2186" spans="5:6" x14ac:dyDescent="0.25">
      <c r="E2186" s="1065"/>
      <c r="F2186" s="1086"/>
    </row>
    <row r="2187" spans="5:6" x14ac:dyDescent="0.25">
      <c r="E2187" s="1065"/>
      <c r="F2187" s="1086"/>
    </row>
    <row r="2188" spans="5:6" x14ac:dyDescent="0.25">
      <c r="E2188" s="1065"/>
      <c r="F2188" s="1086"/>
    </row>
    <row r="2189" spans="5:6" x14ac:dyDescent="0.25">
      <c r="E2189" s="1065"/>
      <c r="F2189" s="1086"/>
    </row>
    <row r="2190" spans="5:6" x14ac:dyDescent="0.25">
      <c r="E2190" s="1065"/>
      <c r="F2190" s="1086"/>
    </row>
    <row r="2191" spans="5:6" x14ac:dyDescent="0.25">
      <c r="E2191" s="1065"/>
      <c r="F2191" s="1086"/>
    </row>
    <row r="2192" spans="5:6" x14ac:dyDescent="0.25">
      <c r="E2192" s="1065"/>
      <c r="F2192" s="1086"/>
    </row>
    <row r="2193" spans="5:6" x14ac:dyDescent="0.25">
      <c r="E2193" s="1065"/>
      <c r="F2193" s="1086"/>
    </row>
    <row r="2194" spans="5:6" x14ac:dyDescent="0.25">
      <c r="E2194" s="1065"/>
      <c r="F2194" s="1086"/>
    </row>
    <row r="2195" spans="5:6" x14ac:dyDescent="0.25">
      <c r="E2195" s="1065"/>
      <c r="F2195" s="1086"/>
    </row>
    <row r="2196" spans="5:6" x14ac:dyDescent="0.25">
      <c r="E2196" s="1065"/>
      <c r="F2196" s="1086"/>
    </row>
    <row r="2197" spans="5:6" x14ac:dyDescent="0.25">
      <c r="E2197" s="1065"/>
      <c r="F2197" s="1086"/>
    </row>
    <row r="2198" spans="5:6" x14ac:dyDescent="0.25">
      <c r="E2198" s="1065"/>
      <c r="F2198" s="1086"/>
    </row>
    <row r="2199" spans="5:6" x14ac:dyDescent="0.25">
      <c r="E2199" s="1065"/>
      <c r="F2199" s="1086"/>
    </row>
    <row r="2200" spans="5:6" x14ac:dyDescent="0.25">
      <c r="E2200" s="1065"/>
      <c r="F2200" s="1086"/>
    </row>
    <row r="2201" spans="5:6" x14ac:dyDescent="0.25">
      <c r="E2201" s="1065"/>
      <c r="F2201" s="1086"/>
    </row>
    <row r="2202" spans="5:6" x14ac:dyDescent="0.25">
      <c r="E2202" s="1065"/>
      <c r="F2202" s="1086"/>
    </row>
    <row r="2203" spans="5:6" x14ac:dyDescent="0.25">
      <c r="E2203" s="1065"/>
      <c r="F2203" s="1086"/>
    </row>
    <row r="2204" spans="5:6" x14ac:dyDescent="0.25">
      <c r="E2204" s="1065"/>
      <c r="F2204" s="1086"/>
    </row>
    <row r="2205" spans="5:6" x14ac:dyDescent="0.25">
      <c r="E2205" s="1065"/>
      <c r="F2205" s="1086"/>
    </row>
    <row r="2206" spans="5:6" x14ac:dyDescent="0.25">
      <c r="E2206" s="1065"/>
      <c r="F2206" s="1086"/>
    </row>
    <row r="2207" spans="5:6" x14ac:dyDescent="0.25">
      <c r="E2207" s="1065"/>
      <c r="F2207" s="1086"/>
    </row>
    <row r="2208" spans="5:6" x14ac:dyDescent="0.25">
      <c r="E2208" s="1065"/>
      <c r="F2208" s="1086"/>
    </row>
    <row r="2209" spans="5:6" x14ac:dyDescent="0.25">
      <c r="E2209" s="1065"/>
      <c r="F2209" s="1086"/>
    </row>
    <row r="2210" spans="5:6" x14ac:dyDescent="0.25">
      <c r="E2210" s="1065"/>
      <c r="F2210" s="1086"/>
    </row>
    <row r="2211" spans="5:6" x14ac:dyDescent="0.25">
      <c r="E2211" s="1065"/>
      <c r="F2211" s="1086"/>
    </row>
    <row r="2212" spans="5:6" x14ac:dyDescent="0.25">
      <c r="E2212" s="1065"/>
      <c r="F2212" s="1086"/>
    </row>
    <row r="2213" spans="5:6" x14ac:dyDescent="0.25">
      <c r="E2213" s="1065"/>
      <c r="F2213" s="1086"/>
    </row>
    <row r="2214" spans="5:6" x14ac:dyDescent="0.25">
      <c r="E2214" s="1065"/>
      <c r="F2214" s="1086"/>
    </row>
    <row r="2215" spans="5:6" x14ac:dyDescent="0.25">
      <c r="E2215" s="1065"/>
      <c r="F2215" s="1086"/>
    </row>
    <row r="2216" spans="5:6" x14ac:dyDescent="0.25">
      <c r="E2216" s="1065"/>
      <c r="F2216" s="1086"/>
    </row>
    <row r="2217" spans="5:6" x14ac:dyDescent="0.25">
      <c r="E2217" s="1065"/>
      <c r="F2217" s="1086"/>
    </row>
    <row r="2218" spans="5:6" x14ac:dyDescent="0.25">
      <c r="E2218" s="1065"/>
      <c r="F2218" s="1086"/>
    </row>
    <row r="2219" spans="5:6" x14ac:dyDescent="0.25">
      <c r="E2219" s="1065"/>
      <c r="F2219" s="1086"/>
    </row>
    <row r="2220" spans="5:6" x14ac:dyDescent="0.25">
      <c r="E2220" s="1065"/>
      <c r="F2220" s="1086"/>
    </row>
    <row r="2221" spans="5:6" x14ac:dyDescent="0.25">
      <c r="E2221" s="1065"/>
      <c r="F2221" s="1086"/>
    </row>
    <row r="2222" spans="5:6" x14ac:dyDescent="0.25">
      <c r="E2222" s="1065"/>
      <c r="F2222" s="1086"/>
    </row>
    <row r="2223" spans="5:6" x14ac:dyDescent="0.25">
      <c r="E2223" s="1065"/>
      <c r="F2223" s="1086"/>
    </row>
    <row r="2224" spans="5:6" x14ac:dyDescent="0.25">
      <c r="E2224" s="1065"/>
      <c r="F2224" s="1086"/>
    </row>
    <row r="2225" spans="5:6" x14ac:dyDescent="0.25">
      <c r="E2225" s="1065"/>
      <c r="F2225" s="1086"/>
    </row>
    <row r="2226" spans="5:6" x14ac:dyDescent="0.25">
      <c r="E2226" s="1065"/>
      <c r="F2226" s="1086"/>
    </row>
    <row r="2227" spans="5:6" x14ac:dyDescent="0.25">
      <c r="E2227" s="1065"/>
      <c r="F2227" s="1086"/>
    </row>
    <row r="2228" spans="5:6" x14ac:dyDescent="0.25">
      <c r="E2228" s="1065"/>
      <c r="F2228" s="1086"/>
    </row>
    <row r="2229" spans="5:6" x14ac:dyDescent="0.25">
      <c r="E2229" s="1065"/>
      <c r="F2229" s="1086"/>
    </row>
    <row r="2230" spans="5:6" x14ac:dyDescent="0.25">
      <c r="E2230" s="1065"/>
      <c r="F2230" s="1086"/>
    </row>
    <row r="2231" spans="5:6" x14ac:dyDescent="0.25">
      <c r="E2231" s="1065"/>
      <c r="F2231" s="1086"/>
    </row>
    <row r="2232" spans="5:6" x14ac:dyDescent="0.25">
      <c r="E2232" s="1065"/>
      <c r="F2232" s="1086"/>
    </row>
    <row r="2233" spans="5:6" x14ac:dyDescent="0.25">
      <c r="E2233" s="1065"/>
      <c r="F2233" s="1086"/>
    </row>
    <row r="2234" spans="5:6" x14ac:dyDescent="0.25">
      <c r="E2234" s="1065"/>
      <c r="F2234" s="1086"/>
    </row>
    <row r="2235" spans="5:6" x14ac:dyDescent="0.25">
      <c r="E2235" s="1065"/>
      <c r="F2235" s="1086"/>
    </row>
    <row r="2236" spans="5:6" x14ac:dyDescent="0.25">
      <c r="E2236" s="1065"/>
      <c r="F2236" s="1086"/>
    </row>
    <row r="2237" spans="5:6" x14ac:dyDescent="0.25">
      <c r="E2237" s="1065"/>
      <c r="F2237" s="1086"/>
    </row>
    <row r="2238" spans="5:6" x14ac:dyDescent="0.25">
      <c r="E2238" s="1065"/>
      <c r="F2238" s="1086"/>
    </row>
    <row r="2239" spans="5:6" x14ac:dyDescent="0.25">
      <c r="E2239" s="1065"/>
      <c r="F2239" s="1086"/>
    </row>
    <row r="2240" spans="5:6" x14ac:dyDescent="0.25">
      <c r="E2240" s="1065"/>
      <c r="F2240" s="1086"/>
    </row>
    <row r="2241" spans="5:6" x14ac:dyDescent="0.25">
      <c r="E2241" s="1065"/>
      <c r="F2241" s="1086"/>
    </row>
    <row r="2242" spans="5:6" x14ac:dyDescent="0.25">
      <c r="E2242" s="1065"/>
      <c r="F2242" s="1086"/>
    </row>
    <row r="2243" spans="5:6" x14ac:dyDescent="0.25">
      <c r="E2243" s="1065"/>
      <c r="F2243" s="1086"/>
    </row>
    <row r="2244" spans="5:6" x14ac:dyDescent="0.25">
      <c r="E2244" s="1065"/>
      <c r="F2244" s="1086"/>
    </row>
    <row r="2245" spans="5:6" x14ac:dyDescent="0.25">
      <c r="E2245" s="1065"/>
      <c r="F2245" s="1086"/>
    </row>
    <row r="2246" spans="5:6" x14ac:dyDescent="0.25">
      <c r="E2246" s="1065"/>
      <c r="F2246" s="1086"/>
    </row>
    <row r="2247" spans="5:6" x14ac:dyDescent="0.25">
      <c r="E2247" s="1065"/>
      <c r="F2247" s="1086"/>
    </row>
    <row r="2248" spans="5:6" x14ac:dyDescent="0.25">
      <c r="E2248" s="1065"/>
      <c r="F2248" s="1086"/>
    </row>
    <row r="2249" spans="5:6" x14ac:dyDescent="0.25">
      <c r="E2249" s="1065"/>
      <c r="F2249" s="1086"/>
    </row>
    <row r="2250" spans="5:6" x14ac:dyDescent="0.25">
      <c r="E2250" s="1065"/>
      <c r="F2250" s="1086"/>
    </row>
    <row r="2251" spans="5:6" x14ac:dyDescent="0.25">
      <c r="E2251" s="1065"/>
      <c r="F2251" s="1086"/>
    </row>
    <row r="2252" spans="5:6" x14ac:dyDescent="0.25">
      <c r="E2252" s="1065"/>
      <c r="F2252" s="1086"/>
    </row>
    <row r="2253" spans="5:6" x14ac:dyDescent="0.25">
      <c r="E2253" s="1065"/>
      <c r="F2253" s="1086"/>
    </row>
    <row r="2254" spans="5:6" x14ac:dyDescent="0.25">
      <c r="E2254" s="1065"/>
      <c r="F2254" s="1086"/>
    </row>
    <row r="2255" spans="5:6" x14ac:dyDescent="0.25">
      <c r="E2255" s="1065"/>
      <c r="F2255" s="1086"/>
    </row>
    <row r="2256" spans="5:6" x14ac:dyDescent="0.25">
      <c r="E2256" s="1065"/>
      <c r="F2256" s="1086"/>
    </row>
    <row r="2257" spans="5:6" x14ac:dyDescent="0.25">
      <c r="E2257" s="1065"/>
      <c r="F2257" s="1086"/>
    </row>
    <row r="2258" spans="5:6" x14ac:dyDescent="0.25">
      <c r="E2258" s="1065"/>
      <c r="F2258" s="1086"/>
    </row>
    <row r="2259" spans="5:6" x14ac:dyDescent="0.25">
      <c r="E2259" s="1065"/>
      <c r="F2259" s="1086"/>
    </row>
    <row r="2260" spans="5:6" x14ac:dyDescent="0.25">
      <c r="E2260" s="1065"/>
      <c r="F2260" s="1086"/>
    </row>
    <row r="2261" spans="5:6" x14ac:dyDescent="0.25">
      <c r="E2261" s="1065"/>
      <c r="F2261" s="1086"/>
    </row>
    <row r="2262" spans="5:6" x14ac:dyDescent="0.25">
      <c r="E2262" s="1065"/>
      <c r="F2262" s="1086"/>
    </row>
    <row r="2263" spans="5:6" x14ac:dyDescent="0.25">
      <c r="E2263" s="1065"/>
      <c r="F2263" s="1086"/>
    </row>
    <row r="2264" spans="5:6" x14ac:dyDescent="0.25">
      <c r="E2264" s="1065"/>
      <c r="F2264" s="1086"/>
    </row>
    <row r="2265" spans="5:6" x14ac:dyDescent="0.25">
      <c r="E2265" s="1065"/>
      <c r="F2265" s="1086"/>
    </row>
    <row r="2266" spans="5:6" x14ac:dyDescent="0.25">
      <c r="E2266" s="1065"/>
      <c r="F2266" s="1086"/>
    </row>
    <row r="2267" spans="5:6" x14ac:dyDescent="0.25">
      <c r="E2267" s="1065"/>
      <c r="F2267" s="1086"/>
    </row>
    <row r="2268" spans="5:6" x14ac:dyDescent="0.25">
      <c r="E2268" s="1065"/>
      <c r="F2268" s="1086"/>
    </row>
    <row r="2269" spans="5:6" x14ac:dyDescent="0.25">
      <c r="E2269" s="1065"/>
      <c r="F2269" s="1086"/>
    </row>
    <row r="2270" spans="5:6" x14ac:dyDescent="0.25">
      <c r="E2270" s="1065"/>
      <c r="F2270" s="1086"/>
    </row>
    <row r="2271" spans="5:6" x14ac:dyDescent="0.25">
      <c r="E2271" s="1065"/>
      <c r="F2271" s="1086"/>
    </row>
    <row r="2272" spans="5:6" x14ac:dyDescent="0.25">
      <c r="E2272" s="1065"/>
      <c r="F2272" s="1086"/>
    </row>
    <row r="2273" spans="5:6" x14ac:dyDescent="0.25">
      <c r="E2273" s="1065"/>
      <c r="F2273" s="1086"/>
    </row>
    <row r="2274" spans="5:6" x14ac:dyDescent="0.25">
      <c r="E2274" s="1065"/>
      <c r="F2274" s="1086"/>
    </row>
    <row r="2275" spans="5:6" x14ac:dyDescent="0.25">
      <c r="E2275" s="1065"/>
      <c r="F2275" s="1086"/>
    </row>
    <row r="2276" spans="5:6" x14ac:dyDescent="0.25">
      <c r="E2276" s="1065"/>
      <c r="F2276" s="1086"/>
    </row>
    <row r="2277" spans="5:6" x14ac:dyDescent="0.25">
      <c r="E2277" s="1065"/>
      <c r="F2277" s="1086"/>
    </row>
    <row r="2278" spans="5:6" x14ac:dyDescent="0.25">
      <c r="E2278" s="1065"/>
      <c r="F2278" s="1086"/>
    </row>
    <row r="2279" spans="5:6" x14ac:dyDescent="0.25">
      <c r="E2279" s="1065"/>
      <c r="F2279" s="1086"/>
    </row>
    <row r="2280" spans="5:6" x14ac:dyDescent="0.25">
      <c r="E2280" s="1065"/>
      <c r="F2280" s="1086"/>
    </row>
    <row r="2281" spans="5:6" x14ac:dyDescent="0.25">
      <c r="E2281" s="1065"/>
      <c r="F2281" s="1086"/>
    </row>
    <row r="2282" spans="5:6" x14ac:dyDescent="0.25">
      <c r="E2282" s="1065"/>
      <c r="F2282" s="1086"/>
    </row>
    <row r="2283" spans="5:6" x14ac:dyDescent="0.25">
      <c r="E2283" s="1065"/>
      <c r="F2283" s="1086"/>
    </row>
    <row r="2284" spans="5:6" x14ac:dyDescent="0.25">
      <c r="E2284" s="1065"/>
      <c r="F2284" s="1086"/>
    </row>
    <row r="2285" spans="5:6" x14ac:dyDescent="0.25">
      <c r="E2285" s="1065"/>
      <c r="F2285" s="1086"/>
    </row>
    <row r="2286" spans="5:6" x14ac:dyDescent="0.25">
      <c r="E2286" s="1065"/>
      <c r="F2286" s="1086"/>
    </row>
    <row r="2287" spans="5:6" x14ac:dyDescent="0.25">
      <c r="E2287" s="1065"/>
      <c r="F2287" s="1086"/>
    </row>
    <row r="2288" spans="5:6" x14ac:dyDescent="0.25">
      <c r="E2288" s="1065"/>
      <c r="F2288" s="1086"/>
    </row>
    <row r="2289" spans="5:6" x14ac:dyDescent="0.25">
      <c r="E2289" s="1065"/>
      <c r="F2289" s="1086"/>
    </row>
    <row r="2290" spans="5:6" x14ac:dyDescent="0.25">
      <c r="E2290" s="1065"/>
      <c r="F2290" s="1086"/>
    </row>
    <row r="2291" spans="5:6" x14ac:dyDescent="0.25">
      <c r="E2291" s="1065"/>
      <c r="F2291" s="1086"/>
    </row>
    <row r="2292" spans="5:6" x14ac:dyDescent="0.25">
      <c r="E2292" s="1065"/>
      <c r="F2292" s="1086"/>
    </row>
    <row r="2293" spans="5:6" x14ac:dyDescent="0.25">
      <c r="E2293" s="1065"/>
      <c r="F2293" s="1086"/>
    </row>
    <row r="2294" spans="5:6" x14ac:dyDescent="0.25">
      <c r="E2294" s="1065"/>
      <c r="F2294" s="1086"/>
    </row>
    <row r="2295" spans="5:6" x14ac:dyDescent="0.25">
      <c r="E2295" s="1065"/>
      <c r="F2295" s="1086"/>
    </row>
    <row r="2296" spans="5:6" x14ac:dyDescent="0.25">
      <c r="E2296" s="1065"/>
      <c r="F2296" s="1086"/>
    </row>
    <row r="2297" spans="5:6" x14ac:dyDescent="0.25">
      <c r="E2297" s="1065"/>
      <c r="F2297" s="1086"/>
    </row>
    <row r="2298" spans="5:6" x14ac:dyDescent="0.25">
      <c r="E2298" s="1065"/>
      <c r="F2298" s="1086"/>
    </row>
    <row r="2299" spans="5:6" x14ac:dyDescent="0.25">
      <c r="E2299" s="1065"/>
      <c r="F2299" s="1086"/>
    </row>
    <row r="2300" spans="5:6" x14ac:dyDescent="0.25">
      <c r="E2300" s="1065"/>
      <c r="F2300" s="1086"/>
    </row>
    <row r="2301" spans="5:6" x14ac:dyDescent="0.25">
      <c r="E2301" s="1065"/>
      <c r="F2301" s="1086"/>
    </row>
    <row r="2302" spans="5:6" x14ac:dyDescent="0.25">
      <c r="E2302" s="1065"/>
      <c r="F2302" s="1086"/>
    </row>
    <row r="2303" spans="5:6" x14ac:dyDescent="0.25">
      <c r="E2303" s="1065"/>
      <c r="F2303" s="1086"/>
    </row>
    <row r="2304" spans="5:6" x14ac:dyDescent="0.25">
      <c r="E2304" s="1065"/>
      <c r="F2304" s="1086"/>
    </row>
    <row r="2305" spans="5:6" x14ac:dyDescent="0.25">
      <c r="E2305" s="1065"/>
      <c r="F2305" s="1086"/>
    </row>
    <row r="2306" spans="5:6" x14ac:dyDescent="0.25">
      <c r="E2306" s="1065"/>
      <c r="F2306" s="1086"/>
    </row>
    <row r="2307" spans="5:6" x14ac:dyDescent="0.25">
      <c r="E2307" s="1065"/>
      <c r="F2307" s="1086"/>
    </row>
    <row r="2308" spans="5:6" x14ac:dyDescent="0.25">
      <c r="E2308" s="1065"/>
      <c r="F2308" s="1086"/>
    </row>
    <row r="2309" spans="5:6" x14ac:dyDescent="0.25">
      <c r="E2309" s="1065"/>
      <c r="F2309" s="1086"/>
    </row>
    <row r="2310" spans="5:6" x14ac:dyDescent="0.25">
      <c r="E2310" s="1065"/>
      <c r="F2310" s="1086"/>
    </row>
    <row r="2311" spans="5:6" x14ac:dyDescent="0.25">
      <c r="E2311" s="1065"/>
      <c r="F2311" s="1086"/>
    </row>
    <row r="2312" spans="5:6" x14ac:dyDescent="0.25">
      <c r="E2312" s="1065"/>
      <c r="F2312" s="1086"/>
    </row>
    <row r="2313" spans="5:6" x14ac:dyDescent="0.25">
      <c r="E2313" s="1065"/>
      <c r="F2313" s="1086"/>
    </row>
    <row r="2314" spans="5:6" x14ac:dyDescent="0.25">
      <c r="E2314" s="1065"/>
      <c r="F2314" s="1086"/>
    </row>
    <row r="2315" spans="5:6" x14ac:dyDescent="0.25">
      <c r="E2315" s="1065"/>
      <c r="F2315" s="1086"/>
    </row>
    <row r="2316" spans="5:6" x14ac:dyDescent="0.25">
      <c r="E2316" s="1065"/>
      <c r="F2316" s="1086"/>
    </row>
    <row r="2317" spans="5:6" x14ac:dyDescent="0.25">
      <c r="E2317" s="1065"/>
      <c r="F2317" s="1086"/>
    </row>
    <row r="2318" spans="5:6" x14ac:dyDescent="0.25">
      <c r="E2318" s="1065"/>
      <c r="F2318" s="1086"/>
    </row>
    <row r="2319" spans="5:6" x14ac:dyDescent="0.25">
      <c r="E2319" s="1065"/>
      <c r="F2319" s="1086"/>
    </row>
    <row r="2320" spans="5:6" x14ac:dyDescent="0.25">
      <c r="E2320" s="1065"/>
      <c r="F2320" s="1086"/>
    </row>
    <row r="2321" spans="5:6" x14ac:dyDescent="0.25">
      <c r="E2321" s="1065"/>
      <c r="F2321" s="1086"/>
    </row>
    <row r="2322" spans="5:6" x14ac:dyDescent="0.25">
      <c r="E2322" s="1065"/>
      <c r="F2322" s="1086"/>
    </row>
    <row r="2323" spans="5:6" x14ac:dyDescent="0.25">
      <c r="E2323" s="1065"/>
      <c r="F2323" s="1086"/>
    </row>
    <row r="2324" spans="5:6" x14ac:dyDescent="0.25">
      <c r="E2324" s="1065"/>
      <c r="F2324" s="1086"/>
    </row>
    <row r="2325" spans="5:6" x14ac:dyDescent="0.25">
      <c r="E2325" s="1065"/>
      <c r="F2325" s="1086"/>
    </row>
    <row r="2326" spans="5:6" x14ac:dyDescent="0.25">
      <c r="E2326" s="1065"/>
      <c r="F2326" s="1086"/>
    </row>
    <row r="2327" spans="5:6" x14ac:dyDescent="0.25">
      <c r="E2327" s="1065"/>
      <c r="F2327" s="1086"/>
    </row>
    <row r="2328" spans="5:6" x14ac:dyDescent="0.25">
      <c r="E2328" s="1065"/>
      <c r="F2328" s="1086"/>
    </row>
    <row r="2329" spans="5:6" x14ac:dyDescent="0.25">
      <c r="E2329" s="1065"/>
      <c r="F2329" s="1086"/>
    </row>
    <row r="2330" spans="5:6" x14ac:dyDescent="0.25">
      <c r="E2330" s="1065"/>
      <c r="F2330" s="1086"/>
    </row>
    <row r="2331" spans="5:6" x14ac:dyDescent="0.25">
      <c r="E2331" s="1065"/>
      <c r="F2331" s="1086"/>
    </row>
    <row r="2332" spans="5:6" x14ac:dyDescent="0.25">
      <c r="E2332" s="1065"/>
      <c r="F2332" s="1086"/>
    </row>
    <row r="2333" spans="5:6" x14ac:dyDescent="0.25">
      <c r="E2333" s="1065"/>
      <c r="F2333" s="1086"/>
    </row>
    <row r="2334" spans="5:6" x14ac:dyDescent="0.25">
      <c r="E2334" s="1065"/>
      <c r="F2334" s="1086"/>
    </row>
    <row r="2335" spans="5:6" x14ac:dyDescent="0.25">
      <c r="E2335" s="1065"/>
      <c r="F2335" s="1086"/>
    </row>
    <row r="2336" spans="5:6" x14ac:dyDescent="0.25">
      <c r="E2336" s="1065"/>
      <c r="F2336" s="1086"/>
    </row>
    <row r="2337" spans="5:6" x14ac:dyDescent="0.25">
      <c r="E2337" s="1065"/>
      <c r="F2337" s="1086"/>
    </row>
    <row r="2338" spans="5:6" x14ac:dyDescent="0.25">
      <c r="E2338" s="1065"/>
      <c r="F2338" s="1086"/>
    </row>
    <row r="2339" spans="5:6" x14ac:dyDescent="0.25">
      <c r="E2339" s="1065"/>
      <c r="F2339" s="1086"/>
    </row>
    <row r="2340" spans="5:6" x14ac:dyDescent="0.25">
      <c r="E2340" s="1065"/>
      <c r="F2340" s="1086"/>
    </row>
    <row r="2341" spans="5:6" x14ac:dyDescent="0.25">
      <c r="E2341" s="1065"/>
      <c r="F2341" s="1086"/>
    </row>
    <row r="2342" spans="5:6" x14ac:dyDescent="0.25">
      <c r="E2342" s="1065"/>
      <c r="F2342" s="1086"/>
    </row>
    <row r="2343" spans="5:6" x14ac:dyDescent="0.25">
      <c r="E2343" s="1065"/>
      <c r="F2343" s="1086"/>
    </row>
    <row r="2344" spans="5:6" x14ac:dyDescent="0.25">
      <c r="E2344" s="1065"/>
      <c r="F2344" s="1086"/>
    </row>
    <row r="2345" spans="5:6" x14ac:dyDescent="0.25">
      <c r="E2345" s="1065"/>
      <c r="F2345" s="1086"/>
    </row>
    <row r="2346" spans="5:6" x14ac:dyDescent="0.25">
      <c r="E2346" s="1065"/>
      <c r="F2346" s="1086"/>
    </row>
    <row r="2347" spans="5:6" x14ac:dyDescent="0.25">
      <c r="E2347" s="1065"/>
      <c r="F2347" s="1086"/>
    </row>
    <row r="2348" spans="5:6" x14ac:dyDescent="0.25">
      <c r="E2348" s="1065"/>
      <c r="F2348" s="1086"/>
    </row>
    <row r="2349" spans="5:6" x14ac:dyDescent="0.25">
      <c r="E2349" s="1065"/>
      <c r="F2349" s="1086"/>
    </row>
    <row r="2350" spans="5:6" x14ac:dyDescent="0.25">
      <c r="E2350" s="1065"/>
      <c r="F2350" s="1086"/>
    </row>
    <row r="2351" spans="5:6" x14ac:dyDescent="0.25">
      <c r="E2351" s="1065"/>
      <c r="F2351" s="1086"/>
    </row>
    <row r="2352" spans="5:6" x14ac:dyDescent="0.25">
      <c r="E2352" s="1065"/>
      <c r="F2352" s="1086"/>
    </row>
    <row r="2353" spans="5:6" x14ac:dyDescent="0.25">
      <c r="E2353" s="1065"/>
      <c r="F2353" s="1086"/>
    </row>
    <row r="2354" spans="5:6" x14ac:dyDescent="0.25">
      <c r="E2354" s="1065"/>
      <c r="F2354" s="1086"/>
    </row>
    <row r="2355" spans="5:6" x14ac:dyDescent="0.25">
      <c r="E2355" s="1065"/>
      <c r="F2355" s="1086"/>
    </row>
    <row r="2356" spans="5:6" x14ac:dyDescent="0.25">
      <c r="E2356" s="1065"/>
      <c r="F2356" s="1086"/>
    </row>
    <row r="2357" spans="5:6" x14ac:dyDescent="0.25">
      <c r="E2357" s="1065"/>
      <c r="F2357" s="1086"/>
    </row>
    <row r="2358" spans="5:6" x14ac:dyDescent="0.25">
      <c r="E2358" s="1065"/>
      <c r="F2358" s="1086"/>
    </row>
    <row r="2359" spans="5:6" x14ac:dyDescent="0.25">
      <c r="E2359" s="1065"/>
      <c r="F2359" s="1086"/>
    </row>
    <row r="2360" spans="5:6" x14ac:dyDescent="0.25">
      <c r="E2360" s="1065"/>
      <c r="F2360" s="1086"/>
    </row>
    <row r="2361" spans="5:6" x14ac:dyDescent="0.25">
      <c r="E2361" s="1065"/>
      <c r="F2361" s="1086"/>
    </row>
    <row r="2362" spans="5:6" x14ac:dyDescent="0.25">
      <c r="E2362" s="1065"/>
      <c r="F2362" s="1086"/>
    </row>
    <row r="2363" spans="5:6" x14ac:dyDescent="0.25">
      <c r="E2363" s="1065"/>
      <c r="F2363" s="1086"/>
    </row>
    <row r="2364" spans="5:6" x14ac:dyDescent="0.25">
      <c r="E2364" s="1065"/>
      <c r="F2364" s="1086"/>
    </row>
    <row r="2365" spans="5:6" x14ac:dyDescent="0.25">
      <c r="E2365" s="1065"/>
      <c r="F2365" s="1086"/>
    </row>
    <row r="2366" spans="5:6" x14ac:dyDescent="0.25">
      <c r="E2366" s="1065"/>
      <c r="F2366" s="1086"/>
    </row>
    <row r="2367" spans="5:6" x14ac:dyDescent="0.25">
      <c r="E2367" s="1065"/>
      <c r="F2367" s="1086"/>
    </row>
    <row r="2368" spans="5:6" x14ac:dyDescent="0.25">
      <c r="E2368" s="1065"/>
      <c r="F2368" s="1086"/>
    </row>
    <row r="2369" spans="5:6" x14ac:dyDescent="0.25">
      <c r="E2369" s="1065"/>
      <c r="F2369" s="1086"/>
    </row>
    <row r="2370" spans="5:6" x14ac:dyDescent="0.25">
      <c r="E2370" s="1065"/>
      <c r="F2370" s="1086"/>
    </row>
    <row r="2371" spans="5:6" x14ac:dyDescent="0.25">
      <c r="E2371" s="1065"/>
      <c r="F2371" s="1086"/>
    </row>
    <row r="2372" spans="5:6" x14ac:dyDescent="0.25">
      <c r="E2372" s="1065"/>
      <c r="F2372" s="1086"/>
    </row>
    <row r="2373" spans="5:6" x14ac:dyDescent="0.25">
      <c r="E2373" s="1065"/>
      <c r="F2373" s="1086"/>
    </row>
    <row r="2374" spans="5:6" x14ac:dyDescent="0.25">
      <c r="E2374" s="1065"/>
      <c r="F2374" s="1086"/>
    </row>
    <row r="2375" spans="5:6" x14ac:dyDescent="0.25">
      <c r="E2375" s="1065"/>
      <c r="F2375" s="1086"/>
    </row>
    <row r="2376" spans="5:6" x14ac:dyDescent="0.25">
      <c r="E2376" s="1065"/>
      <c r="F2376" s="1086"/>
    </row>
    <row r="2377" spans="5:6" x14ac:dyDescent="0.25">
      <c r="E2377" s="1065"/>
      <c r="F2377" s="1086"/>
    </row>
    <row r="2378" spans="5:6" x14ac:dyDescent="0.25">
      <c r="E2378" s="1065"/>
      <c r="F2378" s="1086"/>
    </row>
    <row r="2379" spans="5:6" x14ac:dyDescent="0.25">
      <c r="E2379" s="1065"/>
      <c r="F2379" s="1086"/>
    </row>
    <row r="2380" spans="5:6" x14ac:dyDescent="0.25">
      <c r="E2380" s="1065"/>
      <c r="F2380" s="1086"/>
    </row>
    <row r="2381" spans="5:6" x14ac:dyDescent="0.25">
      <c r="E2381" s="1065"/>
      <c r="F2381" s="1086"/>
    </row>
    <row r="2382" spans="5:6" x14ac:dyDescent="0.25">
      <c r="E2382" s="1065"/>
      <c r="F2382" s="1086"/>
    </row>
    <row r="2383" spans="5:6" x14ac:dyDescent="0.25">
      <c r="E2383" s="1065"/>
      <c r="F2383" s="1086"/>
    </row>
    <row r="2384" spans="5:6" x14ac:dyDescent="0.25">
      <c r="E2384" s="1065"/>
      <c r="F2384" s="1086"/>
    </row>
    <row r="2385" spans="5:6" x14ac:dyDescent="0.25">
      <c r="E2385" s="1065"/>
      <c r="F2385" s="1086"/>
    </row>
    <row r="2386" spans="5:6" x14ac:dyDescent="0.25">
      <c r="E2386" s="1065"/>
      <c r="F2386" s="1086"/>
    </row>
    <row r="2387" spans="5:6" x14ac:dyDescent="0.25">
      <c r="E2387" s="1065"/>
      <c r="F2387" s="1086"/>
    </row>
    <row r="2388" spans="5:6" x14ac:dyDescent="0.25">
      <c r="E2388" s="1065"/>
      <c r="F2388" s="1086"/>
    </row>
    <row r="2389" spans="5:6" x14ac:dyDescent="0.25">
      <c r="E2389" s="1065"/>
      <c r="F2389" s="1086"/>
    </row>
    <row r="2390" spans="5:6" x14ac:dyDescent="0.25">
      <c r="E2390" s="1065"/>
      <c r="F2390" s="1086"/>
    </row>
    <row r="2391" spans="5:6" x14ac:dyDescent="0.25">
      <c r="E2391" s="1065"/>
      <c r="F2391" s="1086"/>
    </row>
    <row r="2392" spans="5:6" x14ac:dyDescent="0.25">
      <c r="E2392" s="1065"/>
      <c r="F2392" s="1086"/>
    </row>
    <row r="2393" spans="5:6" x14ac:dyDescent="0.25">
      <c r="E2393" s="1065"/>
      <c r="F2393" s="1086"/>
    </row>
    <row r="2394" spans="5:6" x14ac:dyDescent="0.25">
      <c r="E2394" s="1065"/>
      <c r="F2394" s="1086"/>
    </row>
    <row r="2395" spans="5:6" x14ac:dyDescent="0.25">
      <c r="E2395" s="1065"/>
      <c r="F2395" s="1086"/>
    </row>
    <row r="2396" spans="5:6" x14ac:dyDescent="0.25">
      <c r="E2396" s="1065"/>
      <c r="F2396" s="1086"/>
    </row>
    <row r="2397" spans="5:6" x14ac:dyDescent="0.25">
      <c r="E2397" s="1065"/>
      <c r="F2397" s="1086"/>
    </row>
    <row r="2398" spans="5:6" x14ac:dyDescent="0.25">
      <c r="E2398" s="1065"/>
      <c r="F2398" s="1086"/>
    </row>
    <row r="2399" spans="5:6" x14ac:dyDescent="0.25">
      <c r="E2399" s="1065"/>
      <c r="F2399" s="1086"/>
    </row>
    <row r="2400" spans="5:6" x14ac:dyDescent="0.25">
      <c r="E2400" s="1065"/>
      <c r="F2400" s="1086"/>
    </row>
    <row r="2401" spans="5:6" x14ac:dyDescent="0.25">
      <c r="E2401" s="1065"/>
      <c r="F2401" s="1086"/>
    </row>
    <row r="2402" spans="5:6" x14ac:dyDescent="0.25">
      <c r="E2402" s="1065"/>
      <c r="F2402" s="1086"/>
    </row>
    <row r="2403" spans="5:6" x14ac:dyDescent="0.25">
      <c r="E2403" s="1065"/>
      <c r="F2403" s="1086"/>
    </row>
    <row r="2404" spans="5:6" x14ac:dyDescent="0.25">
      <c r="E2404" s="1065"/>
      <c r="F2404" s="1086"/>
    </row>
    <row r="2405" spans="5:6" x14ac:dyDescent="0.25">
      <c r="E2405" s="1065"/>
      <c r="F2405" s="1086"/>
    </row>
    <row r="2406" spans="5:6" x14ac:dyDescent="0.25">
      <c r="E2406" s="1065"/>
      <c r="F2406" s="1086"/>
    </row>
    <row r="2407" spans="5:6" x14ac:dyDescent="0.25">
      <c r="E2407" s="1065"/>
      <c r="F2407" s="1086"/>
    </row>
    <row r="2408" spans="5:6" x14ac:dyDescent="0.25">
      <c r="E2408" s="1065"/>
      <c r="F2408" s="1086"/>
    </row>
    <row r="2409" spans="5:6" x14ac:dyDescent="0.25">
      <c r="E2409" s="1065"/>
      <c r="F2409" s="1086"/>
    </row>
    <row r="2410" spans="5:6" x14ac:dyDescent="0.25">
      <c r="E2410" s="1065"/>
      <c r="F2410" s="1086"/>
    </row>
    <row r="2411" spans="5:6" x14ac:dyDescent="0.25">
      <c r="E2411" s="1065"/>
      <c r="F2411" s="1086"/>
    </row>
    <row r="2412" spans="5:6" x14ac:dyDescent="0.25">
      <c r="E2412" s="1065"/>
      <c r="F2412" s="1086"/>
    </row>
    <row r="2413" spans="5:6" x14ac:dyDescent="0.25">
      <c r="E2413" s="1065"/>
      <c r="F2413" s="1086"/>
    </row>
    <row r="2414" spans="5:6" x14ac:dyDescent="0.25">
      <c r="E2414" s="1065"/>
      <c r="F2414" s="1086"/>
    </row>
    <row r="2415" spans="5:6" x14ac:dyDescent="0.25">
      <c r="E2415" s="1065"/>
      <c r="F2415" s="1086"/>
    </row>
    <row r="2416" spans="5:6" x14ac:dyDescent="0.25">
      <c r="E2416" s="1065"/>
      <c r="F2416" s="1086"/>
    </row>
    <row r="2417" spans="5:6" x14ac:dyDescent="0.25">
      <c r="E2417" s="1065"/>
      <c r="F2417" s="1086"/>
    </row>
    <row r="2418" spans="5:6" x14ac:dyDescent="0.25">
      <c r="E2418" s="1065"/>
      <c r="F2418" s="1086"/>
    </row>
    <row r="2419" spans="5:6" x14ac:dyDescent="0.25">
      <c r="E2419" s="1065"/>
      <c r="F2419" s="1086"/>
    </row>
    <row r="2420" spans="5:6" x14ac:dyDescent="0.25">
      <c r="E2420" s="1065"/>
      <c r="F2420" s="1086"/>
    </row>
    <row r="2421" spans="5:6" x14ac:dyDescent="0.25">
      <c r="E2421" s="1065"/>
      <c r="F2421" s="1086"/>
    </row>
    <row r="2422" spans="5:6" x14ac:dyDescent="0.25">
      <c r="E2422" s="1065"/>
      <c r="F2422" s="1086"/>
    </row>
    <row r="2423" spans="5:6" x14ac:dyDescent="0.25">
      <c r="E2423" s="1065"/>
      <c r="F2423" s="1086"/>
    </row>
    <row r="2424" spans="5:6" x14ac:dyDescent="0.25">
      <c r="E2424" s="1065"/>
      <c r="F2424" s="1086"/>
    </row>
    <row r="2425" spans="5:6" x14ac:dyDescent="0.25">
      <c r="E2425" s="1065"/>
      <c r="F2425" s="1086"/>
    </row>
    <row r="2426" spans="5:6" x14ac:dyDescent="0.25">
      <c r="E2426" s="1065"/>
      <c r="F2426" s="1086"/>
    </row>
    <row r="2427" spans="5:6" x14ac:dyDescent="0.25">
      <c r="E2427" s="1065"/>
      <c r="F2427" s="1086"/>
    </row>
    <row r="2428" spans="5:6" x14ac:dyDescent="0.25">
      <c r="E2428" s="1065"/>
      <c r="F2428" s="1086"/>
    </row>
    <row r="2429" spans="5:6" x14ac:dyDescent="0.25">
      <c r="E2429" s="1065"/>
      <c r="F2429" s="1086"/>
    </row>
    <row r="2430" spans="5:6" x14ac:dyDescent="0.25">
      <c r="E2430" s="1065"/>
      <c r="F2430" s="1086"/>
    </row>
    <row r="2431" spans="5:6" x14ac:dyDescent="0.25">
      <c r="E2431" s="1065"/>
      <c r="F2431" s="1086"/>
    </row>
    <row r="2432" spans="5:6" x14ac:dyDescent="0.25">
      <c r="E2432" s="1065"/>
      <c r="F2432" s="1086"/>
    </row>
    <row r="2433" spans="5:6" x14ac:dyDescent="0.25">
      <c r="E2433" s="1065"/>
      <c r="F2433" s="1086"/>
    </row>
    <row r="2434" spans="5:6" x14ac:dyDescent="0.25">
      <c r="E2434" s="1065"/>
      <c r="F2434" s="1086"/>
    </row>
    <row r="2435" spans="5:6" x14ac:dyDescent="0.25">
      <c r="E2435" s="1065"/>
      <c r="F2435" s="1086"/>
    </row>
    <row r="2436" spans="5:6" x14ac:dyDescent="0.25">
      <c r="E2436" s="1065"/>
      <c r="F2436" s="1086"/>
    </row>
    <row r="2437" spans="5:6" x14ac:dyDescent="0.25">
      <c r="E2437" s="1065"/>
      <c r="F2437" s="1086"/>
    </row>
    <row r="2438" spans="5:6" x14ac:dyDescent="0.25">
      <c r="E2438" s="1065"/>
      <c r="F2438" s="1086"/>
    </row>
    <row r="2439" spans="5:6" x14ac:dyDescent="0.25">
      <c r="E2439" s="1065"/>
      <c r="F2439" s="1086"/>
    </row>
    <row r="2440" spans="5:6" x14ac:dyDescent="0.25">
      <c r="E2440" s="1065"/>
      <c r="F2440" s="1086"/>
    </row>
    <row r="2441" spans="5:6" x14ac:dyDescent="0.25">
      <c r="E2441" s="1065"/>
      <c r="F2441" s="1086"/>
    </row>
    <row r="2442" spans="5:6" x14ac:dyDescent="0.25">
      <c r="E2442" s="1065"/>
      <c r="F2442" s="1086"/>
    </row>
    <row r="2443" spans="5:6" x14ac:dyDescent="0.25">
      <c r="E2443" s="1065"/>
      <c r="F2443" s="1086"/>
    </row>
    <row r="2444" spans="5:6" x14ac:dyDescent="0.25">
      <c r="E2444" s="1065"/>
      <c r="F2444" s="1086"/>
    </row>
    <row r="2445" spans="5:6" x14ac:dyDescent="0.25">
      <c r="E2445" s="1065"/>
      <c r="F2445" s="1086"/>
    </row>
    <row r="2446" spans="5:6" x14ac:dyDescent="0.25">
      <c r="E2446" s="1065"/>
      <c r="F2446" s="1086"/>
    </row>
    <row r="2447" spans="5:6" x14ac:dyDescent="0.25">
      <c r="E2447" s="1065"/>
      <c r="F2447" s="1086"/>
    </row>
    <row r="2448" spans="5:6" x14ac:dyDescent="0.25">
      <c r="E2448" s="1065"/>
      <c r="F2448" s="1086"/>
    </row>
    <row r="2449" spans="5:6" x14ac:dyDescent="0.25">
      <c r="E2449" s="1065"/>
      <c r="F2449" s="1086"/>
    </row>
    <row r="2450" spans="5:6" x14ac:dyDescent="0.25">
      <c r="E2450" s="1065"/>
      <c r="F2450" s="1086"/>
    </row>
    <row r="2451" spans="5:6" x14ac:dyDescent="0.25">
      <c r="E2451" s="1065"/>
      <c r="F2451" s="1086"/>
    </row>
    <row r="2452" spans="5:6" x14ac:dyDescent="0.25">
      <c r="E2452" s="1065"/>
      <c r="F2452" s="1086"/>
    </row>
    <row r="2453" spans="5:6" x14ac:dyDescent="0.25">
      <c r="E2453" s="1065"/>
      <c r="F2453" s="1086"/>
    </row>
    <row r="2454" spans="5:6" x14ac:dyDescent="0.25">
      <c r="E2454" s="1065"/>
      <c r="F2454" s="1086"/>
    </row>
    <row r="2455" spans="5:6" x14ac:dyDescent="0.25">
      <c r="E2455" s="1065"/>
      <c r="F2455" s="1086"/>
    </row>
    <row r="2456" spans="5:6" x14ac:dyDescent="0.25">
      <c r="E2456" s="1065"/>
      <c r="F2456" s="1086"/>
    </row>
    <row r="2457" spans="5:6" x14ac:dyDescent="0.25">
      <c r="E2457" s="1065"/>
      <c r="F2457" s="1086"/>
    </row>
    <row r="2458" spans="5:6" x14ac:dyDescent="0.25">
      <c r="E2458" s="1065"/>
      <c r="F2458" s="1086"/>
    </row>
    <row r="2459" spans="5:6" x14ac:dyDescent="0.25">
      <c r="E2459" s="1065"/>
      <c r="F2459" s="1086"/>
    </row>
    <row r="2460" spans="5:6" x14ac:dyDescent="0.25">
      <c r="E2460" s="1065"/>
      <c r="F2460" s="1086"/>
    </row>
    <row r="2461" spans="5:6" x14ac:dyDescent="0.25">
      <c r="E2461" s="1065"/>
      <c r="F2461" s="1086"/>
    </row>
    <row r="2462" spans="5:6" x14ac:dyDescent="0.25">
      <c r="E2462" s="1065"/>
      <c r="F2462" s="1086"/>
    </row>
    <row r="2463" spans="5:6" x14ac:dyDescent="0.25">
      <c r="E2463" s="1065"/>
      <c r="F2463" s="1086"/>
    </row>
    <row r="2464" spans="5:6" x14ac:dyDescent="0.25">
      <c r="E2464" s="1065"/>
      <c r="F2464" s="1086"/>
    </row>
    <row r="2465" spans="5:6" x14ac:dyDescent="0.25">
      <c r="E2465" s="1065"/>
      <c r="F2465" s="1086"/>
    </row>
    <row r="2466" spans="5:6" x14ac:dyDescent="0.25">
      <c r="E2466" s="1065"/>
      <c r="F2466" s="1086"/>
    </row>
    <row r="2467" spans="5:6" x14ac:dyDescent="0.25">
      <c r="E2467" s="1065"/>
      <c r="F2467" s="1086"/>
    </row>
    <row r="2468" spans="5:6" x14ac:dyDescent="0.25">
      <c r="E2468" s="1065"/>
      <c r="F2468" s="1086"/>
    </row>
    <row r="2469" spans="5:6" x14ac:dyDescent="0.25">
      <c r="E2469" s="1065"/>
      <c r="F2469" s="1086"/>
    </row>
    <row r="2470" spans="5:6" x14ac:dyDescent="0.25">
      <c r="E2470" s="1065"/>
      <c r="F2470" s="1086"/>
    </row>
    <row r="2471" spans="5:6" x14ac:dyDescent="0.25">
      <c r="E2471" s="1065"/>
      <c r="F2471" s="1086"/>
    </row>
    <row r="2472" spans="5:6" x14ac:dyDescent="0.25">
      <c r="E2472" s="1065"/>
      <c r="F2472" s="1086"/>
    </row>
    <row r="2473" spans="5:6" x14ac:dyDescent="0.25">
      <c r="E2473" s="1065"/>
      <c r="F2473" s="1086"/>
    </row>
    <row r="2474" spans="5:6" x14ac:dyDescent="0.25">
      <c r="E2474" s="1065"/>
      <c r="F2474" s="1086"/>
    </row>
    <row r="2475" spans="5:6" x14ac:dyDescent="0.25">
      <c r="E2475" s="1065"/>
      <c r="F2475" s="1086"/>
    </row>
    <row r="2476" spans="5:6" x14ac:dyDescent="0.25">
      <c r="E2476" s="1065"/>
      <c r="F2476" s="1086"/>
    </row>
    <row r="2477" spans="5:6" x14ac:dyDescent="0.25">
      <c r="E2477" s="1065"/>
      <c r="F2477" s="1086"/>
    </row>
    <row r="2478" spans="5:6" x14ac:dyDescent="0.25">
      <c r="E2478" s="1065"/>
      <c r="F2478" s="1086"/>
    </row>
    <row r="2479" spans="5:6" x14ac:dyDescent="0.25">
      <c r="E2479" s="1065"/>
      <c r="F2479" s="1086"/>
    </row>
    <row r="2480" spans="5:6" x14ac:dyDescent="0.25">
      <c r="E2480" s="1065"/>
      <c r="F2480" s="1086"/>
    </row>
    <row r="2481" spans="5:6" x14ac:dyDescent="0.25">
      <c r="E2481" s="1065"/>
      <c r="F2481" s="1086"/>
    </row>
    <row r="2482" spans="5:6" x14ac:dyDescent="0.25">
      <c r="E2482" s="1065"/>
      <c r="F2482" s="1086"/>
    </row>
    <row r="2483" spans="5:6" x14ac:dyDescent="0.25">
      <c r="E2483" s="1065"/>
      <c r="F2483" s="1086"/>
    </row>
    <row r="2484" spans="5:6" x14ac:dyDescent="0.25">
      <c r="E2484" s="1065"/>
      <c r="F2484" s="1086"/>
    </row>
    <row r="2485" spans="5:6" x14ac:dyDescent="0.25">
      <c r="E2485" s="1065"/>
      <c r="F2485" s="1086"/>
    </row>
    <row r="2486" spans="5:6" x14ac:dyDescent="0.25">
      <c r="E2486" s="1065"/>
      <c r="F2486" s="1086"/>
    </row>
    <row r="2487" spans="5:6" x14ac:dyDescent="0.25">
      <c r="E2487" s="1065"/>
      <c r="F2487" s="1086"/>
    </row>
    <row r="2488" spans="5:6" x14ac:dyDescent="0.25">
      <c r="E2488" s="1065"/>
      <c r="F2488" s="1086"/>
    </row>
    <row r="2489" spans="5:6" x14ac:dyDescent="0.25">
      <c r="E2489" s="1065"/>
      <c r="F2489" s="1086"/>
    </row>
    <row r="2490" spans="5:6" x14ac:dyDescent="0.25">
      <c r="E2490" s="1065"/>
      <c r="F2490" s="1086"/>
    </row>
    <row r="2491" spans="5:6" x14ac:dyDescent="0.25">
      <c r="E2491" s="1065"/>
      <c r="F2491" s="1086"/>
    </row>
    <row r="2492" spans="5:6" x14ac:dyDescent="0.25">
      <c r="E2492" s="1065"/>
      <c r="F2492" s="1086"/>
    </row>
    <row r="2493" spans="5:6" x14ac:dyDescent="0.25">
      <c r="E2493" s="1065"/>
      <c r="F2493" s="1086"/>
    </row>
    <row r="2494" spans="5:6" x14ac:dyDescent="0.25">
      <c r="E2494" s="1065"/>
      <c r="F2494" s="1086"/>
    </row>
    <row r="2495" spans="5:6" x14ac:dyDescent="0.25">
      <c r="E2495" s="1065"/>
      <c r="F2495" s="1086"/>
    </row>
    <row r="2496" spans="5:6" x14ac:dyDescent="0.25">
      <c r="E2496" s="1065"/>
      <c r="F2496" s="1086"/>
    </row>
    <row r="2497" spans="5:6" x14ac:dyDescent="0.25">
      <c r="E2497" s="1065"/>
      <c r="F2497" s="1086"/>
    </row>
    <row r="2498" spans="5:6" x14ac:dyDescent="0.25">
      <c r="E2498" s="1065"/>
      <c r="F2498" s="1086"/>
    </row>
    <row r="2499" spans="5:6" x14ac:dyDescent="0.25">
      <c r="E2499" s="1065"/>
      <c r="F2499" s="1086"/>
    </row>
    <row r="2500" spans="5:6" x14ac:dyDescent="0.25">
      <c r="E2500" s="1065"/>
      <c r="F2500" s="1086"/>
    </row>
    <row r="2501" spans="5:6" x14ac:dyDescent="0.25">
      <c r="E2501" s="1065"/>
      <c r="F2501" s="1086"/>
    </row>
    <row r="2502" spans="5:6" x14ac:dyDescent="0.25">
      <c r="E2502" s="1065"/>
      <c r="F2502" s="1086"/>
    </row>
    <row r="2503" spans="5:6" x14ac:dyDescent="0.25">
      <c r="E2503" s="1065"/>
      <c r="F2503" s="1086"/>
    </row>
    <row r="2504" spans="5:6" x14ac:dyDescent="0.25">
      <c r="E2504" s="1065"/>
      <c r="F2504" s="1086"/>
    </row>
    <row r="2505" spans="5:6" x14ac:dyDescent="0.25">
      <c r="E2505" s="1065"/>
      <c r="F2505" s="1086"/>
    </row>
    <row r="2506" spans="5:6" x14ac:dyDescent="0.25">
      <c r="E2506" s="1065"/>
      <c r="F2506" s="1086"/>
    </row>
    <row r="2507" spans="5:6" x14ac:dyDescent="0.25">
      <c r="E2507" s="1065"/>
      <c r="F2507" s="1086"/>
    </row>
    <row r="2508" spans="5:6" x14ac:dyDescent="0.25">
      <c r="E2508" s="1065"/>
      <c r="F2508" s="1086"/>
    </row>
    <row r="2509" spans="5:6" x14ac:dyDescent="0.25">
      <c r="E2509" s="1065"/>
      <c r="F2509" s="1086"/>
    </row>
    <row r="2510" spans="5:6" x14ac:dyDescent="0.25">
      <c r="E2510" s="1065"/>
      <c r="F2510" s="1086"/>
    </row>
    <row r="2511" spans="5:6" x14ac:dyDescent="0.25">
      <c r="E2511" s="1065"/>
      <c r="F2511" s="1086"/>
    </row>
    <row r="2512" spans="5:6" x14ac:dyDescent="0.25">
      <c r="E2512" s="1065"/>
      <c r="F2512" s="1086"/>
    </row>
    <row r="2513" spans="5:6" x14ac:dyDescent="0.25">
      <c r="E2513" s="1065"/>
      <c r="F2513" s="1086"/>
    </row>
    <row r="2514" spans="5:6" x14ac:dyDescent="0.25">
      <c r="E2514" s="1065"/>
      <c r="F2514" s="1086"/>
    </row>
    <row r="2515" spans="5:6" x14ac:dyDescent="0.25">
      <c r="E2515" s="1065"/>
      <c r="F2515" s="1086"/>
    </row>
    <row r="2516" spans="5:6" x14ac:dyDescent="0.25">
      <c r="E2516" s="1065"/>
      <c r="F2516" s="1086"/>
    </row>
    <row r="2517" spans="5:6" x14ac:dyDescent="0.25">
      <c r="E2517" s="1065"/>
      <c r="F2517" s="1086"/>
    </row>
    <row r="2518" spans="5:6" x14ac:dyDescent="0.25">
      <c r="E2518" s="1065"/>
      <c r="F2518" s="1086"/>
    </row>
    <row r="2519" spans="5:6" x14ac:dyDescent="0.25">
      <c r="E2519" s="1065"/>
      <c r="F2519" s="1086"/>
    </row>
    <row r="2520" spans="5:6" x14ac:dyDescent="0.25">
      <c r="E2520" s="1065"/>
      <c r="F2520" s="1086"/>
    </row>
    <row r="2521" spans="5:6" x14ac:dyDescent="0.25">
      <c r="E2521" s="1065"/>
      <c r="F2521" s="1086"/>
    </row>
    <row r="2522" spans="5:6" x14ac:dyDescent="0.25">
      <c r="E2522" s="1065"/>
      <c r="F2522" s="1086"/>
    </row>
  </sheetData>
  <mergeCells count="7">
    <mergeCell ref="A280:E280"/>
    <mergeCell ref="A1:F1"/>
    <mergeCell ref="A2:F2"/>
    <mergeCell ref="A3:F3"/>
    <mergeCell ref="A4:B4"/>
    <mergeCell ref="A116:E116"/>
    <mergeCell ref="A174:E174"/>
  </mergeCells>
  <pageMargins left="0.74803149606299213" right="0.35433070866141736" top="0.98425196850393704" bottom="0.98425196850393704" header="0.51181102362204722" footer="0.51181102362204722"/>
  <pageSetup paperSize="9" scale="75" fitToHeight="0" orientation="portrait" r:id="rId1"/>
  <headerFooter alignWithMargins="0">
    <oddFooter>&amp;A&amp;RPage &amp;P</oddFooter>
  </headerFooter>
  <rowBreaks count="4" manualBreakCount="4">
    <brk id="58" max="5" man="1"/>
    <brk id="116" max="5" man="1"/>
    <brk id="174" max="5" man="1"/>
    <brk id="223"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1"/>
  <sheetViews>
    <sheetView view="pageBreakPreview" zoomScale="90" zoomScaleNormal="100" zoomScaleSheetLayoutView="90" workbookViewId="0">
      <pane ySplit="5" topLeftCell="A6" activePane="bottomLeft" state="frozen"/>
      <selection activeCell="D63" sqref="D63"/>
      <selection pane="bottomLeft" activeCell="B12" sqref="B12"/>
    </sheetView>
  </sheetViews>
  <sheetFormatPr defaultColWidth="8.81640625" defaultRowHeight="14.5" x14ac:dyDescent="0.35"/>
  <cols>
    <col min="1" max="1" width="10.7265625" style="1445" customWidth="1"/>
    <col min="2" max="2" width="51.26953125" style="1445" customWidth="1"/>
    <col min="3" max="3" width="7.1796875" style="1445" customWidth="1"/>
    <col min="4" max="4" width="12.7265625" style="1445" customWidth="1"/>
    <col min="5" max="5" width="15.7265625" style="1445" customWidth="1"/>
    <col min="6" max="6" width="17" style="1469" customWidth="1"/>
    <col min="7" max="7" width="13.1796875" style="1444" customWidth="1"/>
    <col min="8" max="8" width="8.7265625" style="1444" customWidth="1"/>
    <col min="9" max="9" width="8.81640625" style="1444"/>
    <col min="10" max="16384" width="8.81640625" style="1445"/>
  </cols>
  <sheetData>
    <row r="1" spans="1:9" s="344" customFormat="1" ht="13" x14ac:dyDescent="0.25">
      <c r="A1" s="2095" t="s">
        <v>0</v>
      </c>
      <c r="B1" s="2095"/>
      <c r="C1" s="2095"/>
      <c r="D1" s="2095"/>
      <c r="E1" s="2095"/>
      <c r="F1" s="2095"/>
      <c r="G1" s="973"/>
      <c r="H1" s="974"/>
      <c r="I1" s="974"/>
    </row>
    <row r="2" spans="1:9" s="344" customFormat="1" ht="13" x14ac:dyDescent="0.25">
      <c r="A2" s="2095" t="s">
        <v>2491</v>
      </c>
      <c r="B2" s="2095"/>
      <c r="C2" s="2095"/>
      <c r="D2" s="2095"/>
      <c r="E2" s="2095"/>
      <c r="F2" s="2095"/>
      <c r="G2" s="973"/>
      <c r="H2" s="974"/>
      <c r="I2" s="974"/>
    </row>
    <row r="3" spans="1:9" s="346" customFormat="1" ht="14" x14ac:dyDescent="0.3">
      <c r="A3" s="440" t="s">
        <v>1993</v>
      </c>
      <c r="B3" s="588"/>
      <c r="C3" s="588"/>
      <c r="D3" s="588"/>
      <c r="E3" s="588"/>
      <c r="F3" s="588"/>
      <c r="G3" s="972"/>
      <c r="H3" s="974"/>
      <c r="I3" s="974"/>
    </row>
    <row r="4" spans="1:9" s="344" customFormat="1" ht="12.75" customHeight="1" x14ac:dyDescent="0.25">
      <c r="A4" s="2175" t="s">
        <v>2062</v>
      </c>
      <c r="B4" s="2175"/>
      <c r="C4" s="2175"/>
      <c r="D4" s="2175"/>
      <c r="E4" s="2175"/>
      <c r="F4" s="2175"/>
      <c r="G4" s="975"/>
      <c r="H4" s="974"/>
      <c r="I4" s="974"/>
    </row>
    <row r="5" spans="1:9" s="344" customFormat="1" ht="13" x14ac:dyDescent="0.25">
      <c r="A5" s="593" t="s">
        <v>722</v>
      </c>
      <c r="B5" s="593" t="s">
        <v>723</v>
      </c>
      <c r="C5" s="593" t="s">
        <v>724</v>
      </c>
      <c r="D5" s="593" t="s">
        <v>725</v>
      </c>
      <c r="E5" s="593" t="s">
        <v>726</v>
      </c>
      <c r="F5" s="1442" t="s">
        <v>727</v>
      </c>
      <c r="G5" s="975"/>
      <c r="H5" s="974"/>
      <c r="I5" s="974"/>
    </row>
    <row r="6" spans="1:9" x14ac:dyDescent="0.35">
      <c r="A6" s="433"/>
      <c r="B6" s="425" t="s">
        <v>85</v>
      </c>
      <c r="C6" s="433"/>
      <c r="D6" s="434"/>
      <c r="E6" s="434"/>
      <c r="F6" s="1443"/>
    </row>
    <row r="7" spans="1:9" ht="37.5" x14ac:dyDescent="0.35">
      <c r="A7" s="433"/>
      <c r="B7" s="1446" t="s">
        <v>1994</v>
      </c>
      <c r="C7" s="433"/>
      <c r="D7" s="434"/>
      <c r="E7" s="434"/>
      <c r="F7" s="1443"/>
    </row>
    <row r="8" spans="1:9" x14ac:dyDescent="0.35">
      <c r="A8" s="433"/>
      <c r="B8" s="433"/>
      <c r="C8" s="433"/>
      <c r="D8" s="434"/>
      <c r="E8" s="434"/>
      <c r="F8" s="1443"/>
    </row>
    <row r="9" spans="1:9" x14ac:dyDescent="0.35">
      <c r="A9" s="371"/>
      <c r="B9" s="372" t="s">
        <v>221</v>
      </c>
      <c r="C9" s="371"/>
      <c r="D9" s="373"/>
      <c r="E9" s="374"/>
      <c r="F9" s="1447"/>
    </row>
    <row r="10" spans="1:9" x14ac:dyDescent="0.35">
      <c r="A10" s="371"/>
      <c r="B10" s="375"/>
      <c r="C10" s="371"/>
      <c r="D10" s="373"/>
      <c r="E10" s="374"/>
      <c r="F10" s="1447"/>
    </row>
    <row r="11" spans="1:9" x14ac:dyDescent="0.35">
      <c r="A11" s="371"/>
      <c r="B11" s="372" t="s">
        <v>158</v>
      </c>
      <c r="C11" s="371"/>
      <c r="D11" s="373"/>
      <c r="E11" s="374"/>
      <c r="F11" s="1447"/>
    </row>
    <row r="12" spans="1:9" x14ac:dyDescent="0.35">
      <c r="A12" s="371" t="s">
        <v>159</v>
      </c>
      <c r="B12" s="376" t="s">
        <v>1497</v>
      </c>
      <c r="C12" s="371" t="s">
        <v>777</v>
      </c>
      <c r="D12" s="377">
        <f>2.6*6</f>
        <v>15.600000000000001</v>
      </c>
      <c r="E12" s="374"/>
      <c r="F12" s="1447">
        <f>D12*E12</f>
        <v>0</v>
      </c>
    </row>
    <row r="13" spans="1:9" x14ac:dyDescent="0.35">
      <c r="A13" s="371"/>
      <c r="B13" s="375"/>
      <c r="C13" s="371"/>
      <c r="D13" s="373"/>
      <c r="E13" s="374"/>
      <c r="F13" s="1447"/>
    </row>
    <row r="14" spans="1:9" x14ac:dyDescent="0.35">
      <c r="A14" s="371"/>
      <c r="B14" s="372" t="s">
        <v>161</v>
      </c>
      <c r="C14" s="371"/>
      <c r="D14" s="373"/>
      <c r="E14" s="374"/>
      <c r="F14" s="1447"/>
    </row>
    <row r="15" spans="1:9" x14ac:dyDescent="0.35">
      <c r="A15" s="371" t="s">
        <v>163</v>
      </c>
      <c r="B15" s="378" t="s">
        <v>164</v>
      </c>
      <c r="C15" s="371" t="s">
        <v>19</v>
      </c>
      <c r="D15" s="373">
        <v>10</v>
      </c>
      <c r="E15" s="374"/>
      <c r="F15" s="1447">
        <f>D15*E15</f>
        <v>0</v>
      </c>
    </row>
    <row r="16" spans="1:9" x14ac:dyDescent="0.35">
      <c r="A16" s="371"/>
      <c r="B16" s="379"/>
      <c r="C16" s="371"/>
      <c r="D16" s="373"/>
      <c r="E16" s="374"/>
      <c r="F16" s="1447"/>
    </row>
    <row r="17" spans="1:9" x14ac:dyDescent="0.35">
      <c r="A17" s="371"/>
      <c r="B17" s="372" t="s">
        <v>165</v>
      </c>
      <c r="C17" s="371"/>
      <c r="D17" s="373"/>
      <c r="E17" s="374"/>
      <c r="F17" s="1447"/>
    </row>
    <row r="18" spans="1:9" x14ac:dyDescent="0.35">
      <c r="A18" s="371" t="s">
        <v>167</v>
      </c>
      <c r="B18" s="378" t="s">
        <v>168</v>
      </c>
      <c r="C18" s="371" t="s">
        <v>19</v>
      </c>
      <c r="D18" s="373">
        <v>10</v>
      </c>
      <c r="E18" s="374"/>
      <c r="F18" s="1447">
        <f>D18*E18</f>
        <v>0</v>
      </c>
    </row>
    <row r="19" spans="1:9" x14ac:dyDescent="0.35">
      <c r="A19" s="371" t="s">
        <v>169</v>
      </c>
      <c r="B19" s="378" t="s">
        <v>170</v>
      </c>
      <c r="C19" s="371" t="s">
        <v>19</v>
      </c>
      <c r="D19" s="373">
        <v>6</v>
      </c>
      <c r="E19" s="374"/>
      <c r="F19" s="1447">
        <f>D19*E19</f>
        <v>0</v>
      </c>
    </row>
    <row r="20" spans="1:9" x14ac:dyDescent="0.35">
      <c r="A20" s="371"/>
      <c r="B20" s="378"/>
      <c r="C20" s="371"/>
      <c r="D20" s="373"/>
      <c r="E20" s="374"/>
      <c r="F20" s="1447"/>
    </row>
    <row r="21" spans="1:9" x14ac:dyDescent="0.35">
      <c r="A21" s="371"/>
      <c r="B21" s="380" t="s">
        <v>746</v>
      </c>
      <c r="C21" s="371"/>
      <c r="D21" s="373"/>
      <c r="E21" s="374"/>
      <c r="F21" s="1447"/>
    </row>
    <row r="22" spans="1:9" x14ac:dyDescent="0.35">
      <c r="A22" s="371"/>
      <c r="B22" s="378"/>
      <c r="C22" s="371"/>
      <c r="D22" s="373"/>
      <c r="E22" s="374"/>
      <c r="F22" s="1447"/>
    </row>
    <row r="23" spans="1:9" ht="39" x14ac:dyDescent="0.35">
      <c r="A23" s="371"/>
      <c r="B23" s="381" t="s">
        <v>1995</v>
      </c>
      <c r="C23" s="371"/>
      <c r="D23" s="373"/>
      <c r="E23" s="374"/>
      <c r="F23" s="1448"/>
      <c r="G23" s="1449"/>
      <c r="H23" s="1450"/>
      <c r="I23" s="1450"/>
    </row>
    <row r="24" spans="1:9" x14ac:dyDescent="0.35">
      <c r="A24" s="371"/>
      <c r="B24" s="381"/>
      <c r="C24" s="371"/>
      <c r="D24" s="373"/>
      <c r="E24" s="374"/>
      <c r="F24" s="1448"/>
      <c r="G24" s="1449"/>
      <c r="H24" s="1450"/>
      <c r="I24" s="1450"/>
    </row>
    <row r="25" spans="1:9" x14ac:dyDescent="0.35">
      <c r="A25" s="371"/>
      <c r="B25" s="1451" t="s">
        <v>1996</v>
      </c>
      <c r="C25" s="424"/>
      <c r="D25" s="373"/>
      <c r="E25" s="374"/>
      <c r="F25" s="1448"/>
      <c r="G25" s="1449"/>
      <c r="H25" s="1450"/>
      <c r="I25" s="1450"/>
    </row>
    <row r="26" spans="1:9" x14ac:dyDescent="0.35">
      <c r="A26" s="421" t="s">
        <v>246</v>
      </c>
      <c r="B26" s="353" t="s">
        <v>173</v>
      </c>
      <c r="C26" s="371" t="s">
        <v>126</v>
      </c>
      <c r="D26" s="373">
        <v>10199</v>
      </c>
      <c r="E26" s="374"/>
      <c r="F26" s="1447">
        <f>D26*E26</f>
        <v>0</v>
      </c>
      <c r="G26" s="1449"/>
      <c r="H26" s="1450"/>
      <c r="I26" s="1450"/>
    </row>
    <row r="27" spans="1:9" x14ac:dyDescent="0.35">
      <c r="A27" s="421" t="s">
        <v>247</v>
      </c>
      <c r="B27" s="353" t="s">
        <v>400</v>
      </c>
      <c r="C27" s="371" t="s">
        <v>126</v>
      </c>
      <c r="D27" s="373">
        <v>1133</v>
      </c>
      <c r="E27" s="374"/>
      <c r="F27" s="1447">
        <f>D27*E27</f>
        <v>0</v>
      </c>
      <c r="G27" s="1449"/>
      <c r="H27" s="1450"/>
      <c r="I27" s="1450"/>
    </row>
    <row r="28" spans="1:9" x14ac:dyDescent="0.35">
      <c r="A28" s="421"/>
      <c r="B28" s="353"/>
      <c r="C28" s="371"/>
      <c r="D28" s="928"/>
      <c r="E28" s="909"/>
      <c r="F28" s="1452"/>
      <c r="G28" s="1449"/>
      <c r="H28" s="1450"/>
      <c r="I28" s="1450"/>
    </row>
    <row r="29" spans="1:9" x14ac:dyDescent="0.35">
      <c r="A29" s="371"/>
      <c r="B29" s="1451" t="s">
        <v>1997</v>
      </c>
      <c r="C29" s="424"/>
      <c r="D29" s="373"/>
      <c r="E29" s="374"/>
      <c r="F29" s="1448"/>
      <c r="G29" s="1449"/>
      <c r="H29" s="1450"/>
      <c r="I29" s="1450"/>
    </row>
    <row r="30" spans="1:9" x14ac:dyDescent="0.35">
      <c r="A30" s="421" t="s">
        <v>248</v>
      </c>
      <c r="B30" s="353" t="s">
        <v>173</v>
      </c>
      <c r="C30" s="371" t="s">
        <v>126</v>
      </c>
      <c r="D30" s="373">
        <v>10679</v>
      </c>
      <c r="E30" s="374"/>
      <c r="F30" s="1447">
        <f>D30*E30</f>
        <v>0</v>
      </c>
      <c r="G30" s="1449"/>
      <c r="H30" s="1450"/>
      <c r="I30" s="1450"/>
    </row>
    <row r="31" spans="1:9" x14ac:dyDescent="0.35">
      <c r="A31" s="421" t="s">
        <v>249</v>
      </c>
      <c r="B31" s="353" t="s">
        <v>400</v>
      </c>
      <c r="C31" s="371" t="s">
        <v>126</v>
      </c>
      <c r="D31" s="373">
        <v>1186</v>
      </c>
      <c r="E31" s="374"/>
      <c r="F31" s="1447">
        <f>D31*E31</f>
        <v>0</v>
      </c>
      <c r="G31" s="1449"/>
      <c r="H31" s="1450"/>
      <c r="I31" s="1450"/>
    </row>
    <row r="32" spans="1:9" x14ac:dyDescent="0.35">
      <c r="A32" s="421"/>
      <c r="B32" s="353"/>
      <c r="C32" s="371"/>
      <c r="D32" s="373"/>
      <c r="E32" s="374"/>
      <c r="F32" s="1448"/>
      <c r="G32" s="1449"/>
      <c r="H32" s="1450"/>
      <c r="I32" s="1450"/>
    </row>
    <row r="33" spans="1:9" x14ac:dyDescent="0.35">
      <c r="A33" s="371"/>
      <c r="B33" s="1451" t="s">
        <v>1998</v>
      </c>
      <c r="C33" s="424"/>
      <c r="D33" s="373"/>
      <c r="E33" s="374"/>
      <c r="F33" s="1448"/>
      <c r="G33" s="1449"/>
      <c r="H33" s="1450"/>
      <c r="I33" s="1450"/>
    </row>
    <row r="34" spans="1:9" x14ac:dyDescent="0.35">
      <c r="A34" s="421" t="s">
        <v>1404</v>
      </c>
      <c r="B34" s="353" t="s">
        <v>173</v>
      </c>
      <c r="C34" s="371" t="s">
        <v>126</v>
      </c>
      <c r="D34" s="373">
        <v>0</v>
      </c>
      <c r="E34" s="374"/>
      <c r="F34" s="1447">
        <f>D34*E34</f>
        <v>0</v>
      </c>
      <c r="G34" s="1449"/>
      <c r="H34" s="1450"/>
      <c r="I34" s="1450"/>
    </row>
    <row r="35" spans="1:9" x14ac:dyDescent="0.35">
      <c r="A35" s="421" t="s">
        <v>1405</v>
      </c>
      <c r="B35" s="353" t="s">
        <v>400</v>
      </c>
      <c r="C35" s="371" t="s">
        <v>126</v>
      </c>
      <c r="D35" s="373">
        <v>0</v>
      </c>
      <c r="E35" s="374"/>
      <c r="F35" s="1447">
        <f>D35*E35</f>
        <v>0</v>
      </c>
      <c r="G35" s="1449"/>
      <c r="H35" s="1450"/>
      <c r="I35" s="1450"/>
    </row>
    <row r="36" spans="1:9" x14ac:dyDescent="0.35">
      <c r="A36" s="421"/>
      <c r="B36" s="353"/>
      <c r="C36" s="371"/>
      <c r="D36" s="373"/>
      <c r="E36" s="374"/>
      <c r="F36" s="1448"/>
      <c r="G36" s="1449"/>
      <c r="H36" s="1450"/>
      <c r="I36" s="1450"/>
    </row>
    <row r="37" spans="1:9" x14ac:dyDescent="0.35">
      <c r="A37" s="371"/>
      <c r="B37" s="1451" t="s">
        <v>1999</v>
      </c>
      <c r="C37" s="424"/>
      <c r="D37" s="373"/>
      <c r="E37" s="374"/>
      <c r="F37" s="1448"/>
      <c r="G37" s="1449"/>
      <c r="H37" s="1450"/>
      <c r="I37" s="1450"/>
    </row>
    <row r="38" spans="1:9" x14ac:dyDescent="0.35">
      <c r="A38" s="421" t="s">
        <v>1464</v>
      </c>
      <c r="B38" s="353" t="s">
        <v>173</v>
      </c>
      <c r="C38" s="371" t="s">
        <v>126</v>
      </c>
      <c r="D38" s="373">
        <v>150</v>
      </c>
      <c r="E38" s="374"/>
      <c r="F38" s="1447">
        <f>D38*E38</f>
        <v>0</v>
      </c>
      <c r="G38" s="1449"/>
      <c r="H38" s="1450"/>
      <c r="I38" s="1450"/>
    </row>
    <row r="39" spans="1:9" x14ac:dyDescent="0.35">
      <c r="A39" s="421" t="s">
        <v>2000</v>
      </c>
      <c r="B39" s="353" t="s">
        <v>400</v>
      </c>
      <c r="C39" s="371" t="s">
        <v>126</v>
      </c>
      <c r="D39" s="373">
        <v>31</v>
      </c>
      <c r="E39" s="374"/>
      <c r="F39" s="1447">
        <f>D39*E39</f>
        <v>0</v>
      </c>
      <c r="G39" s="1449"/>
      <c r="H39" s="1450"/>
      <c r="I39" s="1450"/>
    </row>
    <row r="40" spans="1:9" x14ac:dyDescent="0.35">
      <c r="A40" s="421"/>
      <c r="B40" s="353"/>
      <c r="C40" s="371"/>
      <c r="D40" s="373"/>
      <c r="E40" s="374"/>
      <c r="F40" s="1448"/>
      <c r="G40" s="1449"/>
      <c r="H40" s="1450"/>
      <c r="I40" s="1450"/>
    </row>
    <row r="41" spans="1:9" ht="39" x14ac:dyDescent="0.35">
      <c r="A41" s="371"/>
      <c r="B41" s="420" t="s">
        <v>1550</v>
      </c>
      <c r="C41" s="371"/>
      <c r="D41" s="373"/>
      <c r="E41" s="374"/>
      <c r="F41" s="1448"/>
      <c r="G41" s="1449"/>
      <c r="H41" s="1450"/>
      <c r="I41" s="1450"/>
    </row>
    <row r="42" spans="1:9" x14ac:dyDescent="0.35">
      <c r="A42" s="371"/>
      <c r="B42" s="381"/>
      <c r="C42" s="371"/>
      <c r="D42" s="373"/>
      <c r="E42" s="374"/>
      <c r="F42" s="1448"/>
      <c r="G42" s="1449"/>
      <c r="H42" s="1450"/>
      <c r="I42" s="1450"/>
    </row>
    <row r="43" spans="1:9" x14ac:dyDescent="0.35">
      <c r="A43" s="421" t="s">
        <v>1399</v>
      </c>
      <c r="B43" s="353" t="s">
        <v>2001</v>
      </c>
      <c r="C43" s="371" t="s">
        <v>126</v>
      </c>
      <c r="D43" s="373">
        <v>0</v>
      </c>
      <c r="E43" s="374"/>
      <c r="F43" s="1447">
        <f t="shared" ref="F43:F51" si="0">D43*E43</f>
        <v>0</v>
      </c>
      <c r="G43" s="1449"/>
      <c r="H43" s="1450"/>
      <c r="I43" s="1450"/>
    </row>
    <row r="44" spans="1:9" x14ac:dyDescent="0.35">
      <c r="A44" s="421" t="s">
        <v>1400</v>
      </c>
      <c r="B44" s="353" t="s">
        <v>2002</v>
      </c>
      <c r="C44" s="371" t="s">
        <v>126</v>
      </c>
      <c r="D44" s="373">
        <v>0</v>
      </c>
      <c r="E44" s="374"/>
      <c r="F44" s="1447">
        <f t="shared" si="0"/>
        <v>0</v>
      </c>
      <c r="G44" s="1449"/>
      <c r="H44" s="1450"/>
      <c r="I44" s="1450"/>
    </row>
    <row r="45" spans="1:9" x14ac:dyDescent="0.35">
      <c r="A45" s="421" t="s">
        <v>1401</v>
      </c>
      <c r="B45" s="430" t="s">
        <v>2003</v>
      </c>
      <c r="C45" s="371" t="s">
        <v>126</v>
      </c>
      <c r="D45" s="373">
        <v>2904</v>
      </c>
      <c r="E45" s="374"/>
      <c r="F45" s="1447">
        <f t="shared" si="0"/>
        <v>0</v>
      </c>
      <c r="G45" s="1449"/>
      <c r="H45" s="1450"/>
      <c r="I45" s="1450"/>
    </row>
    <row r="46" spans="1:9" x14ac:dyDescent="0.35">
      <c r="A46" s="421" t="s">
        <v>2004</v>
      </c>
      <c r="B46" s="353" t="s">
        <v>2005</v>
      </c>
      <c r="C46" s="371" t="s">
        <v>126</v>
      </c>
      <c r="D46" s="373">
        <v>100</v>
      </c>
      <c r="E46" s="374"/>
      <c r="F46" s="1447">
        <f t="shared" si="0"/>
        <v>0</v>
      </c>
      <c r="G46" s="1449"/>
      <c r="H46" s="1450"/>
      <c r="I46" s="1450"/>
    </row>
    <row r="47" spans="1:9" x14ac:dyDescent="0.35">
      <c r="A47" s="421" t="s">
        <v>2006</v>
      </c>
      <c r="B47" s="430" t="s">
        <v>2007</v>
      </c>
      <c r="C47" s="371" t="s">
        <v>126</v>
      </c>
      <c r="D47" s="373">
        <v>200</v>
      </c>
      <c r="E47" s="374"/>
      <c r="F47" s="1447">
        <f t="shared" si="0"/>
        <v>0</v>
      </c>
      <c r="G47" s="1449"/>
      <c r="H47" s="1450"/>
      <c r="I47" s="1450"/>
    </row>
    <row r="48" spans="1:9" x14ac:dyDescent="0.35">
      <c r="A48" s="421" t="s">
        <v>2008</v>
      </c>
      <c r="B48" s="353" t="s">
        <v>2009</v>
      </c>
      <c r="C48" s="371" t="s">
        <v>126</v>
      </c>
      <c r="D48" s="373">
        <v>300</v>
      </c>
      <c r="E48" s="374"/>
      <c r="F48" s="1447">
        <f t="shared" si="0"/>
        <v>0</v>
      </c>
      <c r="G48" s="1449"/>
      <c r="H48" s="1450"/>
      <c r="I48" s="1450"/>
    </row>
    <row r="49" spans="1:9" x14ac:dyDescent="0.35">
      <c r="A49" s="421" t="s">
        <v>2010</v>
      </c>
      <c r="B49" s="353" t="s">
        <v>2011</v>
      </c>
      <c r="C49" s="371" t="s">
        <v>126</v>
      </c>
      <c r="D49" s="373">
        <v>400</v>
      </c>
      <c r="E49" s="374"/>
      <c r="F49" s="1447">
        <f t="shared" si="0"/>
        <v>0</v>
      </c>
      <c r="G49" s="1449"/>
      <c r="H49" s="1450"/>
      <c r="I49" s="1450"/>
    </row>
    <row r="50" spans="1:9" x14ac:dyDescent="0.35">
      <c r="A50" s="421" t="s">
        <v>2012</v>
      </c>
      <c r="B50" s="430" t="s">
        <v>2013</v>
      </c>
      <c r="C50" s="371" t="s">
        <v>126</v>
      </c>
      <c r="D50" s="373">
        <v>2700</v>
      </c>
      <c r="E50" s="374"/>
      <c r="F50" s="1447">
        <f t="shared" si="0"/>
        <v>0</v>
      </c>
      <c r="G50" s="1449"/>
      <c r="H50" s="1450"/>
      <c r="I50" s="1450"/>
    </row>
    <row r="51" spans="1:9" x14ac:dyDescent="0.35">
      <c r="A51" s="421" t="s">
        <v>2014</v>
      </c>
      <c r="B51" s="353" t="s">
        <v>2015</v>
      </c>
      <c r="C51" s="371" t="s">
        <v>126</v>
      </c>
      <c r="D51" s="373">
        <v>34500</v>
      </c>
      <c r="E51" s="374"/>
      <c r="F51" s="1447">
        <f t="shared" si="0"/>
        <v>0</v>
      </c>
      <c r="G51" s="1449"/>
      <c r="H51" s="1450"/>
      <c r="I51" s="1450"/>
    </row>
    <row r="52" spans="1:9" x14ac:dyDescent="0.35">
      <c r="A52" s="421"/>
      <c r="B52" s="353"/>
      <c r="C52" s="371"/>
      <c r="D52" s="373"/>
      <c r="E52" s="374"/>
      <c r="F52" s="1447"/>
      <c r="G52" s="1450"/>
      <c r="H52" s="1450"/>
      <c r="I52" s="1450"/>
    </row>
    <row r="53" spans="1:9" x14ac:dyDescent="0.35">
      <c r="A53" s="421"/>
      <c r="B53" s="353"/>
      <c r="C53" s="371"/>
      <c r="D53" s="373"/>
      <c r="E53" s="374"/>
      <c r="F53" s="1447"/>
      <c r="G53" s="1450"/>
      <c r="H53" s="1450"/>
      <c r="I53" s="1450"/>
    </row>
    <row r="54" spans="1:9" s="1444" customFormat="1" ht="12.5" x14ac:dyDescent="0.25">
      <c r="A54" s="371"/>
      <c r="B54" s="378"/>
      <c r="C54" s="371"/>
      <c r="D54" s="388"/>
      <c r="E54" s="374"/>
      <c r="F54" s="1447"/>
    </row>
    <row r="55" spans="1:9" s="1444" customFormat="1" ht="18" customHeight="1" x14ac:dyDescent="0.25">
      <c r="A55" s="2183" t="s">
        <v>103</v>
      </c>
      <c r="B55" s="2184"/>
      <c r="C55" s="2184"/>
      <c r="D55" s="2184"/>
      <c r="E55" s="2185"/>
      <c r="F55" s="1453">
        <f>SUM(F9:F51)</f>
        <v>0</v>
      </c>
    </row>
    <row r="56" spans="1:9" s="1444" customFormat="1" ht="13" x14ac:dyDescent="0.25">
      <c r="A56" s="392"/>
      <c r="B56" s="392"/>
      <c r="C56" s="392"/>
      <c r="D56" s="392"/>
      <c r="E56" s="392"/>
      <c r="F56" s="1454"/>
    </row>
    <row r="57" spans="1:9" s="1444" customFormat="1" ht="13" x14ac:dyDescent="0.25">
      <c r="A57" s="384"/>
      <c r="B57" s="372" t="s">
        <v>140</v>
      </c>
      <c r="C57" s="371"/>
      <c r="D57" s="373"/>
      <c r="E57" s="374"/>
      <c r="F57" s="1447"/>
    </row>
    <row r="58" spans="1:9" s="1444" customFormat="1" ht="13" x14ac:dyDescent="0.25">
      <c r="A58" s="393"/>
      <c r="B58" s="394"/>
      <c r="C58" s="371"/>
      <c r="D58" s="373"/>
      <c r="E58" s="374"/>
      <c r="F58" s="1447"/>
    </row>
    <row r="59" spans="1:9" s="1444" customFormat="1" ht="26" x14ac:dyDescent="0.25">
      <c r="A59" s="371"/>
      <c r="B59" s="395" t="s">
        <v>1502</v>
      </c>
      <c r="C59" s="371"/>
      <c r="D59" s="373"/>
      <c r="E59" s="374"/>
      <c r="F59" s="1447"/>
    </row>
    <row r="60" spans="1:9" s="1444" customFormat="1" ht="13" x14ac:dyDescent="0.25">
      <c r="A60" s="371"/>
      <c r="B60" s="395"/>
      <c r="C60" s="371"/>
      <c r="D60" s="373"/>
      <c r="E60" s="374"/>
      <c r="F60" s="1447"/>
    </row>
    <row r="61" spans="1:9" s="1444" customFormat="1" ht="12.5" x14ac:dyDescent="0.25">
      <c r="A61" s="371"/>
      <c r="B61" s="1455" t="s">
        <v>2016</v>
      </c>
      <c r="C61" s="371"/>
      <c r="D61" s="422"/>
      <c r="E61" s="389"/>
      <c r="F61" s="1447"/>
    </row>
    <row r="62" spans="1:9" s="1444" customFormat="1" ht="12.5" x14ac:dyDescent="0.25">
      <c r="A62" s="371" t="s">
        <v>2017</v>
      </c>
      <c r="B62" s="430" t="s">
        <v>2018</v>
      </c>
      <c r="C62" s="371" t="s">
        <v>19</v>
      </c>
      <c r="D62" s="422">
        <v>5</v>
      </c>
      <c r="E62" s="374"/>
      <c r="F62" s="1447">
        <f>D62*E62</f>
        <v>0</v>
      </c>
    </row>
    <row r="63" spans="1:9" s="1444" customFormat="1" ht="12.5" x14ac:dyDescent="0.25">
      <c r="A63" s="371" t="s">
        <v>2019</v>
      </c>
      <c r="B63" s="430" t="s">
        <v>2020</v>
      </c>
      <c r="C63" s="371" t="s">
        <v>19</v>
      </c>
      <c r="D63" s="422">
        <v>4</v>
      </c>
      <c r="E63" s="374"/>
      <c r="F63" s="1447">
        <f>D63*E63</f>
        <v>0</v>
      </c>
    </row>
    <row r="64" spans="1:9" s="1444" customFormat="1" ht="12.5" x14ac:dyDescent="0.25">
      <c r="A64" s="371" t="s">
        <v>2021</v>
      </c>
      <c r="B64" s="430" t="s">
        <v>2022</v>
      </c>
      <c r="C64" s="371" t="s">
        <v>19</v>
      </c>
      <c r="D64" s="422">
        <v>5</v>
      </c>
      <c r="E64" s="374"/>
      <c r="F64" s="1447">
        <f>D64*E64</f>
        <v>0</v>
      </c>
    </row>
    <row r="65" spans="1:6" s="1444" customFormat="1" ht="12.5" x14ac:dyDescent="0.25">
      <c r="A65" s="371" t="s">
        <v>2023</v>
      </c>
      <c r="B65" s="430" t="s">
        <v>2024</v>
      </c>
      <c r="C65" s="371" t="s">
        <v>19</v>
      </c>
      <c r="D65" s="422">
        <v>0</v>
      </c>
      <c r="E65" s="374"/>
      <c r="F65" s="1447">
        <f>D65*E65</f>
        <v>0</v>
      </c>
    </row>
    <row r="66" spans="1:6" s="1444" customFormat="1" ht="12.5" x14ac:dyDescent="0.25">
      <c r="A66" s="371" t="s">
        <v>2025</v>
      </c>
      <c r="B66" s="430" t="s">
        <v>2026</v>
      </c>
      <c r="C66" s="371" t="s">
        <v>19</v>
      </c>
      <c r="D66" s="422">
        <v>4</v>
      </c>
      <c r="E66" s="374"/>
      <c r="F66" s="1447">
        <f>D66*E66</f>
        <v>0</v>
      </c>
    </row>
    <row r="67" spans="1:6" s="1444" customFormat="1" ht="13" x14ac:dyDescent="0.25">
      <c r="A67" s="371"/>
      <c r="B67" s="395"/>
      <c r="C67" s="371"/>
      <c r="D67" s="373"/>
      <c r="E67" s="374"/>
      <c r="F67" s="1447"/>
    </row>
    <row r="68" spans="1:6" s="1444" customFormat="1" ht="13" x14ac:dyDescent="0.25">
      <c r="A68" s="371"/>
      <c r="B68" s="391" t="s">
        <v>1503</v>
      </c>
      <c r="C68" s="371"/>
      <c r="D68" s="373"/>
      <c r="E68" s="374"/>
      <c r="F68" s="1447"/>
    </row>
    <row r="69" spans="1:6" s="1444" customFormat="1" ht="12.5" x14ac:dyDescent="0.25">
      <c r="A69" s="371" t="s">
        <v>1498</v>
      </c>
      <c r="B69" s="375" t="s">
        <v>1505</v>
      </c>
      <c r="C69" s="371" t="s">
        <v>19</v>
      </c>
      <c r="D69" s="373">
        <v>4</v>
      </c>
      <c r="E69" s="374"/>
      <c r="F69" s="1447">
        <f t="shared" ref="F69:F74" si="1">D69*E69</f>
        <v>0</v>
      </c>
    </row>
    <row r="70" spans="1:6" s="1444" customFormat="1" ht="12.5" x14ac:dyDescent="0.25">
      <c r="A70" s="371" t="s">
        <v>1499</v>
      </c>
      <c r="B70" s="375" t="s">
        <v>1506</v>
      </c>
      <c r="C70" s="371" t="s">
        <v>19</v>
      </c>
      <c r="D70" s="373">
        <v>4</v>
      </c>
      <c r="E70" s="389"/>
      <c r="F70" s="1447">
        <f t="shared" si="1"/>
        <v>0</v>
      </c>
    </row>
    <row r="71" spans="1:6" s="1444" customFormat="1" ht="12.5" x14ac:dyDescent="0.25">
      <c r="A71" s="371" t="s">
        <v>1585</v>
      </c>
      <c r="B71" s="375" t="s">
        <v>1507</v>
      </c>
      <c r="C71" s="371" t="s">
        <v>19</v>
      </c>
      <c r="D71" s="373">
        <v>4</v>
      </c>
      <c r="E71" s="374"/>
      <c r="F71" s="1447">
        <f t="shared" si="1"/>
        <v>0</v>
      </c>
    </row>
    <row r="72" spans="1:6" s="1444" customFormat="1" ht="12.5" x14ac:dyDescent="0.25">
      <c r="A72" s="371" t="s">
        <v>1501</v>
      </c>
      <c r="B72" s="375" t="s">
        <v>1508</v>
      </c>
      <c r="C72" s="371" t="s">
        <v>19</v>
      </c>
      <c r="D72" s="373">
        <v>0</v>
      </c>
      <c r="E72" s="389"/>
      <c r="F72" s="1447">
        <f t="shared" si="1"/>
        <v>0</v>
      </c>
    </row>
    <row r="73" spans="1:6" s="1444" customFormat="1" ht="12.5" x14ac:dyDescent="0.25">
      <c r="A73" s="371" t="s">
        <v>1688</v>
      </c>
      <c r="B73" s="375" t="s">
        <v>1509</v>
      </c>
      <c r="C73" s="371" t="s">
        <v>19</v>
      </c>
      <c r="D73" s="373">
        <v>0</v>
      </c>
      <c r="E73" s="389"/>
      <c r="F73" s="1447">
        <f t="shared" si="1"/>
        <v>0</v>
      </c>
    </row>
    <row r="74" spans="1:6" s="1444" customFormat="1" ht="12.5" x14ac:dyDescent="0.25">
      <c r="A74" s="371" t="s">
        <v>1689</v>
      </c>
      <c r="B74" s="375" t="s">
        <v>1510</v>
      </c>
      <c r="C74" s="371" t="s">
        <v>19</v>
      </c>
      <c r="D74" s="373">
        <v>1</v>
      </c>
      <c r="E74" s="389"/>
      <c r="F74" s="1447">
        <f t="shared" si="1"/>
        <v>0</v>
      </c>
    </row>
    <row r="75" spans="1:6" s="1444" customFormat="1" ht="12.5" x14ac:dyDescent="0.25">
      <c r="A75" s="371"/>
      <c r="B75" s="375"/>
      <c r="C75" s="371"/>
      <c r="D75" s="373"/>
      <c r="E75" s="389"/>
      <c r="F75" s="1447"/>
    </row>
    <row r="76" spans="1:6" s="1444" customFormat="1" ht="12.5" x14ac:dyDescent="0.25">
      <c r="A76" s="371"/>
      <c r="B76" s="1455" t="s">
        <v>2027</v>
      </c>
      <c r="C76" s="371"/>
      <c r="D76" s="373"/>
      <c r="E76" s="389"/>
      <c r="F76" s="1447"/>
    </row>
    <row r="77" spans="1:6" s="1444" customFormat="1" ht="12.5" x14ac:dyDescent="0.25">
      <c r="A77" s="371" t="s">
        <v>2028</v>
      </c>
      <c r="B77" s="375" t="s">
        <v>1507</v>
      </c>
      <c r="C77" s="371" t="s">
        <v>19</v>
      </c>
      <c r="D77" s="422">
        <v>4</v>
      </c>
      <c r="E77" s="389"/>
      <c r="F77" s="1447">
        <f>D77*E77</f>
        <v>0</v>
      </c>
    </row>
    <row r="78" spans="1:6" s="1444" customFormat="1" ht="12.5" x14ac:dyDescent="0.25">
      <c r="A78" s="371" t="s">
        <v>2029</v>
      </c>
      <c r="B78" s="430" t="s">
        <v>2030</v>
      </c>
      <c r="C78" s="371" t="s">
        <v>19</v>
      </c>
      <c r="D78" s="422">
        <v>0</v>
      </c>
      <c r="E78" s="389"/>
      <c r="F78" s="1447">
        <f>D78*E78</f>
        <v>0</v>
      </c>
    </row>
    <row r="79" spans="1:6" s="1444" customFormat="1" ht="12.5" x14ac:dyDescent="0.25">
      <c r="A79" s="371"/>
      <c r="B79" s="375"/>
      <c r="C79" s="371"/>
      <c r="D79" s="373"/>
      <c r="E79" s="389"/>
      <c r="F79" s="1447"/>
    </row>
    <row r="80" spans="1:6" s="1444" customFormat="1" ht="26" x14ac:dyDescent="0.25">
      <c r="A80" s="371"/>
      <c r="B80" s="420" t="s">
        <v>2031</v>
      </c>
      <c r="C80" s="371"/>
      <c r="D80" s="419"/>
      <c r="E80" s="366"/>
      <c r="F80" s="1447"/>
    </row>
    <row r="81" spans="1:6" s="1444" customFormat="1" ht="12.5" x14ac:dyDescent="0.25">
      <c r="A81" s="371"/>
      <c r="B81" s="430"/>
      <c r="C81" s="371"/>
      <c r="D81" s="419"/>
      <c r="E81" s="366"/>
      <c r="F81" s="1447"/>
    </row>
    <row r="82" spans="1:6" s="1444" customFormat="1" ht="12.5" x14ac:dyDescent="0.25">
      <c r="A82" s="371"/>
      <c r="B82" s="1455" t="s">
        <v>2032</v>
      </c>
      <c r="C82" s="371"/>
      <c r="D82" s="419"/>
      <c r="E82" s="366"/>
      <c r="F82" s="1447"/>
    </row>
    <row r="83" spans="1:6" s="1444" customFormat="1" ht="12.5" x14ac:dyDescent="0.25">
      <c r="A83" s="371" t="s">
        <v>2033</v>
      </c>
      <c r="B83" s="430" t="s">
        <v>1504</v>
      </c>
      <c r="C83" s="371" t="s">
        <v>19</v>
      </c>
      <c r="D83" s="419">
        <v>1</v>
      </c>
      <c r="E83" s="366"/>
      <c r="F83" s="1447">
        <f>D83*E83</f>
        <v>0</v>
      </c>
    </row>
    <row r="84" spans="1:6" s="1444" customFormat="1" ht="12.5" x14ac:dyDescent="0.25">
      <c r="A84" s="371" t="s">
        <v>2034</v>
      </c>
      <c r="B84" s="430" t="s">
        <v>1511</v>
      </c>
      <c r="C84" s="371" t="s">
        <v>19</v>
      </c>
      <c r="D84" s="419">
        <v>1</v>
      </c>
      <c r="E84" s="366"/>
      <c r="F84" s="1447">
        <f>D84*E84</f>
        <v>0</v>
      </c>
    </row>
    <row r="85" spans="1:6" s="1444" customFormat="1" ht="12.5" x14ac:dyDescent="0.25">
      <c r="A85" s="371" t="s">
        <v>2035</v>
      </c>
      <c r="B85" s="430" t="s">
        <v>2036</v>
      </c>
      <c r="C85" s="371" t="s">
        <v>19</v>
      </c>
      <c r="D85" s="419">
        <v>1</v>
      </c>
      <c r="E85" s="366"/>
      <c r="F85" s="1447">
        <f>D85*E85</f>
        <v>0</v>
      </c>
    </row>
    <row r="86" spans="1:6" s="1444" customFormat="1" ht="12.5" x14ac:dyDescent="0.25">
      <c r="A86" s="371" t="s">
        <v>2037</v>
      </c>
      <c r="B86" s="430" t="s">
        <v>2038</v>
      </c>
      <c r="C86" s="371" t="s">
        <v>19</v>
      </c>
      <c r="D86" s="419">
        <v>2</v>
      </c>
      <c r="E86" s="366"/>
      <c r="F86" s="1447">
        <f>D86*E86</f>
        <v>0</v>
      </c>
    </row>
    <row r="87" spans="1:6" s="1444" customFormat="1" ht="12.5" x14ac:dyDescent="0.25">
      <c r="A87" s="371"/>
      <c r="B87" s="430"/>
      <c r="C87" s="371"/>
      <c r="D87" s="419"/>
      <c r="E87" s="366"/>
      <c r="F87" s="1447"/>
    </row>
    <row r="88" spans="1:6" s="1444" customFormat="1" ht="12.5" x14ac:dyDescent="0.25">
      <c r="A88" s="371"/>
      <c r="B88" s="1455" t="s">
        <v>2039</v>
      </c>
      <c r="C88" s="371"/>
      <c r="D88" s="419"/>
      <c r="E88" s="366"/>
      <c r="F88" s="1447"/>
    </row>
    <row r="89" spans="1:6" s="1444" customFormat="1" ht="12.5" x14ac:dyDescent="0.25">
      <c r="A89" s="371" t="s">
        <v>2040</v>
      </c>
      <c r="B89" s="430" t="s">
        <v>1504</v>
      </c>
      <c r="C89" s="371" t="s">
        <v>19</v>
      </c>
      <c r="D89" s="419">
        <v>1</v>
      </c>
      <c r="E89" s="366"/>
      <c r="F89" s="1447">
        <f>D89*E89</f>
        <v>0</v>
      </c>
    </row>
    <row r="90" spans="1:6" s="1444" customFormat="1" ht="12.5" x14ac:dyDescent="0.25">
      <c r="A90" s="371" t="s">
        <v>2041</v>
      </c>
      <c r="B90" s="430" t="s">
        <v>1511</v>
      </c>
      <c r="C90" s="371" t="s">
        <v>19</v>
      </c>
      <c r="D90" s="419">
        <v>1</v>
      </c>
      <c r="E90" s="366"/>
      <c r="F90" s="1447">
        <f>D90*E90</f>
        <v>0</v>
      </c>
    </row>
    <row r="91" spans="1:6" s="1444" customFormat="1" ht="12.5" x14ac:dyDescent="0.25">
      <c r="A91" s="371" t="s">
        <v>2042</v>
      </c>
      <c r="B91" s="430" t="s">
        <v>2036</v>
      </c>
      <c r="C91" s="371" t="s">
        <v>19</v>
      </c>
      <c r="D91" s="419">
        <v>1</v>
      </c>
      <c r="E91" s="366"/>
      <c r="F91" s="1447">
        <f>D91*E91</f>
        <v>0</v>
      </c>
    </row>
    <row r="92" spans="1:6" s="1444" customFormat="1" ht="12.5" x14ac:dyDescent="0.25">
      <c r="A92" s="371" t="s">
        <v>2043</v>
      </c>
      <c r="B92" s="430" t="s">
        <v>2038</v>
      </c>
      <c r="C92" s="371" t="s">
        <v>19</v>
      </c>
      <c r="D92" s="419">
        <v>1</v>
      </c>
      <c r="E92" s="366"/>
      <c r="F92" s="1447">
        <f>D92*E92</f>
        <v>0</v>
      </c>
    </row>
    <row r="93" spans="1:6" s="1444" customFormat="1" ht="12.5" x14ac:dyDescent="0.25">
      <c r="A93" s="371"/>
      <c r="B93" s="430"/>
      <c r="C93" s="371"/>
      <c r="D93" s="419"/>
      <c r="E93" s="366"/>
      <c r="F93" s="1447"/>
    </row>
    <row r="94" spans="1:6" s="1444" customFormat="1" ht="12.5" x14ac:dyDescent="0.25">
      <c r="A94" s="371"/>
      <c r="B94" s="1455" t="s">
        <v>2044</v>
      </c>
      <c r="C94" s="371"/>
      <c r="D94" s="419"/>
      <c r="E94" s="366"/>
      <c r="F94" s="1447"/>
    </row>
    <row r="95" spans="1:6" s="1444" customFormat="1" ht="12.5" x14ac:dyDescent="0.25">
      <c r="A95" s="1456" t="s">
        <v>2045</v>
      </c>
      <c r="B95" s="1457" t="s">
        <v>2046</v>
      </c>
      <c r="C95" s="1456" t="s">
        <v>19</v>
      </c>
      <c r="D95" s="1458">
        <v>2</v>
      </c>
      <c r="E95" s="1459"/>
      <c r="F95" s="1447">
        <f>D95*E95</f>
        <v>0</v>
      </c>
    </row>
    <row r="96" spans="1:6" s="1444" customFormat="1" ht="12.5" x14ac:dyDescent="0.25">
      <c r="A96" s="371" t="s">
        <v>2047</v>
      </c>
      <c r="B96" s="430" t="s">
        <v>2048</v>
      </c>
      <c r="C96" s="371" t="s">
        <v>19</v>
      </c>
      <c r="D96" s="419">
        <v>2</v>
      </c>
      <c r="E96" s="366"/>
      <c r="F96" s="1447">
        <f>D96*E96</f>
        <v>0</v>
      </c>
    </row>
    <row r="97" spans="1:6" s="1444" customFormat="1" ht="12.5" x14ac:dyDescent="0.25">
      <c r="A97" s="371" t="s">
        <v>2049</v>
      </c>
      <c r="B97" s="430" t="s">
        <v>2050</v>
      </c>
      <c r="C97" s="371" t="s">
        <v>19</v>
      </c>
      <c r="D97" s="419">
        <v>2</v>
      </c>
      <c r="E97" s="366"/>
      <c r="F97" s="1447">
        <f>D97*E97</f>
        <v>0</v>
      </c>
    </row>
    <row r="98" spans="1:6" s="1444" customFormat="1" ht="12.5" x14ac:dyDescent="0.25">
      <c r="A98" s="371" t="s">
        <v>2051</v>
      </c>
      <c r="B98" s="430" t="s">
        <v>2052</v>
      </c>
      <c r="C98" s="371" t="s">
        <v>19</v>
      </c>
      <c r="D98" s="419">
        <v>5</v>
      </c>
      <c r="E98" s="366"/>
      <c r="F98" s="1447">
        <f>D98*E98</f>
        <v>0</v>
      </c>
    </row>
    <row r="99" spans="1:6" s="1444" customFormat="1" ht="12.5" x14ac:dyDescent="0.25">
      <c r="A99" s="371"/>
      <c r="B99" s="430"/>
      <c r="C99" s="371"/>
      <c r="D99" s="419"/>
      <c r="E99" s="366"/>
      <c r="F99" s="1447"/>
    </row>
    <row r="100" spans="1:6" s="1444" customFormat="1" ht="12.5" x14ac:dyDescent="0.25">
      <c r="A100" s="371"/>
      <c r="B100" s="1455" t="s">
        <v>2027</v>
      </c>
      <c r="C100" s="371"/>
      <c r="D100" s="419"/>
      <c r="E100" s="366"/>
      <c r="F100" s="1447"/>
    </row>
    <row r="101" spans="1:6" s="1444" customFormat="1" ht="12.5" x14ac:dyDescent="0.25">
      <c r="A101" s="371" t="s">
        <v>2053</v>
      </c>
      <c r="B101" s="430" t="s">
        <v>1506</v>
      </c>
      <c r="C101" s="371" t="s">
        <v>19</v>
      </c>
      <c r="D101" s="419">
        <v>0</v>
      </c>
      <c r="E101" s="366"/>
      <c r="F101" s="1447">
        <f t="shared" ref="F101:F106" si="2">D101*E101</f>
        <v>0</v>
      </c>
    </row>
    <row r="102" spans="1:6" s="1444" customFormat="1" ht="12.5" x14ac:dyDescent="0.25">
      <c r="A102" s="371" t="s">
        <v>2054</v>
      </c>
      <c r="B102" s="430" t="s">
        <v>1505</v>
      </c>
      <c r="C102" s="371" t="s">
        <v>19</v>
      </c>
      <c r="D102" s="419">
        <v>2</v>
      </c>
      <c r="E102" s="366"/>
      <c r="F102" s="1447">
        <f t="shared" si="2"/>
        <v>0</v>
      </c>
    </row>
    <row r="103" spans="1:6" s="1444" customFormat="1" ht="12.5" x14ac:dyDescent="0.25">
      <c r="A103" s="371" t="s">
        <v>2055</v>
      </c>
      <c r="B103" s="430" t="s">
        <v>1504</v>
      </c>
      <c r="C103" s="371" t="s">
        <v>19</v>
      </c>
      <c r="D103" s="419">
        <v>2</v>
      </c>
      <c r="E103" s="366"/>
      <c r="F103" s="1447">
        <f t="shared" si="2"/>
        <v>0</v>
      </c>
    </row>
    <row r="104" spans="1:6" s="1444" customFormat="1" ht="12.5" x14ac:dyDescent="0.25">
      <c r="A104" s="371" t="s">
        <v>2056</v>
      </c>
      <c r="B104" s="430" t="s">
        <v>1511</v>
      </c>
      <c r="C104" s="371" t="s">
        <v>19</v>
      </c>
      <c r="D104" s="419">
        <v>1</v>
      </c>
      <c r="E104" s="366"/>
      <c r="F104" s="1447">
        <f t="shared" si="2"/>
        <v>0</v>
      </c>
    </row>
    <row r="105" spans="1:6" s="1444" customFormat="1" ht="12.5" x14ac:dyDescent="0.25">
      <c r="A105" s="371" t="s">
        <v>2057</v>
      </c>
      <c r="B105" s="430" t="s">
        <v>2036</v>
      </c>
      <c r="C105" s="371" t="s">
        <v>19</v>
      </c>
      <c r="D105" s="419">
        <v>3</v>
      </c>
      <c r="E105" s="366"/>
      <c r="F105" s="1447">
        <f t="shared" si="2"/>
        <v>0</v>
      </c>
    </row>
    <row r="106" spans="1:6" s="1444" customFormat="1" ht="12.5" x14ac:dyDescent="0.25">
      <c r="A106" s="371" t="s">
        <v>2058</v>
      </c>
      <c r="B106" s="430" t="s">
        <v>2038</v>
      </c>
      <c r="C106" s="371" t="s">
        <v>19</v>
      </c>
      <c r="D106" s="419">
        <v>5</v>
      </c>
      <c r="E106" s="366"/>
      <c r="F106" s="1447">
        <f t="shared" si="2"/>
        <v>0</v>
      </c>
    </row>
    <row r="107" spans="1:6" s="1444" customFormat="1" ht="12.5" x14ac:dyDescent="0.25">
      <c r="A107" s="371"/>
      <c r="B107" s="375"/>
      <c r="C107" s="371"/>
      <c r="D107" s="388"/>
      <c r="E107" s="374"/>
      <c r="F107" s="1447"/>
    </row>
    <row r="108" spans="1:6" s="1444" customFormat="1" ht="13" x14ac:dyDescent="0.25">
      <c r="A108" s="371"/>
      <c r="B108" s="372" t="s">
        <v>148</v>
      </c>
      <c r="C108" s="371"/>
      <c r="D108" s="396"/>
      <c r="E108" s="374"/>
      <c r="F108" s="1447"/>
    </row>
    <row r="109" spans="1:6" s="1444" customFormat="1" ht="25" x14ac:dyDescent="0.25">
      <c r="A109" s="371"/>
      <c r="B109" s="397" t="s">
        <v>1512</v>
      </c>
      <c r="C109" s="371"/>
      <c r="D109" s="396"/>
      <c r="E109" s="374"/>
      <c r="F109" s="1447"/>
    </row>
    <row r="110" spans="1:6" s="1444" customFormat="1" ht="12.5" x14ac:dyDescent="0.25">
      <c r="A110" s="371" t="s">
        <v>321</v>
      </c>
      <c r="B110" s="378" t="s">
        <v>1690</v>
      </c>
      <c r="C110" s="371" t="s">
        <v>19</v>
      </c>
      <c r="D110" s="373">
        <v>2</v>
      </c>
      <c r="E110" s="374"/>
      <c r="F110" s="1447">
        <f t="shared" ref="F110:F115" si="3">D110*E110</f>
        <v>0</v>
      </c>
    </row>
    <row r="111" spans="1:6" s="1444" customFormat="1" ht="12.5" x14ac:dyDescent="0.25">
      <c r="A111" s="371" t="s">
        <v>322</v>
      </c>
      <c r="B111" s="378" t="s">
        <v>1691</v>
      </c>
      <c r="C111" s="371" t="s">
        <v>19</v>
      </c>
      <c r="D111" s="373">
        <v>0</v>
      </c>
      <c r="E111" s="374"/>
      <c r="F111" s="1447">
        <f t="shared" si="3"/>
        <v>0</v>
      </c>
    </row>
    <row r="112" spans="1:6" s="1444" customFormat="1" ht="12.5" x14ac:dyDescent="0.25">
      <c r="A112" s="371" t="s">
        <v>353</v>
      </c>
      <c r="B112" s="378" t="s">
        <v>802</v>
      </c>
      <c r="C112" s="371" t="s">
        <v>19</v>
      </c>
      <c r="D112" s="373">
        <v>2</v>
      </c>
      <c r="E112" s="374"/>
      <c r="F112" s="1447">
        <f t="shared" si="3"/>
        <v>0</v>
      </c>
    </row>
    <row r="113" spans="1:6" s="1444" customFormat="1" ht="12.5" x14ac:dyDescent="0.25">
      <c r="A113" s="371" t="s">
        <v>368</v>
      </c>
      <c r="B113" s="378" t="s">
        <v>1500</v>
      </c>
      <c r="C113" s="371" t="s">
        <v>19</v>
      </c>
      <c r="D113" s="373">
        <v>2</v>
      </c>
      <c r="E113" s="374"/>
      <c r="F113" s="1447">
        <f t="shared" si="3"/>
        <v>0</v>
      </c>
    </row>
    <row r="114" spans="1:6" s="1444" customFormat="1" ht="12.5" x14ac:dyDescent="0.25">
      <c r="A114" s="371" t="s">
        <v>1692</v>
      </c>
      <c r="B114" s="378" t="s">
        <v>1475</v>
      </c>
      <c r="C114" s="371" t="s">
        <v>19</v>
      </c>
      <c r="D114" s="373">
        <v>0</v>
      </c>
      <c r="E114" s="374"/>
      <c r="F114" s="1447">
        <f t="shared" si="3"/>
        <v>0</v>
      </c>
    </row>
    <row r="115" spans="1:6" s="1444" customFormat="1" ht="12.5" x14ac:dyDescent="0.25">
      <c r="A115" s="371" t="s">
        <v>1693</v>
      </c>
      <c r="B115" s="378" t="s">
        <v>799</v>
      </c>
      <c r="C115" s="371" t="s">
        <v>19</v>
      </c>
      <c r="D115" s="373">
        <v>1</v>
      </c>
      <c r="E115" s="374"/>
      <c r="F115" s="1447">
        <f t="shared" si="3"/>
        <v>0</v>
      </c>
    </row>
    <row r="116" spans="1:6" s="1444" customFormat="1" ht="12.5" x14ac:dyDescent="0.25">
      <c r="A116" s="371"/>
      <c r="B116" s="378"/>
      <c r="C116" s="371"/>
      <c r="D116" s="373"/>
      <c r="E116" s="374"/>
      <c r="F116" s="1447"/>
    </row>
    <row r="117" spans="1:6" s="1444" customFormat="1" ht="12.5" x14ac:dyDescent="0.25">
      <c r="A117" s="371"/>
      <c r="B117" s="399" t="s">
        <v>1513</v>
      </c>
      <c r="C117" s="371"/>
      <c r="D117" s="373"/>
      <c r="E117" s="374"/>
      <c r="F117" s="1447"/>
    </row>
    <row r="118" spans="1:6" s="1444" customFormat="1" ht="12.5" x14ac:dyDescent="0.25">
      <c r="A118" s="371" t="s">
        <v>323</v>
      </c>
      <c r="B118" s="378" t="s">
        <v>802</v>
      </c>
      <c r="C118" s="371" t="s">
        <v>793</v>
      </c>
      <c r="D118" s="373">
        <v>2</v>
      </c>
      <c r="E118" s="374"/>
      <c r="F118" s="1447">
        <f>D118*E118</f>
        <v>0</v>
      </c>
    </row>
    <row r="119" spans="1:6" s="1444" customFormat="1" ht="12.5" x14ac:dyDescent="0.25">
      <c r="A119" s="371" t="s">
        <v>324</v>
      </c>
      <c r="B119" s="375" t="s">
        <v>1514</v>
      </c>
      <c r="C119" s="371" t="s">
        <v>19</v>
      </c>
      <c r="D119" s="373">
        <v>1</v>
      </c>
      <c r="E119" s="374"/>
      <c r="F119" s="1447">
        <f>D119*E119</f>
        <v>0</v>
      </c>
    </row>
    <row r="120" spans="1:6" s="1444" customFormat="1" ht="12.5" x14ac:dyDescent="0.25">
      <c r="A120" s="371"/>
      <c r="B120" s="375"/>
      <c r="C120" s="371"/>
      <c r="D120" s="373"/>
      <c r="E120" s="1088"/>
      <c r="F120" s="1447"/>
    </row>
    <row r="121" spans="1:6" s="1444" customFormat="1" ht="18" customHeight="1" x14ac:dyDescent="0.25">
      <c r="A121" s="2183" t="s">
        <v>103</v>
      </c>
      <c r="B121" s="2184"/>
      <c r="C121" s="2184"/>
      <c r="D121" s="2184"/>
      <c r="E121" s="2185"/>
      <c r="F121" s="1453">
        <f>SUM(F60:F119)</f>
        <v>0</v>
      </c>
    </row>
    <row r="122" spans="1:6" s="1444" customFormat="1" ht="12.5" x14ac:dyDescent="0.25">
      <c r="A122" s="371"/>
      <c r="B122" s="375"/>
      <c r="C122" s="371"/>
      <c r="D122" s="373"/>
      <c r="E122" s="1088"/>
      <c r="F122" s="1447"/>
    </row>
    <row r="123" spans="1:6" s="1444" customFormat="1" ht="18.75" customHeight="1" x14ac:dyDescent="0.25">
      <c r="A123" s="371"/>
      <c r="B123" s="400" t="s">
        <v>270</v>
      </c>
      <c r="C123" s="371"/>
      <c r="D123" s="396"/>
      <c r="E123" s="374"/>
      <c r="F123" s="1447"/>
    </row>
    <row r="124" spans="1:6" s="1444" customFormat="1" ht="12.5" x14ac:dyDescent="0.25">
      <c r="A124" s="401"/>
      <c r="B124" s="378"/>
      <c r="C124" s="371"/>
      <c r="D124" s="373"/>
      <c r="E124" s="374"/>
      <c r="F124" s="1447"/>
    </row>
    <row r="125" spans="1:6" s="1444" customFormat="1" ht="13" x14ac:dyDescent="0.25">
      <c r="A125" s="401"/>
      <c r="B125" s="372" t="s">
        <v>1515</v>
      </c>
      <c r="C125" s="371"/>
      <c r="D125" s="373"/>
      <c r="E125" s="374"/>
      <c r="F125" s="1447"/>
    </row>
    <row r="126" spans="1:6" s="1444" customFormat="1" ht="12.5" x14ac:dyDescent="0.25">
      <c r="A126" s="371" t="s">
        <v>198</v>
      </c>
      <c r="B126" s="378" t="s">
        <v>1516</v>
      </c>
      <c r="C126" s="371" t="s">
        <v>19</v>
      </c>
      <c r="D126" s="373">
        <v>2</v>
      </c>
      <c r="E126" s="374"/>
      <c r="F126" s="1447">
        <f>D126*E126</f>
        <v>0</v>
      </c>
    </row>
    <row r="127" spans="1:6" s="1444" customFormat="1" ht="12.5" x14ac:dyDescent="0.25">
      <c r="A127" s="371" t="s">
        <v>1342</v>
      </c>
      <c r="B127" s="398" t="s">
        <v>1517</v>
      </c>
      <c r="C127" s="371" t="s">
        <v>19</v>
      </c>
      <c r="D127" s="373">
        <f>D126</f>
        <v>2</v>
      </c>
      <c r="E127" s="374"/>
      <c r="F127" s="1447">
        <f>D127*E127</f>
        <v>0</v>
      </c>
    </row>
    <row r="128" spans="1:6" s="1444" customFormat="1" ht="12.5" x14ac:dyDescent="0.25">
      <c r="A128" s="401" t="s">
        <v>1485</v>
      </c>
      <c r="B128" s="402" t="s">
        <v>1518</v>
      </c>
      <c r="C128" s="371" t="s">
        <v>19</v>
      </c>
      <c r="D128" s="373">
        <f>SUM(D110:D116)</f>
        <v>7</v>
      </c>
      <c r="E128" s="374"/>
      <c r="F128" s="1447">
        <f>D128*E128</f>
        <v>0</v>
      </c>
    </row>
    <row r="129" spans="1:6" s="1444" customFormat="1" ht="12.5" x14ac:dyDescent="0.25">
      <c r="A129" s="401"/>
      <c r="B129" s="402"/>
      <c r="C129" s="371"/>
      <c r="D129" s="373"/>
      <c r="E129" s="374"/>
      <c r="F129" s="1447"/>
    </row>
    <row r="130" spans="1:6" s="1444" customFormat="1" ht="13" x14ac:dyDescent="0.25">
      <c r="A130" s="401"/>
      <c r="B130" s="380" t="s">
        <v>1519</v>
      </c>
      <c r="C130" s="371"/>
      <c r="D130" s="373"/>
      <c r="E130" s="374"/>
      <c r="F130" s="1447"/>
    </row>
    <row r="131" spans="1:6" s="1444" customFormat="1" x14ac:dyDescent="0.25">
      <c r="A131" s="371" t="s">
        <v>760</v>
      </c>
      <c r="B131" s="378" t="s">
        <v>1520</v>
      </c>
      <c r="C131" s="371" t="s">
        <v>126</v>
      </c>
      <c r="D131" s="373">
        <v>26</v>
      </c>
      <c r="E131" s="374"/>
      <c r="F131" s="1447">
        <f>D131*E131</f>
        <v>0</v>
      </c>
    </row>
    <row r="132" spans="1:6" s="1444" customFormat="1" x14ac:dyDescent="0.25">
      <c r="A132" s="371" t="s">
        <v>761</v>
      </c>
      <c r="B132" s="378" t="s">
        <v>757</v>
      </c>
      <c r="C132" s="371" t="s">
        <v>126</v>
      </c>
      <c r="D132" s="373">
        <v>14</v>
      </c>
      <c r="E132" s="374"/>
      <c r="F132" s="1447">
        <f>D132*E132</f>
        <v>0</v>
      </c>
    </row>
    <row r="133" spans="1:6" s="1444" customFormat="1" ht="12.5" x14ac:dyDescent="0.25">
      <c r="A133" s="371"/>
      <c r="B133" s="378"/>
      <c r="C133" s="371"/>
      <c r="D133" s="373"/>
      <c r="E133" s="374"/>
      <c r="F133" s="1447"/>
    </row>
    <row r="134" spans="1:6" s="1444" customFormat="1" ht="13" x14ac:dyDescent="0.25">
      <c r="A134" s="371"/>
      <c r="B134" s="372" t="s">
        <v>1521</v>
      </c>
      <c r="C134" s="371"/>
      <c r="D134" s="373"/>
      <c r="E134" s="374"/>
      <c r="F134" s="1447"/>
    </row>
    <row r="135" spans="1:6" s="1444" customFormat="1" ht="12.5" x14ac:dyDescent="0.25">
      <c r="A135" s="371" t="s">
        <v>1522</v>
      </c>
      <c r="B135" s="375" t="s">
        <v>1523</v>
      </c>
      <c r="C135" s="371" t="s">
        <v>19</v>
      </c>
      <c r="D135" s="373">
        <v>1</v>
      </c>
      <c r="E135" s="374"/>
      <c r="F135" s="1447">
        <f>D135*E135</f>
        <v>0</v>
      </c>
    </row>
    <row r="136" spans="1:6" s="1444" customFormat="1" ht="12.5" x14ac:dyDescent="0.25">
      <c r="A136" s="371" t="s">
        <v>1524</v>
      </c>
      <c r="B136" s="375" t="s">
        <v>1525</v>
      </c>
      <c r="C136" s="371" t="s">
        <v>19</v>
      </c>
      <c r="D136" s="373">
        <v>4</v>
      </c>
      <c r="E136" s="374"/>
      <c r="F136" s="1447">
        <f>D136*E136</f>
        <v>0</v>
      </c>
    </row>
    <row r="137" spans="1:6" s="1444" customFormat="1" ht="12.5" x14ac:dyDescent="0.25">
      <c r="A137" s="371" t="s">
        <v>1526</v>
      </c>
      <c r="B137" s="375" t="s">
        <v>1071</v>
      </c>
      <c r="C137" s="371" t="s">
        <v>19</v>
      </c>
      <c r="D137" s="373">
        <v>4</v>
      </c>
      <c r="E137" s="374"/>
      <c r="F137" s="1447">
        <f>D137*E137</f>
        <v>0</v>
      </c>
    </row>
    <row r="138" spans="1:6" s="1444" customFormat="1" ht="12.5" x14ac:dyDescent="0.25">
      <c r="A138" s="371"/>
      <c r="B138" s="375"/>
      <c r="C138" s="371"/>
      <c r="D138" s="373"/>
      <c r="E138" s="374"/>
      <c r="F138" s="1447"/>
    </row>
    <row r="139" spans="1:6" s="1444" customFormat="1" ht="26" x14ac:dyDescent="0.25">
      <c r="A139" s="371"/>
      <c r="B139" s="395" t="s">
        <v>1527</v>
      </c>
      <c r="C139" s="371"/>
      <c r="D139" s="373"/>
      <c r="E139" s="374"/>
      <c r="F139" s="1447"/>
    </row>
    <row r="140" spans="1:6" s="1444" customFormat="1" ht="12.5" x14ac:dyDescent="0.25">
      <c r="A140" s="401" t="s">
        <v>820</v>
      </c>
      <c r="B140" s="398" t="s">
        <v>1528</v>
      </c>
      <c r="C140" s="371" t="s">
        <v>126</v>
      </c>
      <c r="D140" s="373">
        <v>42</v>
      </c>
      <c r="E140" s="374"/>
      <c r="F140" s="1447">
        <f>D140*E140</f>
        <v>0</v>
      </c>
    </row>
    <row r="141" spans="1:6" s="1444" customFormat="1" ht="12.5" x14ac:dyDescent="0.25">
      <c r="A141" s="401" t="s">
        <v>821</v>
      </c>
      <c r="B141" s="398" t="s">
        <v>1529</v>
      </c>
      <c r="C141" s="371" t="s">
        <v>126</v>
      </c>
      <c r="D141" s="373">
        <v>7</v>
      </c>
      <c r="E141" s="374"/>
      <c r="F141" s="1447">
        <f>D141*E141</f>
        <v>0</v>
      </c>
    </row>
    <row r="142" spans="1:6" s="1444" customFormat="1" ht="12.5" x14ac:dyDescent="0.25">
      <c r="A142" s="371" t="s">
        <v>1530</v>
      </c>
      <c r="B142" s="398" t="s">
        <v>1531</v>
      </c>
      <c r="C142" s="371" t="s">
        <v>126</v>
      </c>
      <c r="D142" s="373">
        <v>5</v>
      </c>
      <c r="E142" s="374"/>
      <c r="F142" s="1447">
        <f>D142*E142</f>
        <v>0</v>
      </c>
    </row>
    <row r="143" spans="1:6" s="1444" customFormat="1" ht="12.5" x14ac:dyDescent="0.25">
      <c r="A143" s="371" t="s">
        <v>1532</v>
      </c>
      <c r="B143" s="398" t="s">
        <v>829</v>
      </c>
      <c r="C143" s="371" t="s">
        <v>126</v>
      </c>
      <c r="D143" s="373">
        <v>0</v>
      </c>
      <c r="E143" s="374"/>
      <c r="F143" s="1447">
        <f>D143*E143</f>
        <v>0</v>
      </c>
    </row>
    <row r="144" spans="1:6" s="1444" customFormat="1" ht="12.5" x14ac:dyDescent="0.25">
      <c r="A144" s="401"/>
      <c r="B144" s="378"/>
      <c r="C144" s="371"/>
      <c r="D144" s="373"/>
      <c r="E144" s="374"/>
      <c r="F144" s="1447"/>
    </row>
    <row r="145" spans="1:6" s="1444" customFormat="1" ht="13" x14ac:dyDescent="0.25">
      <c r="A145" s="401"/>
      <c r="B145" s="380" t="s">
        <v>200</v>
      </c>
      <c r="C145" s="371"/>
      <c r="D145" s="373"/>
      <c r="E145" s="374"/>
      <c r="F145" s="1447"/>
    </row>
    <row r="146" spans="1:6" s="1444" customFormat="1" ht="12.5" x14ac:dyDescent="0.25">
      <c r="A146" s="401" t="s">
        <v>832</v>
      </c>
      <c r="B146" s="403" t="s">
        <v>1533</v>
      </c>
      <c r="C146" s="371" t="s">
        <v>19</v>
      </c>
      <c r="D146" s="373">
        <f>D126</f>
        <v>2</v>
      </c>
      <c r="E146" s="374"/>
      <c r="F146" s="1447">
        <f>D146*E146</f>
        <v>0</v>
      </c>
    </row>
    <row r="147" spans="1:6" s="1444" customFormat="1" ht="12.5" x14ac:dyDescent="0.25">
      <c r="A147" s="390" t="s">
        <v>834</v>
      </c>
      <c r="B147" s="403" t="s">
        <v>1534</v>
      </c>
      <c r="C147" s="371" t="s">
        <v>19</v>
      </c>
      <c r="D147" s="373">
        <v>6</v>
      </c>
      <c r="E147" s="374"/>
      <c r="F147" s="1447">
        <f>D147*E147</f>
        <v>0</v>
      </c>
    </row>
    <row r="148" spans="1:6" s="1444" customFormat="1" ht="12.5" x14ac:dyDescent="0.25">
      <c r="A148" s="401"/>
      <c r="B148" s="378"/>
      <c r="C148" s="371"/>
      <c r="D148" s="373"/>
      <c r="E148" s="374"/>
      <c r="F148" s="1447"/>
    </row>
    <row r="149" spans="1:6" s="1444" customFormat="1" ht="13" x14ac:dyDescent="0.25">
      <c r="A149" s="401"/>
      <c r="B149" s="394" t="s">
        <v>1551</v>
      </c>
      <c r="C149" s="360"/>
      <c r="D149" s="419"/>
      <c r="E149" s="366"/>
      <c r="F149" s="1460"/>
    </row>
    <row r="150" spans="1:6" s="1444" customFormat="1" ht="13" x14ac:dyDescent="0.25">
      <c r="A150" s="401"/>
      <c r="B150" s="394"/>
      <c r="C150" s="360"/>
      <c r="D150" s="419"/>
      <c r="E150" s="366"/>
      <c r="F150" s="1460"/>
    </row>
    <row r="151" spans="1:6" s="1444" customFormat="1" ht="37.5" x14ac:dyDescent="0.25">
      <c r="A151" s="360"/>
      <c r="B151" s="399" t="s">
        <v>1917</v>
      </c>
      <c r="C151" s="360"/>
      <c r="D151" s="1461"/>
      <c r="E151" s="366"/>
      <c r="F151" s="1460"/>
    </row>
    <row r="152" spans="1:6" s="1444" customFormat="1" ht="12.5" x14ac:dyDescent="0.25">
      <c r="A152" s="360" t="s">
        <v>1552</v>
      </c>
      <c r="B152" s="423" t="s">
        <v>1509</v>
      </c>
      <c r="C152" s="371" t="s">
        <v>19</v>
      </c>
      <c r="D152" s="419">
        <v>0</v>
      </c>
      <c r="E152" s="366"/>
      <c r="F152" s="1460">
        <f t="shared" ref="F152:F158" si="4">D152*E152</f>
        <v>0</v>
      </c>
    </row>
    <row r="153" spans="1:6" s="1444" customFormat="1" ht="12.5" x14ac:dyDescent="0.25">
      <c r="A153" s="360" t="s">
        <v>1553</v>
      </c>
      <c r="B153" s="423" t="s">
        <v>1508</v>
      </c>
      <c r="C153" s="371" t="s">
        <v>19</v>
      </c>
      <c r="D153" s="419">
        <v>50</v>
      </c>
      <c r="E153" s="366"/>
      <c r="F153" s="1460">
        <f t="shared" si="4"/>
        <v>0</v>
      </c>
    </row>
    <row r="154" spans="1:6" s="1444" customFormat="1" ht="12.5" x14ac:dyDescent="0.25">
      <c r="A154" s="360" t="s">
        <v>1554</v>
      </c>
      <c r="B154" s="378" t="s">
        <v>1507</v>
      </c>
      <c r="C154" s="371" t="s">
        <v>19</v>
      </c>
      <c r="D154" s="419">
        <v>100</v>
      </c>
      <c r="E154" s="366"/>
      <c r="F154" s="1460">
        <f t="shared" si="4"/>
        <v>0</v>
      </c>
    </row>
    <row r="155" spans="1:6" s="1444" customFormat="1" ht="12.5" x14ac:dyDescent="0.25">
      <c r="A155" s="360" t="s">
        <v>1555</v>
      </c>
      <c r="B155" s="423" t="s">
        <v>1506</v>
      </c>
      <c r="C155" s="371" t="s">
        <v>19</v>
      </c>
      <c r="D155" s="419">
        <v>100</v>
      </c>
      <c r="E155" s="366"/>
      <c r="F155" s="1460">
        <f t="shared" si="4"/>
        <v>0</v>
      </c>
    </row>
    <row r="156" spans="1:6" s="1444" customFormat="1" ht="12.5" x14ac:dyDescent="0.25">
      <c r="A156" s="360" t="s">
        <v>1556</v>
      </c>
      <c r="B156" s="378" t="s">
        <v>1505</v>
      </c>
      <c r="C156" s="371" t="s">
        <v>19</v>
      </c>
      <c r="D156" s="419">
        <v>50</v>
      </c>
      <c r="E156" s="366"/>
      <c r="F156" s="1460">
        <f t="shared" si="4"/>
        <v>0</v>
      </c>
    </row>
    <row r="157" spans="1:6" s="1444" customFormat="1" ht="12.5" x14ac:dyDescent="0.25">
      <c r="A157" s="360" t="s">
        <v>1557</v>
      </c>
      <c r="B157" s="378" t="s">
        <v>1504</v>
      </c>
      <c r="C157" s="371" t="s">
        <v>19</v>
      </c>
      <c r="D157" s="419">
        <v>50</v>
      </c>
      <c r="E157" s="366"/>
      <c r="F157" s="1460">
        <f t="shared" si="4"/>
        <v>0</v>
      </c>
    </row>
    <row r="158" spans="1:6" s="1444" customFormat="1" ht="12.5" x14ac:dyDescent="0.25">
      <c r="A158" s="360" t="s">
        <v>1558</v>
      </c>
      <c r="B158" s="378" t="s">
        <v>1511</v>
      </c>
      <c r="C158" s="371" t="s">
        <v>19</v>
      </c>
      <c r="D158" s="419">
        <v>50</v>
      </c>
      <c r="E158" s="366"/>
      <c r="F158" s="1460">
        <f t="shared" si="4"/>
        <v>0</v>
      </c>
    </row>
    <row r="159" spans="1:6" s="1444" customFormat="1" ht="12.5" x14ac:dyDescent="0.25">
      <c r="A159" s="360"/>
      <c r="B159" s="378"/>
      <c r="C159" s="371"/>
      <c r="D159" s="419"/>
      <c r="E159" s="366"/>
      <c r="F159" s="1460"/>
    </row>
    <row r="160" spans="1:6" s="1444" customFormat="1" ht="37.5" x14ac:dyDescent="0.25">
      <c r="A160" s="360"/>
      <c r="B160" s="399" t="s">
        <v>1559</v>
      </c>
      <c r="C160" s="371"/>
      <c r="D160" s="419"/>
      <c r="E160" s="366"/>
      <c r="F160" s="1460"/>
    </row>
    <row r="161" spans="1:6" s="1444" customFormat="1" ht="12.5" x14ac:dyDescent="0.25">
      <c r="A161" s="360" t="s">
        <v>1560</v>
      </c>
      <c r="B161" s="423" t="s">
        <v>1509</v>
      </c>
      <c r="C161" s="371" t="s">
        <v>19</v>
      </c>
      <c r="D161" s="419">
        <v>0</v>
      </c>
      <c r="E161" s="366"/>
      <c r="F161" s="1460">
        <f t="shared" ref="F161:F167" si="5">D161*E161</f>
        <v>0</v>
      </c>
    </row>
    <row r="162" spans="1:6" s="1444" customFormat="1" ht="12.5" x14ac:dyDescent="0.25">
      <c r="A162" s="360" t="s">
        <v>1561</v>
      </c>
      <c r="B162" s="423" t="s">
        <v>1508</v>
      </c>
      <c r="C162" s="371" t="s">
        <v>19</v>
      </c>
      <c r="D162" s="419">
        <v>70</v>
      </c>
      <c r="E162" s="366"/>
      <c r="F162" s="1460">
        <f t="shared" si="5"/>
        <v>0</v>
      </c>
    </row>
    <row r="163" spans="1:6" s="1444" customFormat="1" ht="12.5" x14ac:dyDescent="0.25">
      <c r="A163" s="360" t="s">
        <v>1562</v>
      </c>
      <c r="B163" s="378" t="s">
        <v>1507</v>
      </c>
      <c r="C163" s="371" t="s">
        <v>19</v>
      </c>
      <c r="D163" s="419">
        <v>70</v>
      </c>
      <c r="E163" s="366"/>
      <c r="F163" s="1460">
        <f t="shared" si="5"/>
        <v>0</v>
      </c>
    </row>
    <row r="164" spans="1:6" s="1444" customFormat="1" ht="12.5" x14ac:dyDescent="0.25">
      <c r="A164" s="360" t="s">
        <v>1563</v>
      </c>
      <c r="B164" s="423" t="s">
        <v>1506</v>
      </c>
      <c r="C164" s="371" t="s">
        <v>19</v>
      </c>
      <c r="D164" s="419">
        <v>60</v>
      </c>
      <c r="E164" s="366"/>
      <c r="F164" s="1460">
        <f t="shared" si="5"/>
        <v>0</v>
      </c>
    </row>
    <row r="165" spans="1:6" s="1444" customFormat="1" ht="12.5" x14ac:dyDescent="0.25">
      <c r="A165" s="360" t="s">
        <v>1564</v>
      </c>
      <c r="B165" s="378" t="s">
        <v>1505</v>
      </c>
      <c r="C165" s="371" t="s">
        <v>19</v>
      </c>
      <c r="D165" s="419">
        <v>60</v>
      </c>
      <c r="E165" s="366"/>
      <c r="F165" s="1460">
        <f t="shared" si="5"/>
        <v>0</v>
      </c>
    </row>
    <row r="166" spans="1:6" s="1444" customFormat="1" ht="12.5" x14ac:dyDescent="0.25">
      <c r="A166" s="360" t="s">
        <v>1565</v>
      </c>
      <c r="B166" s="378" t="s">
        <v>1504</v>
      </c>
      <c r="C166" s="371" t="s">
        <v>19</v>
      </c>
      <c r="D166" s="419">
        <v>0</v>
      </c>
      <c r="E166" s="366"/>
      <c r="F166" s="1460">
        <f t="shared" si="5"/>
        <v>0</v>
      </c>
    </row>
    <row r="167" spans="1:6" s="1444" customFormat="1" ht="12.5" x14ac:dyDescent="0.25">
      <c r="A167" s="360" t="s">
        <v>1918</v>
      </c>
      <c r="B167" s="378" t="s">
        <v>1511</v>
      </c>
      <c r="C167" s="371" t="s">
        <v>19</v>
      </c>
      <c r="D167" s="419">
        <v>30</v>
      </c>
      <c r="E167" s="366"/>
      <c r="F167" s="1460">
        <f t="shared" si="5"/>
        <v>0</v>
      </c>
    </row>
    <row r="168" spans="1:6" s="1444" customFormat="1" ht="12.5" x14ac:dyDescent="0.25">
      <c r="A168" s="360"/>
      <c r="B168" s="378"/>
      <c r="C168" s="371"/>
      <c r="D168" s="419"/>
      <c r="E168" s="366"/>
      <c r="F168" s="1460"/>
    </row>
    <row r="169" spans="1:6" s="1444" customFormat="1" ht="13" x14ac:dyDescent="0.25">
      <c r="A169" s="360"/>
      <c r="B169" s="405" t="s">
        <v>1566</v>
      </c>
      <c r="C169" s="360"/>
      <c r="D169" s="419"/>
      <c r="E169" s="366"/>
      <c r="F169" s="1460"/>
    </row>
    <row r="170" spans="1:6" s="1444" customFormat="1" ht="13" x14ac:dyDescent="0.25">
      <c r="A170" s="360"/>
      <c r="B170" s="405"/>
      <c r="C170" s="360"/>
      <c r="D170" s="419"/>
      <c r="E170" s="366"/>
      <c r="F170" s="1460"/>
    </row>
    <row r="171" spans="1:6" s="1444" customFormat="1" ht="37.5" x14ac:dyDescent="0.25">
      <c r="A171" s="360" t="s">
        <v>836</v>
      </c>
      <c r="B171" s="423" t="s">
        <v>1919</v>
      </c>
      <c r="C171" s="1194" t="s">
        <v>19</v>
      </c>
      <c r="D171" s="386">
        <v>620</v>
      </c>
      <c r="E171" s="387"/>
      <c r="F171" s="1462">
        <f>D171*E171</f>
        <v>0</v>
      </c>
    </row>
    <row r="172" spans="1:6" s="1444" customFormat="1" ht="12.5" x14ac:dyDescent="0.25">
      <c r="A172" s="360"/>
      <c r="B172" s="430"/>
      <c r="C172" s="360"/>
      <c r="D172" s="1461"/>
      <c r="E172" s="366"/>
      <c r="F172" s="1460"/>
    </row>
    <row r="173" spans="1:6" s="1444" customFormat="1" ht="50" x14ac:dyDescent="0.25">
      <c r="A173" s="360" t="s">
        <v>1567</v>
      </c>
      <c r="B173" s="423" t="s">
        <v>1568</v>
      </c>
      <c r="C173" s="1194" t="s">
        <v>19</v>
      </c>
      <c r="D173" s="1195">
        <v>20</v>
      </c>
      <c r="E173" s="387"/>
      <c r="F173" s="1462">
        <f>D173*E173</f>
        <v>0</v>
      </c>
    </row>
    <row r="174" spans="1:6" s="1444" customFormat="1" ht="12.5" x14ac:dyDescent="0.25">
      <c r="A174" s="360"/>
      <c r="B174" s="423"/>
      <c r="C174" s="1194"/>
      <c r="D174" s="1463"/>
      <c r="E174" s="387"/>
      <c r="F174" s="1462"/>
    </row>
    <row r="175" spans="1:6" s="1444" customFormat="1" ht="12.5" x14ac:dyDescent="0.25">
      <c r="A175" s="360"/>
      <c r="B175" s="423"/>
      <c r="C175" s="1194"/>
      <c r="D175" s="386"/>
      <c r="E175" s="387"/>
      <c r="F175" s="1462"/>
    </row>
    <row r="176" spans="1:6" s="1444" customFormat="1" ht="18" customHeight="1" x14ac:dyDescent="0.25">
      <c r="A176" s="2183" t="s">
        <v>103</v>
      </c>
      <c r="B176" s="2184"/>
      <c r="C176" s="2184"/>
      <c r="D176" s="2184"/>
      <c r="E176" s="2185"/>
      <c r="F176" s="1453">
        <f>SUM(F123:F173)</f>
        <v>0</v>
      </c>
    </row>
    <row r="177" spans="1:6" s="1444" customFormat="1" ht="12.5" x14ac:dyDescent="0.25">
      <c r="A177" s="360"/>
      <c r="B177" s="423"/>
      <c r="C177" s="1194"/>
      <c r="D177" s="386"/>
      <c r="E177" s="387"/>
      <c r="F177" s="1462"/>
    </row>
    <row r="178" spans="1:6" s="1444" customFormat="1" ht="26" x14ac:dyDescent="0.25">
      <c r="A178" s="371"/>
      <c r="B178" s="400" t="s">
        <v>1535</v>
      </c>
      <c r="C178" s="371"/>
      <c r="D178" s="396"/>
      <c r="E178" s="374"/>
      <c r="F178" s="1447"/>
    </row>
    <row r="179" spans="1:6" s="1444" customFormat="1" ht="12.5" x14ac:dyDescent="0.25">
      <c r="A179" s="371"/>
      <c r="B179" s="375"/>
      <c r="C179" s="371"/>
      <c r="D179" s="396"/>
      <c r="E179" s="374"/>
      <c r="F179" s="1447"/>
    </row>
    <row r="180" spans="1:6" s="1444" customFormat="1" ht="13" x14ac:dyDescent="0.25">
      <c r="A180" s="371"/>
      <c r="B180" s="372" t="s">
        <v>1536</v>
      </c>
      <c r="C180" s="371"/>
      <c r="D180" s="396"/>
      <c r="E180" s="374"/>
      <c r="F180" s="1447"/>
    </row>
    <row r="181" spans="1:6" s="1444" customFormat="1" ht="12.5" x14ac:dyDescent="0.25">
      <c r="A181" s="371" t="s">
        <v>203</v>
      </c>
      <c r="B181" s="375" t="s">
        <v>1537</v>
      </c>
      <c r="C181" s="371" t="s">
        <v>42</v>
      </c>
      <c r="D181" s="373">
        <v>80</v>
      </c>
      <c r="E181" s="374"/>
      <c r="F181" s="1447">
        <f>D181*E181</f>
        <v>0</v>
      </c>
    </row>
    <row r="182" spans="1:6" s="1444" customFormat="1" ht="12.5" x14ac:dyDescent="0.25">
      <c r="A182" s="371"/>
      <c r="B182" s="375"/>
      <c r="C182" s="371"/>
      <c r="D182" s="373"/>
      <c r="E182" s="374"/>
      <c r="F182" s="1447"/>
    </row>
    <row r="183" spans="1:6" s="1444" customFormat="1" ht="25" x14ac:dyDescent="0.25">
      <c r="A183" s="371" t="s">
        <v>1538</v>
      </c>
      <c r="B183" s="398" t="s">
        <v>1539</v>
      </c>
      <c r="C183" s="385" t="s">
        <v>42</v>
      </c>
      <c r="D183" s="386">
        <f>D181*2</f>
        <v>160</v>
      </c>
      <c r="E183" s="387"/>
      <c r="F183" s="1464">
        <f>D183*E183</f>
        <v>0</v>
      </c>
    </row>
    <row r="184" spans="1:6" s="1444" customFormat="1" ht="12.5" x14ac:dyDescent="0.25">
      <c r="A184" s="371"/>
      <c r="B184" s="375"/>
      <c r="C184" s="371"/>
      <c r="D184" s="396"/>
      <c r="E184" s="374"/>
      <c r="F184" s="1447"/>
    </row>
    <row r="185" spans="1:6" s="1444" customFormat="1" ht="13" x14ac:dyDescent="0.25">
      <c r="A185" s="371"/>
      <c r="B185" s="372" t="s">
        <v>1540</v>
      </c>
      <c r="C185" s="371"/>
      <c r="D185" s="396"/>
      <c r="E185" s="374"/>
      <c r="F185" s="1447"/>
    </row>
    <row r="186" spans="1:6" s="1444" customFormat="1" ht="12.5" x14ac:dyDescent="0.25">
      <c r="A186" s="371" t="s">
        <v>1541</v>
      </c>
      <c r="B186" s="378" t="s">
        <v>1542</v>
      </c>
      <c r="C186" s="371" t="s">
        <v>126</v>
      </c>
      <c r="D186" s="404">
        <v>525</v>
      </c>
      <c r="E186" s="374"/>
      <c r="F186" s="1447">
        <f>D186*E186</f>
        <v>0</v>
      </c>
    </row>
    <row r="187" spans="1:6" s="1444" customFormat="1" ht="12.5" x14ac:dyDescent="0.25">
      <c r="A187" s="401" t="s">
        <v>1403</v>
      </c>
      <c r="B187" s="378" t="s">
        <v>1543</v>
      </c>
      <c r="C187" s="371" t="s">
        <v>126</v>
      </c>
      <c r="D187" s="404">
        <v>131</v>
      </c>
      <c r="E187" s="374"/>
      <c r="F187" s="1447">
        <f>D187*E187</f>
        <v>0</v>
      </c>
    </row>
    <row r="188" spans="1:6" s="1444" customFormat="1" ht="12.5" x14ac:dyDescent="0.25">
      <c r="A188" s="371"/>
      <c r="B188" s="375"/>
      <c r="C188" s="371"/>
      <c r="D188" s="396"/>
      <c r="E188" s="374"/>
      <c r="F188" s="1447"/>
    </row>
    <row r="189" spans="1:6" s="1444" customFormat="1" ht="26" x14ac:dyDescent="0.25">
      <c r="A189" s="371"/>
      <c r="B189" s="395" t="s">
        <v>1544</v>
      </c>
      <c r="C189" s="371"/>
      <c r="D189" s="396"/>
      <c r="E189" s="374"/>
      <c r="F189" s="1447"/>
    </row>
    <row r="190" spans="1:6" s="1444" customFormat="1" ht="12.5" x14ac:dyDescent="0.25">
      <c r="A190" s="371" t="s">
        <v>1545</v>
      </c>
      <c r="B190" s="378" t="s">
        <v>1546</v>
      </c>
      <c r="C190" s="371" t="s">
        <v>19</v>
      </c>
      <c r="D190" s="373">
        <v>6</v>
      </c>
      <c r="E190" s="374"/>
      <c r="F190" s="1447">
        <f>D190*E190</f>
        <v>0</v>
      </c>
    </row>
    <row r="191" spans="1:6" s="1444" customFormat="1" ht="13" x14ac:dyDescent="0.25">
      <c r="A191" s="371"/>
      <c r="B191" s="405"/>
      <c r="C191" s="371"/>
      <c r="D191" s="396"/>
      <c r="E191" s="374"/>
      <c r="F191" s="1447"/>
    </row>
    <row r="192" spans="1:6" s="1444" customFormat="1" ht="13" x14ac:dyDescent="0.25">
      <c r="A192" s="371"/>
      <c r="B192" s="380" t="s">
        <v>1547</v>
      </c>
      <c r="C192" s="371"/>
      <c r="D192" s="373"/>
      <c r="E192" s="374"/>
      <c r="F192" s="1447"/>
    </row>
    <row r="193" spans="1:6" s="1444" customFormat="1" ht="12.5" x14ac:dyDescent="0.25">
      <c r="A193" s="371" t="s">
        <v>1548</v>
      </c>
      <c r="B193" s="378" t="s">
        <v>1916</v>
      </c>
      <c r="C193" s="371" t="s">
        <v>126</v>
      </c>
      <c r="D193" s="373">
        <v>15</v>
      </c>
      <c r="E193" s="374"/>
      <c r="F193" s="1447">
        <f>D193*E193</f>
        <v>0</v>
      </c>
    </row>
    <row r="194" spans="1:6" s="1444" customFormat="1" ht="12.5" x14ac:dyDescent="0.25">
      <c r="A194" s="371" t="s">
        <v>1549</v>
      </c>
      <c r="B194" s="378" t="s">
        <v>1587</v>
      </c>
      <c r="C194" s="371" t="s">
        <v>126</v>
      </c>
      <c r="D194" s="373">
        <v>0</v>
      </c>
      <c r="E194" s="374"/>
      <c r="F194" s="1447">
        <f>D194*E194</f>
        <v>0</v>
      </c>
    </row>
    <row r="195" spans="1:6" s="1444" customFormat="1" ht="12.5" x14ac:dyDescent="0.25">
      <c r="A195" s="371"/>
      <c r="B195" s="378"/>
      <c r="C195" s="371"/>
      <c r="D195" s="373"/>
      <c r="E195" s="374"/>
      <c r="F195" s="1447"/>
    </row>
    <row r="196" spans="1:6" s="1444" customFormat="1" ht="13" x14ac:dyDescent="0.25">
      <c r="A196" s="907"/>
      <c r="B196" s="926" t="s">
        <v>1721</v>
      </c>
      <c r="C196" s="907"/>
      <c r="D196" s="907"/>
      <c r="E196" s="1077"/>
      <c r="F196" s="1076"/>
    </row>
    <row r="197" spans="1:6" s="1444" customFormat="1" ht="12.5" x14ac:dyDescent="0.25">
      <c r="A197" s="907"/>
      <c r="B197" s="908"/>
      <c r="C197" s="907"/>
      <c r="D197" s="907"/>
      <c r="E197" s="1077"/>
      <c r="F197" s="1077"/>
    </row>
    <row r="198" spans="1:6" s="1444" customFormat="1" ht="50" x14ac:dyDescent="0.25">
      <c r="A198" s="907"/>
      <c r="B198" s="908" t="s">
        <v>1722</v>
      </c>
      <c r="C198" s="907"/>
      <c r="D198" s="907"/>
      <c r="E198" s="1077"/>
      <c r="F198" s="1076"/>
    </row>
    <row r="199" spans="1:6" s="1444" customFormat="1" ht="12.5" x14ac:dyDescent="0.25">
      <c r="A199" s="907"/>
      <c r="B199" s="908"/>
      <c r="C199" s="907"/>
      <c r="D199" s="907"/>
      <c r="E199" s="1077"/>
      <c r="F199" s="1076"/>
    </row>
    <row r="200" spans="1:6" s="1444" customFormat="1" ht="12.5" x14ac:dyDescent="0.25">
      <c r="A200" s="907" t="s">
        <v>1723</v>
      </c>
      <c r="B200" s="908" t="s">
        <v>1724</v>
      </c>
      <c r="C200" s="907" t="s">
        <v>19</v>
      </c>
      <c r="D200" s="907">
        <v>2</v>
      </c>
      <c r="E200" s="1077"/>
      <c r="F200" s="1077">
        <f>D200*E200</f>
        <v>0</v>
      </c>
    </row>
    <row r="201" spans="1:6" s="1444" customFormat="1" ht="12.5" x14ac:dyDescent="0.25">
      <c r="A201" s="907" t="s">
        <v>1725</v>
      </c>
      <c r="B201" s="908" t="s">
        <v>1726</v>
      </c>
      <c r="C201" s="907" t="s">
        <v>19</v>
      </c>
      <c r="D201" s="907">
        <v>1</v>
      </c>
      <c r="E201" s="1077"/>
      <c r="F201" s="1076">
        <f>D201*E201</f>
        <v>0</v>
      </c>
    </row>
    <row r="202" spans="1:6" s="1444" customFormat="1" ht="12.5" x14ac:dyDescent="0.25">
      <c r="A202" s="907" t="s">
        <v>1728</v>
      </c>
      <c r="B202" s="908" t="s">
        <v>1729</v>
      </c>
      <c r="C202" s="907" t="s">
        <v>19</v>
      </c>
      <c r="D202" s="906">
        <v>0</v>
      </c>
      <c r="E202" s="1077"/>
      <c r="F202" s="1076">
        <f>D202*E202</f>
        <v>0</v>
      </c>
    </row>
    <row r="203" spans="1:6" s="1444" customFormat="1" ht="12.5" x14ac:dyDescent="0.25">
      <c r="A203" s="907" t="s">
        <v>1730</v>
      </c>
      <c r="B203" s="908" t="s">
        <v>1731</v>
      </c>
      <c r="C203" s="907" t="s">
        <v>19</v>
      </c>
      <c r="D203" s="951">
        <v>0</v>
      </c>
      <c r="E203" s="1077"/>
      <c r="F203" s="1077">
        <f>D203*E203</f>
        <v>0</v>
      </c>
    </row>
    <row r="204" spans="1:6" s="1444" customFormat="1" ht="12.5" x14ac:dyDescent="0.25">
      <c r="A204" s="371"/>
      <c r="B204" s="378"/>
      <c r="C204" s="371"/>
      <c r="D204" s="373"/>
      <c r="E204" s="374"/>
      <c r="F204" s="1447"/>
    </row>
    <row r="205" spans="1:6" s="1444" customFormat="1" ht="12.5" x14ac:dyDescent="0.25">
      <c r="A205" s="371"/>
      <c r="B205" s="378"/>
      <c r="C205" s="371"/>
      <c r="D205" s="373"/>
      <c r="E205" s="374"/>
      <c r="F205" s="1447"/>
    </row>
    <row r="206" spans="1:6" s="1444" customFormat="1" ht="12.5" x14ac:dyDescent="0.25">
      <c r="A206" s="371"/>
      <c r="B206" s="378"/>
      <c r="C206" s="371"/>
      <c r="D206" s="373"/>
      <c r="E206" s="374"/>
      <c r="F206" s="1447"/>
    </row>
    <row r="207" spans="1:6" s="1444" customFormat="1" ht="12.5" x14ac:dyDescent="0.25">
      <c r="A207" s="371"/>
      <c r="B207" s="378"/>
      <c r="C207" s="371"/>
      <c r="D207" s="373"/>
      <c r="E207" s="374"/>
      <c r="F207" s="1447"/>
    </row>
    <row r="208" spans="1:6" s="1444" customFormat="1" ht="12.5" x14ac:dyDescent="0.25">
      <c r="A208" s="371"/>
      <c r="B208" s="378"/>
      <c r="C208" s="371"/>
      <c r="D208" s="373"/>
      <c r="E208" s="374"/>
      <c r="F208" s="1447"/>
    </row>
    <row r="209" spans="1:6" s="1444" customFormat="1" ht="12.5" x14ac:dyDescent="0.25">
      <c r="A209" s="371"/>
      <c r="B209" s="378"/>
      <c r="C209" s="371"/>
      <c r="D209" s="373"/>
      <c r="E209" s="374"/>
      <c r="F209" s="1447"/>
    </row>
    <row r="210" spans="1:6" s="1444" customFormat="1" ht="12.5" x14ac:dyDescent="0.25">
      <c r="A210" s="371"/>
      <c r="B210" s="378"/>
      <c r="C210" s="371"/>
      <c r="D210" s="373"/>
      <c r="E210" s="374"/>
      <c r="F210" s="1447"/>
    </row>
    <row r="211" spans="1:6" s="1444" customFormat="1" ht="12.5" x14ac:dyDescent="0.25">
      <c r="A211" s="371"/>
      <c r="B211" s="378"/>
      <c r="C211" s="371"/>
      <c r="D211" s="373"/>
      <c r="E211" s="374"/>
      <c r="F211" s="1447"/>
    </row>
    <row r="212" spans="1:6" s="1444" customFormat="1" ht="12.5" x14ac:dyDescent="0.25">
      <c r="A212" s="371"/>
      <c r="B212" s="378"/>
      <c r="C212" s="371"/>
      <c r="D212" s="373"/>
      <c r="E212" s="374"/>
      <c r="F212" s="1447"/>
    </row>
    <row r="213" spans="1:6" s="1444" customFormat="1" ht="12.5" x14ac:dyDescent="0.25">
      <c r="A213" s="371"/>
      <c r="B213" s="378"/>
      <c r="C213" s="371"/>
      <c r="D213" s="373"/>
      <c r="E213" s="374"/>
      <c r="F213" s="1447"/>
    </row>
    <row r="214" spans="1:6" s="1444" customFormat="1" ht="12.5" x14ac:dyDescent="0.25">
      <c r="A214" s="371"/>
      <c r="B214" s="378"/>
      <c r="C214" s="371"/>
      <c r="D214" s="373"/>
      <c r="E214" s="374"/>
      <c r="F214" s="1447"/>
    </row>
    <row r="215" spans="1:6" s="1444" customFormat="1" ht="12.5" x14ac:dyDescent="0.25">
      <c r="A215" s="371"/>
      <c r="B215" s="378"/>
      <c r="C215" s="371"/>
      <c r="D215" s="373"/>
      <c r="E215" s="374"/>
      <c r="F215" s="1447"/>
    </row>
    <row r="216" spans="1:6" s="1444" customFormat="1" ht="12.5" x14ac:dyDescent="0.25">
      <c r="A216" s="371"/>
      <c r="B216" s="378"/>
      <c r="C216" s="371"/>
      <c r="D216" s="373"/>
      <c r="E216" s="374"/>
      <c r="F216" s="1447"/>
    </row>
    <row r="217" spans="1:6" s="1444" customFormat="1" ht="12.5" x14ac:dyDescent="0.25">
      <c r="A217" s="371"/>
      <c r="B217" s="378"/>
      <c r="C217" s="371"/>
      <c r="D217" s="373"/>
      <c r="E217" s="374"/>
      <c r="F217" s="1447"/>
    </row>
    <row r="218" spans="1:6" s="1444" customFormat="1" ht="12.5" x14ac:dyDescent="0.25">
      <c r="A218" s="371"/>
      <c r="B218" s="378"/>
      <c r="C218" s="371"/>
      <c r="D218" s="373"/>
      <c r="E218" s="374"/>
      <c r="F218" s="1447"/>
    </row>
    <row r="219" spans="1:6" s="1444" customFormat="1" ht="12.5" x14ac:dyDescent="0.25">
      <c r="A219" s="371"/>
      <c r="B219" s="378"/>
      <c r="C219" s="371"/>
      <c r="D219" s="373"/>
      <c r="E219" s="374"/>
      <c r="F219" s="1447"/>
    </row>
    <row r="220" spans="1:6" s="1444" customFormat="1" ht="12.5" x14ac:dyDescent="0.25">
      <c r="A220" s="371"/>
      <c r="B220" s="378"/>
      <c r="C220" s="371"/>
      <c r="D220" s="373"/>
      <c r="E220" s="374"/>
      <c r="F220" s="1447"/>
    </row>
    <row r="221" spans="1:6" s="1444" customFormat="1" ht="12.5" x14ac:dyDescent="0.25">
      <c r="A221" s="371"/>
      <c r="B221" s="378"/>
      <c r="C221" s="371"/>
      <c r="D221" s="373"/>
      <c r="E221" s="374"/>
      <c r="F221" s="1447"/>
    </row>
    <row r="222" spans="1:6" s="1444" customFormat="1" ht="12.5" x14ac:dyDescent="0.25">
      <c r="A222" s="371"/>
      <c r="B222" s="378"/>
      <c r="C222" s="371"/>
      <c r="D222" s="373"/>
      <c r="E222" s="374"/>
      <c r="F222" s="1447"/>
    </row>
    <row r="223" spans="1:6" s="1444" customFormat="1" ht="12.5" x14ac:dyDescent="0.25">
      <c r="A223" s="371"/>
      <c r="B223" s="378"/>
      <c r="C223" s="371"/>
      <c r="D223" s="373"/>
      <c r="E223" s="374"/>
      <c r="F223" s="1447"/>
    </row>
    <row r="224" spans="1:6" s="1444" customFormat="1" ht="12.5" x14ac:dyDescent="0.25">
      <c r="A224" s="371"/>
      <c r="B224" s="378"/>
      <c r="C224" s="371"/>
      <c r="D224" s="373"/>
      <c r="E224" s="374"/>
      <c r="F224" s="1447"/>
    </row>
    <row r="225" spans="1:6" s="1444" customFormat="1" ht="12.5" x14ac:dyDescent="0.25">
      <c r="A225" s="371"/>
      <c r="B225" s="378"/>
      <c r="C225" s="371"/>
      <c r="D225" s="373"/>
      <c r="E225" s="374"/>
      <c r="F225" s="1447"/>
    </row>
    <row r="226" spans="1:6" s="1444" customFormat="1" ht="12.5" x14ac:dyDescent="0.25">
      <c r="A226" s="371"/>
      <c r="B226" s="378"/>
      <c r="C226" s="371"/>
      <c r="D226" s="373"/>
      <c r="E226" s="374"/>
      <c r="F226" s="1447"/>
    </row>
    <row r="227" spans="1:6" s="1444" customFormat="1" ht="12.5" x14ac:dyDescent="0.25">
      <c r="A227" s="371"/>
      <c r="B227" s="378"/>
      <c r="C227" s="371"/>
      <c r="D227" s="373"/>
      <c r="E227" s="374"/>
      <c r="F227" s="1447"/>
    </row>
    <row r="228" spans="1:6" s="1444" customFormat="1" ht="12.5" x14ac:dyDescent="0.25">
      <c r="A228" s="371"/>
      <c r="B228" s="378"/>
      <c r="C228" s="371"/>
      <c r="D228" s="373"/>
      <c r="E228" s="374"/>
      <c r="F228" s="1447"/>
    </row>
    <row r="229" spans="1:6" s="1444" customFormat="1" ht="12.5" x14ac:dyDescent="0.25">
      <c r="A229" s="371"/>
      <c r="B229" s="378"/>
      <c r="C229" s="371"/>
      <c r="D229" s="373"/>
      <c r="E229" s="374"/>
      <c r="F229" s="1447"/>
    </row>
    <row r="230" spans="1:6" s="1444" customFormat="1" ht="12.5" x14ac:dyDescent="0.25">
      <c r="A230" s="371"/>
      <c r="B230" s="378"/>
      <c r="C230" s="371"/>
      <c r="D230" s="373"/>
      <c r="E230" s="374"/>
      <c r="F230" s="1447"/>
    </row>
    <row r="231" spans="1:6" s="1444" customFormat="1" ht="12.5" x14ac:dyDescent="0.25">
      <c r="A231" s="371"/>
      <c r="B231" s="378"/>
      <c r="C231" s="371"/>
      <c r="D231" s="373"/>
      <c r="E231" s="374"/>
      <c r="F231" s="1447"/>
    </row>
    <row r="232" spans="1:6" s="1444" customFormat="1" ht="12.5" x14ac:dyDescent="0.25">
      <c r="A232" s="371"/>
      <c r="B232" s="378"/>
      <c r="C232" s="371"/>
      <c r="D232" s="373"/>
      <c r="E232" s="374"/>
      <c r="F232" s="1447"/>
    </row>
    <row r="233" spans="1:6" s="1444" customFormat="1" ht="12.5" x14ac:dyDescent="0.25">
      <c r="A233" s="371"/>
      <c r="B233" s="378"/>
      <c r="C233" s="371"/>
      <c r="D233" s="373"/>
      <c r="E233" s="374"/>
      <c r="F233" s="1447"/>
    </row>
    <row r="234" spans="1:6" s="1444" customFormat="1" ht="12.5" x14ac:dyDescent="0.25">
      <c r="A234" s="371"/>
      <c r="B234" s="378"/>
      <c r="C234" s="371"/>
      <c r="D234" s="373"/>
      <c r="E234" s="374"/>
      <c r="F234" s="1447"/>
    </row>
    <row r="235" spans="1:6" s="1444" customFormat="1" ht="12.5" x14ac:dyDescent="0.25">
      <c r="A235" s="371"/>
      <c r="B235" s="378"/>
      <c r="C235" s="371"/>
      <c r="D235" s="373"/>
      <c r="E235" s="374"/>
      <c r="F235" s="1447"/>
    </row>
    <row r="236" spans="1:6" s="1444" customFormat="1" ht="12.5" x14ac:dyDescent="0.25">
      <c r="A236" s="371"/>
      <c r="B236" s="378"/>
      <c r="C236" s="371"/>
      <c r="D236" s="373"/>
      <c r="E236" s="374"/>
      <c r="F236" s="1447"/>
    </row>
    <row r="237" spans="1:6" s="1444" customFormat="1" ht="12.5" x14ac:dyDescent="0.25">
      <c r="A237" s="371"/>
      <c r="B237" s="378"/>
      <c r="C237" s="371"/>
      <c r="D237" s="373"/>
      <c r="E237" s="374"/>
      <c r="F237" s="1447"/>
    </row>
    <row r="238" spans="1:6" s="1444" customFormat="1" ht="12.5" x14ac:dyDescent="0.25">
      <c r="A238" s="371"/>
      <c r="B238" s="378"/>
      <c r="C238" s="371"/>
      <c r="D238" s="373"/>
      <c r="E238" s="374"/>
      <c r="F238" s="1447"/>
    </row>
    <row r="239" spans="1:6" s="1444" customFormat="1" ht="18" customHeight="1" x14ac:dyDescent="0.25">
      <c r="A239" s="2183" t="s">
        <v>103</v>
      </c>
      <c r="B239" s="2184"/>
      <c r="C239" s="2184"/>
      <c r="D239" s="2184"/>
      <c r="E239" s="2185"/>
      <c r="F239" s="1453">
        <f>SUM(F179:F238)</f>
        <v>0</v>
      </c>
    </row>
    <row r="240" spans="1:6" s="1444" customFormat="1" ht="13" x14ac:dyDescent="0.25">
      <c r="A240" s="406"/>
      <c r="B240" s="407"/>
      <c r="C240" s="406"/>
      <c r="D240" s="408"/>
      <c r="E240" s="409"/>
      <c r="F240" s="1465"/>
    </row>
    <row r="241" spans="1:6" s="1444" customFormat="1" ht="12.5" x14ac:dyDescent="0.25">
      <c r="A241" s="406"/>
      <c r="B241" s="410"/>
      <c r="C241" s="406"/>
      <c r="D241" s="408"/>
      <c r="E241" s="409"/>
      <c r="F241" s="1465"/>
    </row>
    <row r="242" spans="1:6" s="1444" customFormat="1" ht="13" x14ac:dyDescent="0.25">
      <c r="A242" s="382"/>
      <c r="B242" s="411" t="s">
        <v>2430</v>
      </c>
      <c r="C242" s="382"/>
      <c r="D242" s="412"/>
      <c r="E242" s="413"/>
      <c r="F242" s="1466"/>
    </row>
    <row r="243" spans="1:6" s="1444" customFormat="1" ht="13" x14ac:dyDescent="0.25">
      <c r="A243" s="382"/>
      <c r="B243" s="411"/>
      <c r="C243" s="382"/>
      <c r="D243" s="412"/>
      <c r="E243" s="413"/>
      <c r="F243" s="1466"/>
    </row>
    <row r="244" spans="1:6" s="1444" customFormat="1" ht="13" x14ac:dyDescent="0.25">
      <c r="A244" s="382"/>
      <c r="B244" s="414" t="s">
        <v>773</v>
      </c>
      <c r="C244" s="382"/>
      <c r="D244" s="412"/>
      <c r="E244" s="413"/>
      <c r="F244" s="1466"/>
    </row>
    <row r="245" spans="1:6" s="1444" customFormat="1" ht="12.5" x14ac:dyDescent="0.25">
      <c r="A245" s="382"/>
      <c r="B245" s="375"/>
      <c r="C245" s="382"/>
      <c r="D245" s="412"/>
      <c r="E245" s="413"/>
      <c r="F245" s="1466"/>
    </row>
    <row r="246" spans="1:6" s="1444" customFormat="1" ht="12.5" x14ac:dyDescent="0.25">
      <c r="A246" s="382"/>
      <c r="B246" s="415" t="s">
        <v>958</v>
      </c>
      <c r="C246" s="382"/>
      <c r="D246" s="412"/>
      <c r="E246" s="413"/>
      <c r="F246" s="1466">
        <f>F55</f>
        <v>0</v>
      </c>
    </row>
    <row r="247" spans="1:6" s="1444" customFormat="1" ht="12.5" x14ac:dyDescent="0.25">
      <c r="A247" s="382"/>
      <c r="B247" s="415"/>
      <c r="C247" s="382"/>
      <c r="D247" s="412"/>
      <c r="E247" s="413"/>
      <c r="F247" s="1466"/>
    </row>
    <row r="248" spans="1:6" s="1444" customFormat="1" ht="12.5" x14ac:dyDescent="0.25">
      <c r="A248" s="382"/>
      <c r="B248" s="415" t="s">
        <v>959</v>
      </c>
      <c r="C248" s="382"/>
      <c r="D248" s="412"/>
      <c r="E248" s="413"/>
      <c r="F248" s="1466">
        <f>F121</f>
        <v>0</v>
      </c>
    </row>
    <row r="249" spans="1:6" s="1444" customFormat="1" ht="12.5" x14ac:dyDescent="0.25">
      <c r="A249" s="382"/>
      <c r="B249" s="415"/>
      <c r="C249" s="382"/>
      <c r="D249" s="412"/>
      <c r="E249" s="413"/>
      <c r="F249" s="1466"/>
    </row>
    <row r="250" spans="1:6" s="1444" customFormat="1" ht="12.5" x14ac:dyDescent="0.25">
      <c r="A250" s="416"/>
      <c r="B250" s="415" t="s">
        <v>960</v>
      </c>
      <c r="C250" s="416"/>
      <c r="D250" s="417"/>
      <c r="E250" s="418"/>
      <c r="F250" s="1447">
        <f>F239</f>
        <v>0</v>
      </c>
    </row>
    <row r="251" spans="1:6" s="1444" customFormat="1" ht="12.5" x14ac:dyDescent="0.25">
      <c r="A251" s="416"/>
      <c r="B251" s="415"/>
      <c r="C251" s="416"/>
      <c r="D251" s="417"/>
      <c r="E251" s="418"/>
      <c r="F251" s="1447"/>
    </row>
    <row r="252" spans="1:6" s="1444" customFormat="1" ht="12.5" x14ac:dyDescent="0.25">
      <c r="A252" s="371"/>
      <c r="B252" s="415"/>
      <c r="C252" s="371"/>
      <c r="D252" s="373"/>
      <c r="E252" s="374"/>
      <c r="F252" s="1447"/>
    </row>
    <row r="253" spans="1:6" s="1444" customFormat="1" ht="12.5" x14ac:dyDescent="0.25">
      <c r="A253" s="371"/>
      <c r="B253" s="415"/>
      <c r="C253" s="371"/>
      <c r="D253" s="373"/>
      <c r="E253" s="374"/>
      <c r="F253" s="1447"/>
    </row>
    <row r="254" spans="1:6" s="1444" customFormat="1" ht="12.5" x14ac:dyDescent="0.25">
      <c r="A254" s="371"/>
      <c r="B254" s="398"/>
      <c r="C254" s="371"/>
      <c r="D254" s="373"/>
      <c r="E254" s="374"/>
      <c r="F254" s="1447"/>
    </row>
    <row r="255" spans="1:6" s="1444" customFormat="1" ht="12.5" x14ac:dyDescent="0.25">
      <c r="A255" s="371"/>
      <c r="B255" s="415"/>
      <c r="C255" s="371"/>
      <c r="D255" s="373"/>
      <c r="E255" s="374"/>
      <c r="F255" s="1447"/>
    </row>
    <row r="256" spans="1:6" s="1444" customFormat="1" ht="12.5" x14ac:dyDescent="0.25">
      <c r="A256" s="371"/>
      <c r="B256" s="398"/>
      <c r="C256" s="371"/>
      <c r="D256" s="373"/>
      <c r="E256" s="374"/>
      <c r="F256" s="1447"/>
    </row>
    <row r="257" spans="1:6" s="1444" customFormat="1" ht="12.5" x14ac:dyDescent="0.25">
      <c r="A257" s="371"/>
      <c r="B257" s="398"/>
      <c r="C257" s="371"/>
      <c r="D257" s="373"/>
      <c r="E257" s="374"/>
      <c r="F257" s="1447"/>
    </row>
    <row r="258" spans="1:6" s="1444" customFormat="1" ht="12.5" x14ac:dyDescent="0.25">
      <c r="A258" s="371"/>
      <c r="B258" s="398"/>
      <c r="C258" s="371"/>
      <c r="D258" s="373"/>
      <c r="E258" s="374"/>
      <c r="F258" s="1447"/>
    </row>
    <row r="259" spans="1:6" s="1444" customFormat="1" ht="12.5" x14ac:dyDescent="0.25">
      <c r="A259" s="371"/>
      <c r="B259" s="398"/>
      <c r="C259" s="371"/>
      <c r="D259" s="373"/>
      <c r="E259" s="374"/>
      <c r="F259" s="1447"/>
    </row>
    <row r="260" spans="1:6" s="1444" customFormat="1" ht="12.5" x14ac:dyDescent="0.25">
      <c r="A260" s="371"/>
      <c r="B260" s="398"/>
      <c r="C260" s="371"/>
      <c r="D260" s="373"/>
      <c r="E260" s="374"/>
      <c r="F260" s="1447"/>
    </row>
    <row r="261" spans="1:6" s="1444" customFormat="1" ht="12.5" x14ac:dyDescent="0.25">
      <c r="A261" s="371"/>
      <c r="B261" s="398"/>
      <c r="C261" s="371"/>
      <c r="D261" s="373"/>
      <c r="E261" s="374"/>
      <c r="F261" s="1447"/>
    </row>
    <row r="262" spans="1:6" s="1444" customFormat="1" ht="12.5" x14ac:dyDescent="0.25">
      <c r="A262" s="371"/>
      <c r="B262" s="398"/>
      <c r="C262" s="371"/>
      <c r="D262" s="373"/>
      <c r="E262" s="374"/>
      <c r="F262" s="1447"/>
    </row>
    <row r="263" spans="1:6" s="1444" customFormat="1" ht="12.5" x14ac:dyDescent="0.25">
      <c r="A263" s="371"/>
      <c r="B263" s="398"/>
      <c r="C263" s="371"/>
      <c r="D263" s="373"/>
      <c r="E263" s="374"/>
      <c r="F263" s="1447"/>
    </row>
    <row r="264" spans="1:6" s="1444" customFormat="1" ht="12.5" x14ac:dyDescent="0.25">
      <c r="A264" s="371"/>
      <c r="B264" s="398"/>
      <c r="C264" s="371"/>
      <c r="D264" s="373"/>
      <c r="E264" s="374"/>
      <c r="F264" s="1447"/>
    </row>
    <row r="265" spans="1:6" s="1444" customFormat="1" ht="12.5" x14ac:dyDescent="0.25">
      <c r="A265" s="371"/>
      <c r="B265" s="398"/>
      <c r="C265" s="371"/>
      <c r="D265" s="373"/>
      <c r="E265" s="374"/>
      <c r="F265" s="1447"/>
    </row>
    <row r="266" spans="1:6" s="1444" customFormat="1" ht="12.5" x14ac:dyDescent="0.25">
      <c r="A266" s="371"/>
      <c r="B266" s="398"/>
      <c r="C266" s="371"/>
      <c r="D266" s="373"/>
      <c r="E266" s="374"/>
      <c r="F266" s="1447"/>
    </row>
    <row r="267" spans="1:6" s="1444" customFormat="1" ht="12.5" x14ac:dyDescent="0.25">
      <c r="A267" s="371"/>
      <c r="B267" s="398"/>
      <c r="C267" s="371"/>
      <c r="D267" s="373"/>
      <c r="E267" s="374"/>
      <c r="F267" s="1447"/>
    </row>
    <row r="268" spans="1:6" s="1444" customFormat="1" ht="12.5" x14ac:dyDescent="0.25">
      <c r="A268" s="371"/>
      <c r="B268" s="378"/>
      <c r="C268" s="371"/>
      <c r="D268" s="373"/>
      <c r="E268" s="383"/>
      <c r="F268" s="1467"/>
    </row>
    <row r="269" spans="1:6" s="1444" customFormat="1" ht="12.5" x14ac:dyDescent="0.25">
      <c r="A269" s="371"/>
      <c r="B269" s="378"/>
      <c r="C269" s="371"/>
      <c r="D269" s="373"/>
      <c r="E269" s="383"/>
      <c r="F269" s="1467"/>
    </row>
    <row r="270" spans="1:6" s="1444" customFormat="1" ht="12.5" x14ac:dyDescent="0.25">
      <c r="A270" s="371"/>
      <c r="B270" s="378"/>
      <c r="C270" s="371"/>
      <c r="D270" s="373"/>
      <c r="E270" s="383"/>
      <c r="F270" s="1467"/>
    </row>
    <row r="271" spans="1:6" s="1444" customFormat="1" ht="12.5" x14ac:dyDescent="0.25">
      <c r="A271" s="371"/>
      <c r="B271" s="378"/>
      <c r="C271" s="371"/>
      <c r="D271" s="373"/>
      <c r="E271" s="383"/>
      <c r="F271" s="1467"/>
    </row>
    <row r="272" spans="1:6" s="1444" customFormat="1" ht="12.5" x14ac:dyDescent="0.25">
      <c r="A272" s="371"/>
      <c r="B272" s="378"/>
      <c r="C272" s="371"/>
      <c r="D272" s="373"/>
      <c r="E272" s="383"/>
      <c r="F272" s="1467"/>
    </row>
    <row r="273" spans="1:6" s="1444" customFormat="1" ht="12.5" x14ac:dyDescent="0.25">
      <c r="A273" s="371"/>
      <c r="B273" s="378"/>
      <c r="C273" s="371"/>
      <c r="D273" s="373"/>
      <c r="E273" s="383"/>
      <c r="F273" s="1467"/>
    </row>
    <row r="274" spans="1:6" s="1444" customFormat="1" ht="12.5" x14ac:dyDescent="0.25">
      <c r="A274" s="371"/>
      <c r="B274" s="378"/>
      <c r="C274" s="371"/>
      <c r="D274" s="373"/>
      <c r="E274" s="383"/>
      <c r="F274" s="1467"/>
    </row>
    <row r="275" spans="1:6" s="1444" customFormat="1" ht="12.5" x14ac:dyDescent="0.25">
      <c r="A275" s="371"/>
      <c r="B275" s="378"/>
      <c r="C275" s="371"/>
      <c r="D275" s="373"/>
      <c r="E275" s="383"/>
      <c r="F275" s="1467"/>
    </row>
    <row r="276" spans="1:6" s="1444" customFormat="1" ht="12.5" x14ac:dyDescent="0.25">
      <c r="A276" s="371"/>
      <c r="B276" s="378"/>
      <c r="C276" s="371"/>
      <c r="D276" s="373"/>
      <c r="E276" s="383"/>
      <c r="F276" s="1467"/>
    </row>
    <row r="277" spans="1:6" s="1444" customFormat="1" ht="12.5" x14ac:dyDescent="0.25">
      <c r="A277" s="371"/>
      <c r="B277" s="378"/>
      <c r="C277" s="371"/>
      <c r="D277" s="373"/>
      <c r="E277" s="383"/>
      <c r="F277" s="1467"/>
    </row>
    <row r="278" spans="1:6" s="1444" customFormat="1" ht="12.5" x14ac:dyDescent="0.25">
      <c r="A278" s="371"/>
      <c r="B278" s="378"/>
      <c r="C278" s="371"/>
      <c r="D278" s="373"/>
      <c r="E278" s="383"/>
      <c r="F278" s="1467"/>
    </row>
    <row r="279" spans="1:6" s="1444" customFormat="1" ht="12.5" x14ac:dyDescent="0.25">
      <c r="A279" s="371"/>
      <c r="B279" s="378"/>
      <c r="C279" s="371"/>
      <c r="D279" s="373"/>
      <c r="E279" s="383"/>
      <c r="F279" s="1467"/>
    </row>
    <row r="280" spans="1:6" s="1444" customFormat="1" ht="12.5" x14ac:dyDescent="0.25">
      <c r="A280" s="371"/>
      <c r="B280" s="378"/>
      <c r="C280" s="371"/>
      <c r="D280" s="373"/>
      <c r="E280" s="383"/>
      <c r="F280" s="1467"/>
    </row>
    <row r="281" spans="1:6" s="1444" customFormat="1" ht="12.5" x14ac:dyDescent="0.25">
      <c r="A281" s="371"/>
      <c r="B281" s="378"/>
      <c r="C281" s="371"/>
      <c r="D281" s="373"/>
      <c r="E281" s="383"/>
      <c r="F281" s="1467"/>
    </row>
    <row r="282" spans="1:6" s="1444" customFormat="1" ht="12.5" x14ac:dyDescent="0.25">
      <c r="A282" s="371"/>
      <c r="B282" s="378"/>
      <c r="C282" s="371"/>
      <c r="D282" s="373"/>
      <c r="E282" s="383"/>
      <c r="F282" s="1467"/>
    </row>
    <row r="283" spans="1:6" s="1444" customFormat="1" ht="12.5" x14ac:dyDescent="0.25">
      <c r="A283" s="371"/>
      <c r="B283" s="378"/>
      <c r="C283" s="371"/>
      <c r="D283" s="373"/>
      <c r="E283" s="383"/>
      <c r="F283" s="1467"/>
    </row>
    <row r="284" spans="1:6" s="1444" customFormat="1" ht="12.5" x14ac:dyDescent="0.25">
      <c r="A284" s="371"/>
      <c r="B284" s="378"/>
      <c r="C284" s="371"/>
      <c r="D284" s="373"/>
      <c r="E284" s="383"/>
      <c r="F284" s="1467"/>
    </row>
    <row r="285" spans="1:6" s="1444" customFormat="1" ht="12.5" x14ac:dyDescent="0.25">
      <c r="A285" s="371"/>
      <c r="B285" s="378"/>
      <c r="C285" s="371"/>
      <c r="D285" s="373"/>
      <c r="E285" s="383"/>
      <c r="F285" s="1467"/>
    </row>
    <row r="286" spans="1:6" s="1444" customFormat="1" ht="12.5" x14ac:dyDescent="0.25">
      <c r="A286" s="371"/>
      <c r="B286" s="378"/>
      <c r="C286" s="371"/>
      <c r="D286" s="373"/>
      <c r="E286" s="383"/>
      <c r="F286" s="1467"/>
    </row>
    <row r="287" spans="1:6" s="1444" customFormat="1" ht="12.5" x14ac:dyDescent="0.25">
      <c r="A287" s="371"/>
      <c r="B287" s="378"/>
      <c r="C287" s="371"/>
      <c r="D287" s="373"/>
      <c r="E287" s="383"/>
      <c r="F287" s="1467"/>
    </row>
    <row r="288" spans="1:6" s="1444" customFormat="1" ht="12.5" x14ac:dyDescent="0.25">
      <c r="A288" s="371"/>
      <c r="B288" s="378"/>
      <c r="C288" s="371"/>
      <c r="D288" s="373"/>
      <c r="E288" s="383"/>
      <c r="F288" s="1467"/>
    </row>
    <row r="289" spans="1:6" s="1444" customFormat="1" ht="12.5" x14ac:dyDescent="0.25">
      <c r="A289" s="371"/>
      <c r="B289" s="378"/>
      <c r="C289" s="371"/>
      <c r="D289" s="373"/>
      <c r="E289" s="383"/>
      <c r="F289" s="1467"/>
    </row>
    <row r="290" spans="1:6" s="1444" customFormat="1" ht="12.5" x14ac:dyDescent="0.25">
      <c r="A290" s="371"/>
      <c r="B290" s="378"/>
      <c r="C290" s="371"/>
      <c r="D290" s="373"/>
      <c r="E290" s="383"/>
      <c r="F290" s="1467"/>
    </row>
    <row r="291" spans="1:6" s="1444" customFormat="1" ht="12.5" x14ac:dyDescent="0.25">
      <c r="A291" s="371"/>
      <c r="B291" s="378"/>
      <c r="C291" s="371"/>
      <c r="D291" s="373"/>
      <c r="E291" s="383"/>
      <c r="F291" s="1467"/>
    </row>
    <row r="292" spans="1:6" s="1444" customFormat="1" ht="12.5" x14ac:dyDescent="0.25">
      <c r="A292" s="371"/>
      <c r="B292" s="378"/>
      <c r="C292" s="371"/>
      <c r="D292" s="373"/>
      <c r="E292" s="383"/>
      <c r="F292" s="1467"/>
    </row>
    <row r="293" spans="1:6" s="1444" customFormat="1" ht="12.5" x14ac:dyDescent="0.25">
      <c r="A293" s="371"/>
      <c r="B293" s="378"/>
      <c r="C293" s="371"/>
      <c r="D293" s="373"/>
      <c r="E293" s="383"/>
      <c r="F293" s="1467"/>
    </row>
    <row r="294" spans="1:6" s="1444" customFormat="1" ht="12.5" x14ac:dyDescent="0.25">
      <c r="A294" s="371"/>
      <c r="B294" s="378"/>
      <c r="C294" s="371"/>
      <c r="D294" s="373"/>
      <c r="E294" s="383"/>
      <c r="F294" s="1467"/>
    </row>
    <row r="295" spans="1:6" s="1444" customFormat="1" ht="12.5" x14ac:dyDescent="0.25">
      <c r="A295" s="371"/>
      <c r="B295" s="378"/>
      <c r="C295" s="371"/>
      <c r="D295" s="373"/>
      <c r="E295" s="383"/>
      <c r="F295" s="1467"/>
    </row>
    <row r="296" spans="1:6" s="1444" customFormat="1" ht="12.5" x14ac:dyDescent="0.25">
      <c r="A296" s="371"/>
      <c r="B296" s="378"/>
      <c r="C296" s="371"/>
      <c r="D296" s="373"/>
      <c r="E296" s="383"/>
      <c r="F296" s="1467"/>
    </row>
    <row r="297" spans="1:6" s="1444" customFormat="1" ht="12.5" x14ac:dyDescent="0.25">
      <c r="A297" s="371"/>
      <c r="B297" s="378"/>
      <c r="C297" s="371"/>
      <c r="D297" s="373"/>
      <c r="E297" s="383"/>
      <c r="F297" s="1467"/>
    </row>
    <row r="298" spans="1:6" s="1444" customFormat="1" ht="12.5" x14ac:dyDescent="0.25">
      <c r="A298" s="371"/>
      <c r="B298" s="378"/>
      <c r="C298" s="371"/>
      <c r="D298" s="373"/>
      <c r="E298" s="383"/>
      <c r="F298" s="1467"/>
    </row>
    <row r="299" spans="1:6" s="1444" customFormat="1" ht="12.5" x14ac:dyDescent="0.25">
      <c r="A299" s="371"/>
      <c r="B299" s="378"/>
      <c r="C299" s="371"/>
      <c r="D299" s="373"/>
      <c r="E299" s="383"/>
      <c r="F299" s="1467"/>
    </row>
    <row r="300" spans="1:6" s="1444" customFormat="1" ht="12.5" x14ac:dyDescent="0.25">
      <c r="A300" s="371"/>
      <c r="B300" s="378"/>
      <c r="C300" s="371"/>
      <c r="D300" s="373"/>
      <c r="E300" s="383"/>
      <c r="F300" s="1467"/>
    </row>
    <row r="301" spans="1:6" s="1444" customFormat="1" ht="19.899999999999999" customHeight="1" x14ac:dyDescent="0.25">
      <c r="A301" s="2186" t="s">
        <v>487</v>
      </c>
      <c r="B301" s="2187"/>
      <c r="C301" s="2187"/>
      <c r="D301" s="2187"/>
      <c r="E301" s="2188"/>
      <c r="F301" s="1468">
        <f>SUM(F241:F252)</f>
        <v>0</v>
      </c>
    </row>
  </sheetData>
  <mergeCells count="8">
    <mergeCell ref="A239:E239"/>
    <mergeCell ref="A301:E301"/>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39"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4"/>
  <sheetViews>
    <sheetView zoomScale="91" zoomScaleNormal="91" workbookViewId="0">
      <selection activeCell="B11" sqref="B11"/>
    </sheetView>
  </sheetViews>
  <sheetFormatPr defaultColWidth="9.1796875" defaultRowHeight="12.5" x14ac:dyDescent="0.25"/>
  <cols>
    <col min="1" max="1" width="8.7265625" style="390" customWidth="1"/>
    <col min="2" max="2" width="66.81640625" style="871" customWidth="1"/>
    <col min="3" max="3" width="7.54296875" style="390" customWidth="1"/>
    <col min="4" max="4" width="9.453125" style="953" customWidth="1"/>
    <col min="5" max="5" width="11.54296875" style="1329" customWidth="1"/>
    <col min="6" max="6" width="15" style="1329" bestFit="1" customWidth="1"/>
    <col min="7" max="7" width="17" style="955" customWidth="1"/>
    <col min="8" max="8" width="15.54296875" style="912" customWidth="1"/>
    <col min="9" max="9" width="14.453125" style="911" customWidth="1"/>
    <col min="10" max="16384" width="9.1796875" style="351"/>
  </cols>
  <sheetData>
    <row r="1" spans="1:8" ht="13" x14ac:dyDescent="0.25">
      <c r="A1" s="2095" t="s">
        <v>0</v>
      </c>
      <c r="B1" s="2095"/>
      <c r="C1" s="2095"/>
      <c r="D1" s="2095"/>
      <c r="E1" s="2095"/>
      <c r="F1" s="2095"/>
      <c r="G1" s="588"/>
      <c r="H1" s="911"/>
    </row>
    <row r="2" spans="1:8" ht="13" x14ac:dyDescent="0.25">
      <c r="A2" s="2095" t="s">
        <v>2491</v>
      </c>
      <c r="B2" s="2095"/>
      <c r="C2" s="2095"/>
      <c r="D2" s="2095"/>
      <c r="E2" s="2095"/>
      <c r="F2" s="2095"/>
      <c r="G2" s="588"/>
    </row>
    <row r="3" spans="1:8" ht="13" x14ac:dyDescent="0.25">
      <c r="A3" s="2096" t="s">
        <v>1975</v>
      </c>
      <c r="B3" s="2096"/>
      <c r="C3" s="2096"/>
      <c r="D3" s="2096"/>
      <c r="E3" s="2096"/>
      <c r="F3" s="2096"/>
      <c r="G3" s="588"/>
    </row>
    <row r="4" spans="1:8" ht="13.9" customHeight="1" x14ac:dyDescent="0.25">
      <c r="A4" s="2175" t="s">
        <v>2480</v>
      </c>
      <c r="B4" s="2175"/>
      <c r="C4" s="351"/>
      <c r="D4" s="913"/>
      <c r="E4" s="1315"/>
      <c r="F4" s="1068"/>
      <c r="G4" s="915"/>
      <c r="H4" s="916"/>
    </row>
    <row r="5" spans="1:8" ht="13" x14ac:dyDescent="0.25">
      <c r="A5" s="593" t="s">
        <v>722</v>
      </c>
      <c r="B5" s="593" t="s">
        <v>723</v>
      </c>
      <c r="C5" s="593" t="s">
        <v>724</v>
      </c>
      <c r="D5" s="593" t="s">
        <v>725</v>
      </c>
      <c r="E5" s="1069" t="s">
        <v>726</v>
      </c>
      <c r="F5" s="1069" t="s">
        <v>727</v>
      </c>
      <c r="G5" s="915"/>
      <c r="H5" s="916"/>
    </row>
    <row r="6" spans="1:8" ht="13" x14ac:dyDescent="0.25">
      <c r="A6" s="429"/>
      <c r="B6" s="428"/>
      <c r="C6" s="429"/>
      <c r="D6" s="429"/>
      <c r="E6" s="1316"/>
      <c r="F6" s="1317"/>
      <c r="G6" s="997"/>
      <c r="H6" s="916"/>
    </row>
    <row r="7" spans="1:8" ht="13.15" customHeight="1" x14ac:dyDescent="0.25">
      <c r="A7" s="360"/>
      <c r="B7" s="917" t="s">
        <v>221</v>
      </c>
      <c r="C7" s="360"/>
      <c r="D7" s="918"/>
      <c r="E7" s="923"/>
      <c r="F7" s="923"/>
      <c r="G7" s="388"/>
    </row>
    <row r="8" spans="1:8" ht="13.15" customHeight="1" x14ac:dyDescent="0.25">
      <c r="A8" s="360"/>
      <c r="B8" s="423"/>
      <c r="C8" s="360"/>
      <c r="D8" s="918"/>
      <c r="E8" s="923"/>
      <c r="F8" s="923"/>
      <c r="G8" s="388"/>
    </row>
    <row r="9" spans="1:8" ht="13.15" customHeight="1" x14ac:dyDescent="0.25">
      <c r="A9" s="360"/>
      <c r="B9" s="917" t="s">
        <v>158</v>
      </c>
      <c r="C9" s="360"/>
      <c r="D9" s="918"/>
      <c r="E9" s="923"/>
      <c r="F9" s="923"/>
      <c r="G9" s="388"/>
    </row>
    <row r="10" spans="1:8" ht="13.15" customHeight="1" x14ac:dyDescent="0.25">
      <c r="A10" s="360" t="s">
        <v>159</v>
      </c>
      <c r="B10" s="423" t="s">
        <v>776</v>
      </c>
      <c r="C10" s="360" t="s">
        <v>777</v>
      </c>
      <c r="D10" s="919">
        <v>3.8</v>
      </c>
      <c r="E10" s="924"/>
      <c r="F10" s="1077">
        <f>D10*E10</f>
        <v>0</v>
      </c>
      <c r="G10" s="886"/>
    </row>
    <row r="11" spans="1:8" ht="13.15" customHeight="1" x14ac:dyDescent="0.25">
      <c r="A11" s="360"/>
      <c r="B11" s="423"/>
      <c r="C11" s="360"/>
      <c r="D11" s="918"/>
      <c r="E11" s="924"/>
      <c r="F11" s="924"/>
      <c r="G11" s="389"/>
    </row>
    <row r="12" spans="1:8" ht="13.15" customHeight="1" x14ac:dyDescent="0.25">
      <c r="A12" s="360"/>
      <c r="B12" s="917" t="s">
        <v>161</v>
      </c>
      <c r="C12" s="360"/>
      <c r="D12" s="918"/>
      <c r="E12" s="924"/>
      <c r="F12" s="924"/>
      <c r="G12" s="389"/>
    </row>
    <row r="13" spans="1:8" ht="13.15" customHeight="1" x14ac:dyDescent="0.25">
      <c r="A13" s="360" t="s">
        <v>163</v>
      </c>
      <c r="B13" s="353" t="s">
        <v>164</v>
      </c>
      <c r="C13" s="360" t="s">
        <v>19</v>
      </c>
      <c r="D13" s="419">
        <v>30</v>
      </c>
      <c r="E13" s="924"/>
      <c r="F13" s="1077">
        <f>D13*E13</f>
        <v>0</v>
      </c>
      <c r="G13" s="886"/>
    </row>
    <row r="14" spans="1:8" ht="13.15" customHeight="1" x14ac:dyDescent="0.25">
      <c r="A14" s="360"/>
      <c r="B14" s="353"/>
      <c r="C14" s="360"/>
      <c r="D14" s="419"/>
      <c r="E14" s="924"/>
      <c r="F14" s="924"/>
      <c r="G14" s="389"/>
    </row>
    <row r="15" spans="1:8" ht="13.15" customHeight="1" x14ac:dyDescent="0.25">
      <c r="A15" s="360"/>
      <c r="B15" s="917" t="s">
        <v>165</v>
      </c>
      <c r="C15" s="360"/>
      <c r="D15" s="419"/>
      <c r="E15" s="924"/>
      <c r="F15" s="924"/>
      <c r="G15" s="389"/>
    </row>
    <row r="16" spans="1:8" ht="13.15" customHeight="1" x14ac:dyDescent="0.25">
      <c r="A16" s="360" t="s">
        <v>167</v>
      </c>
      <c r="B16" s="353" t="s">
        <v>168</v>
      </c>
      <c r="C16" s="360" t="s">
        <v>19</v>
      </c>
      <c r="D16" s="419">
        <v>8</v>
      </c>
      <c r="E16" s="924"/>
      <c r="F16" s="1077">
        <f>D16*E16</f>
        <v>0</v>
      </c>
      <c r="G16" s="886"/>
    </row>
    <row r="17" spans="1:9" ht="13.15" customHeight="1" x14ac:dyDescent="0.25">
      <c r="A17" s="360"/>
      <c r="B17" s="920"/>
      <c r="C17" s="360"/>
      <c r="D17" s="419"/>
      <c r="E17" s="924"/>
      <c r="F17" s="924"/>
      <c r="G17" s="389"/>
    </row>
    <row r="18" spans="1:9" ht="13.15" customHeight="1" x14ac:dyDescent="0.25">
      <c r="A18" s="360"/>
      <c r="B18" s="353"/>
      <c r="C18" s="360"/>
      <c r="D18" s="419"/>
      <c r="E18" s="924"/>
      <c r="F18" s="924"/>
      <c r="G18" s="389"/>
    </row>
    <row r="19" spans="1:9" ht="13.15" customHeight="1" x14ac:dyDescent="0.25">
      <c r="A19" s="360"/>
      <c r="B19" s="425" t="s">
        <v>234</v>
      </c>
      <c r="C19" s="360"/>
      <c r="D19" s="419"/>
      <c r="E19" s="924"/>
      <c r="F19" s="924"/>
      <c r="G19" s="389"/>
    </row>
    <row r="20" spans="1:9" x14ac:dyDescent="0.25">
      <c r="A20" s="360"/>
      <c r="B20" s="353"/>
      <c r="C20" s="360"/>
      <c r="D20" s="419"/>
      <c r="E20" s="924"/>
      <c r="F20" s="924"/>
      <c r="G20" s="389"/>
    </row>
    <row r="21" spans="1:9" ht="13" x14ac:dyDescent="0.25">
      <c r="A21" s="360"/>
      <c r="B21" s="921" t="s">
        <v>1920</v>
      </c>
      <c r="C21" s="360"/>
      <c r="D21" s="419"/>
      <c r="E21" s="1318"/>
      <c r="F21" s="924"/>
      <c r="G21" s="389"/>
    </row>
    <row r="22" spans="1:9" ht="13" x14ac:dyDescent="0.25">
      <c r="A22" s="360"/>
      <c r="B22" s="922" t="s">
        <v>778</v>
      </c>
      <c r="C22" s="360"/>
      <c r="D22" s="419"/>
      <c r="E22" s="1318"/>
      <c r="F22" s="924"/>
      <c r="G22" s="389"/>
    </row>
    <row r="23" spans="1:9" ht="17.25" customHeight="1" x14ac:dyDescent="0.25">
      <c r="A23" s="360" t="s">
        <v>779</v>
      </c>
      <c r="B23" s="345" t="s">
        <v>780</v>
      </c>
      <c r="C23" s="360" t="s">
        <v>126</v>
      </c>
      <c r="D23" s="419">
        <v>0</v>
      </c>
      <c r="E23" s="1318"/>
      <c r="F23" s="924">
        <f>E23*D23</f>
        <v>0</v>
      </c>
      <c r="G23" s="389"/>
      <c r="H23" s="1182"/>
      <c r="I23" s="1182"/>
    </row>
    <row r="24" spans="1:9" ht="17.25" customHeight="1" x14ac:dyDescent="0.25">
      <c r="A24" s="360" t="s">
        <v>781</v>
      </c>
      <c r="B24" s="345" t="s">
        <v>1577</v>
      </c>
      <c r="C24" s="360" t="s">
        <v>126</v>
      </c>
      <c r="D24" s="419">
        <v>53</v>
      </c>
      <c r="E24" s="1318"/>
      <c r="F24" s="924">
        <f>E24*D24</f>
        <v>0</v>
      </c>
      <c r="G24" s="389"/>
      <c r="H24" s="1182"/>
      <c r="I24" s="1182"/>
    </row>
    <row r="25" spans="1:9" x14ac:dyDescent="0.25">
      <c r="A25" s="360"/>
      <c r="B25" s="345"/>
      <c r="C25" s="360"/>
      <c r="D25" s="419"/>
      <c r="E25" s="1318"/>
      <c r="F25" s="924"/>
      <c r="G25" s="389"/>
      <c r="H25" s="1182"/>
      <c r="I25" s="1182"/>
    </row>
    <row r="26" spans="1:9" ht="13" x14ac:dyDescent="0.25">
      <c r="A26" s="360"/>
      <c r="B26" s="922" t="s">
        <v>782</v>
      </c>
      <c r="C26" s="360"/>
      <c r="D26" s="419"/>
      <c r="E26" s="1318"/>
      <c r="F26" s="924"/>
      <c r="G26" s="389"/>
      <c r="H26" s="1182"/>
      <c r="I26" s="1182"/>
    </row>
    <row r="27" spans="1:9" ht="18" customHeight="1" x14ac:dyDescent="0.25">
      <c r="A27" s="360" t="s">
        <v>1649</v>
      </c>
      <c r="B27" s="353" t="s">
        <v>783</v>
      </c>
      <c r="C27" s="360" t="s">
        <v>126</v>
      </c>
      <c r="D27" s="923">
        <v>7200</v>
      </c>
      <c r="E27" s="1077"/>
      <c r="F27" s="1077">
        <f t="shared" ref="F27:F29" si="0">D27*E27</f>
        <v>0</v>
      </c>
      <c r="G27" s="886"/>
      <c r="H27" s="1182"/>
      <c r="I27" s="1182"/>
    </row>
    <row r="28" spans="1:9" ht="18" customHeight="1" x14ac:dyDescent="0.25">
      <c r="A28" s="360" t="s">
        <v>1922</v>
      </c>
      <c r="B28" s="353" t="s">
        <v>784</v>
      </c>
      <c r="C28" s="360" t="s">
        <v>126</v>
      </c>
      <c r="D28" s="923">
        <v>853</v>
      </c>
      <c r="E28" s="1077"/>
      <c r="F28" s="1077">
        <f t="shared" si="0"/>
        <v>0</v>
      </c>
      <c r="G28" s="886"/>
      <c r="H28" s="1182"/>
      <c r="I28" s="1182"/>
    </row>
    <row r="29" spans="1:9" ht="18" customHeight="1" x14ac:dyDescent="0.25">
      <c r="A29" s="360" t="s">
        <v>1651</v>
      </c>
      <c r="B29" s="353" t="s">
        <v>1921</v>
      </c>
      <c r="C29" s="360" t="s">
        <v>126</v>
      </c>
      <c r="D29" s="923">
        <v>7320</v>
      </c>
      <c r="E29" s="1077"/>
      <c r="F29" s="1077">
        <f t="shared" si="0"/>
        <v>0</v>
      </c>
      <c r="G29" s="886"/>
      <c r="H29" s="1182"/>
      <c r="I29" s="1182"/>
    </row>
    <row r="30" spans="1:9" ht="18" customHeight="1" x14ac:dyDescent="0.25">
      <c r="A30" s="360" t="s">
        <v>1923</v>
      </c>
      <c r="B30" s="353" t="s">
        <v>1662</v>
      </c>
      <c r="C30" s="360" t="s">
        <v>126</v>
      </c>
      <c r="D30" s="923">
        <v>600</v>
      </c>
      <c r="E30" s="1077"/>
      <c r="F30" s="1077">
        <f>D30*E30</f>
        <v>0</v>
      </c>
      <c r="G30" s="886"/>
      <c r="H30" s="1182"/>
      <c r="I30" s="1182"/>
    </row>
    <row r="31" spans="1:9" ht="13.15" customHeight="1" x14ac:dyDescent="0.25">
      <c r="A31" s="360"/>
      <c r="B31" s="353"/>
      <c r="C31" s="360"/>
      <c r="D31" s="923"/>
      <c r="E31" s="1077"/>
      <c r="F31" s="1077"/>
      <c r="G31" s="886"/>
      <c r="H31" s="1182"/>
      <c r="I31" s="1182"/>
    </row>
    <row r="32" spans="1:9" ht="13.15" customHeight="1" x14ac:dyDescent="0.25">
      <c r="A32" s="360"/>
      <c r="B32" s="345"/>
      <c r="C32" s="360"/>
      <c r="D32" s="923"/>
      <c r="E32" s="1080"/>
      <c r="F32" s="1077"/>
      <c r="G32" s="886"/>
      <c r="H32" s="996"/>
      <c r="I32" s="996"/>
    </row>
    <row r="33" spans="1:10" ht="13.15" customHeight="1" x14ac:dyDescent="0.25">
      <c r="A33" s="360"/>
      <c r="B33" s="353"/>
      <c r="C33" s="360"/>
      <c r="D33" s="923"/>
      <c r="E33" s="1077"/>
      <c r="F33" s="1077"/>
      <c r="G33" s="886"/>
      <c r="H33" s="996"/>
      <c r="I33" s="996"/>
    </row>
    <row r="34" spans="1:10" ht="39" x14ac:dyDescent="0.25">
      <c r="A34" s="360"/>
      <c r="B34" s="420" t="s">
        <v>1550</v>
      </c>
      <c r="C34" s="360"/>
      <c r="D34" s="923"/>
      <c r="E34" s="1077"/>
      <c r="F34" s="1077"/>
      <c r="G34" s="886"/>
      <c r="H34" s="996"/>
      <c r="I34" s="996"/>
    </row>
    <row r="35" spans="1:10" ht="18" customHeight="1" x14ac:dyDescent="0.25">
      <c r="A35" s="421" t="s">
        <v>1399</v>
      </c>
      <c r="B35" s="353" t="s">
        <v>1742</v>
      </c>
      <c r="C35" s="360" t="s">
        <v>126</v>
      </c>
      <c r="D35" s="923">
        <v>0</v>
      </c>
      <c r="E35" s="1077"/>
      <c r="F35" s="1077">
        <f>D35*E35</f>
        <v>0</v>
      </c>
      <c r="G35" s="886"/>
      <c r="H35" s="996"/>
      <c r="I35" s="996"/>
    </row>
    <row r="36" spans="1:10" ht="18" customHeight="1" x14ac:dyDescent="0.25">
      <c r="A36" s="421" t="s">
        <v>1400</v>
      </c>
      <c r="B36" s="353" t="s">
        <v>1665</v>
      </c>
      <c r="C36" s="360" t="s">
        <v>126</v>
      </c>
      <c r="D36" s="923">
        <v>0</v>
      </c>
      <c r="E36" s="1077"/>
      <c r="F36" s="1077">
        <f>D36*E36</f>
        <v>0</v>
      </c>
      <c r="G36" s="886"/>
    </row>
    <row r="37" spans="1:10" ht="18" customHeight="1" x14ac:dyDescent="0.25">
      <c r="A37" s="421" t="s">
        <v>1401</v>
      </c>
      <c r="B37" s="353" t="s">
        <v>1666</v>
      </c>
      <c r="C37" s="360" t="s">
        <v>126</v>
      </c>
      <c r="D37" s="923">
        <v>100</v>
      </c>
      <c r="E37" s="1077"/>
      <c r="F37" s="1077">
        <f>D37*E37</f>
        <v>0</v>
      </c>
      <c r="G37" s="886"/>
    </row>
    <row r="38" spans="1:10" ht="13.15" customHeight="1" x14ac:dyDescent="0.25">
      <c r="A38" s="360"/>
      <c r="B38" s="920"/>
      <c r="C38" s="360"/>
      <c r="D38" s="923"/>
      <c r="E38" s="1077"/>
      <c r="F38" s="1077"/>
      <c r="G38" s="886"/>
    </row>
    <row r="39" spans="1:10" ht="13.15" customHeight="1" x14ac:dyDescent="0.25">
      <c r="A39" s="360"/>
      <c r="B39" s="353"/>
      <c r="C39" s="360"/>
      <c r="D39" s="924"/>
      <c r="E39" s="1077"/>
      <c r="F39" s="1077"/>
      <c r="G39" s="886"/>
    </row>
    <row r="40" spans="1:10" ht="13.15" customHeight="1" x14ac:dyDescent="0.25">
      <c r="A40" s="360"/>
      <c r="B40" s="917" t="s">
        <v>140</v>
      </c>
      <c r="C40" s="360"/>
      <c r="D40" s="419"/>
      <c r="E40" s="1077"/>
      <c r="F40" s="924"/>
      <c r="G40" s="389"/>
    </row>
    <row r="41" spans="1:10" s="563" customFormat="1" x14ac:dyDescent="0.25">
      <c r="A41" s="360"/>
      <c r="B41" s="871"/>
      <c r="C41" s="360"/>
      <c r="D41" s="419"/>
      <c r="E41" s="1080"/>
      <c r="F41" s="924"/>
      <c r="G41" s="389"/>
      <c r="H41" s="912"/>
      <c r="I41" s="970"/>
      <c r="J41" s="925"/>
    </row>
    <row r="42" spans="1:10" s="563" customFormat="1" ht="13" x14ac:dyDescent="0.25">
      <c r="A42" s="360"/>
      <c r="B42" s="904" t="s">
        <v>1578</v>
      </c>
      <c r="C42" s="360"/>
      <c r="D42" s="419"/>
      <c r="E42" s="924"/>
      <c r="F42" s="924"/>
      <c r="G42" s="389"/>
      <c r="H42" s="912"/>
      <c r="I42" s="970"/>
      <c r="J42" s="925"/>
    </row>
    <row r="43" spans="1:10" s="563" customFormat="1" ht="13" x14ac:dyDescent="0.25">
      <c r="A43" s="360"/>
      <c r="B43" s="926"/>
      <c r="C43" s="360"/>
      <c r="D43" s="419"/>
      <c r="E43" s="924"/>
      <c r="F43" s="924"/>
      <c r="G43" s="389"/>
      <c r="H43" s="912"/>
      <c r="I43" s="970"/>
      <c r="J43" s="925"/>
    </row>
    <row r="44" spans="1:10" s="563" customFormat="1" ht="13" x14ac:dyDescent="0.25">
      <c r="A44" s="905"/>
      <c r="B44" s="927" t="s">
        <v>176</v>
      </c>
      <c r="C44" s="905"/>
      <c r="D44" s="928"/>
      <c r="E44" s="1077"/>
      <c r="F44" s="1077"/>
      <c r="G44" s="886"/>
      <c r="H44" s="929"/>
      <c r="I44" s="970"/>
    </row>
    <row r="45" spans="1:10" ht="14.5" x14ac:dyDescent="0.25">
      <c r="A45" s="905" t="s">
        <v>250</v>
      </c>
      <c r="B45" s="930" t="s">
        <v>1579</v>
      </c>
      <c r="C45" s="905" t="s">
        <v>19</v>
      </c>
      <c r="D45" s="906">
        <v>3</v>
      </c>
      <c r="E45" s="1077"/>
      <c r="F45" s="1077">
        <f>D45*E45</f>
        <v>0</v>
      </c>
      <c r="G45" s="998"/>
      <c r="H45" s="966"/>
      <c r="I45" s="970"/>
      <c r="J45" s="931"/>
    </row>
    <row r="46" spans="1:10" ht="13" x14ac:dyDescent="0.3">
      <c r="A46" s="905"/>
      <c r="B46" s="932" t="s">
        <v>789</v>
      </c>
      <c r="C46" s="905"/>
      <c r="D46" s="906"/>
      <c r="E46" s="1077"/>
      <c r="F46" s="1077"/>
      <c r="G46" s="998"/>
      <c r="H46" s="966"/>
      <c r="I46" s="970"/>
      <c r="J46" s="931"/>
    </row>
    <row r="47" spans="1:10" ht="19.5" customHeight="1" x14ac:dyDescent="0.25">
      <c r="A47" s="905" t="s">
        <v>253</v>
      </c>
      <c r="B47" s="930" t="s">
        <v>790</v>
      </c>
      <c r="C47" s="905" t="s">
        <v>19</v>
      </c>
      <c r="D47" s="906">
        <v>2</v>
      </c>
      <c r="E47" s="1077"/>
      <c r="F47" s="1077">
        <f>D47*E47</f>
        <v>0</v>
      </c>
      <c r="G47" s="998"/>
      <c r="H47" s="966"/>
      <c r="I47" s="970"/>
      <c r="J47" s="931"/>
    </row>
    <row r="48" spans="1:10" s="563" customFormat="1" ht="19.5" customHeight="1" x14ac:dyDescent="0.25">
      <c r="A48" s="905" t="s">
        <v>256</v>
      </c>
      <c r="B48" s="930" t="s">
        <v>791</v>
      </c>
      <c r="C48" s="905" t="s">
        <v>19</v>
      </c>
      <c r="D48" s="906">
        <v>3</v>
      </c>
      <c r="E48" s="1077"/>
      <c r="F48" s="1077">
        <f t="shared" ref="F48:F58" si="1">D48*E48</f>
        <v>0</v>
      </c>
      <c r="G48" s="998"/>
      <c r="H48" s="966"/>
      <c r="I48" s="970"/>
      <c r="J48" s="925"/>
    </row>
    <row r="49" spans="1:10" s="563" customFormat="1" ht="19.5" customHeight="1" x14ac:dyDescent="0.25">
      <c r="A49" s="905" t="s">
        <v>177</v>
      </c>
      <c r="B49" s="930" t="s">
        <v>792</v>
      </c>
      <c r="C49" s="905" t="s">
        <v>793</v>
      </c>
      <c r="D49" s="906">
        <v>2</v>
      </c>
      <c r="E49" s="1077"/>
      <c r="F49" s="1077">
        <f t="shared" si="1"/>
        <v>0</v>
      </c>
      <c r="G49" s="998"/>
      <c r="H49" s="966"/>
      <c r="I49" s="970"/>
      <c r="J49" s="925"/>
    </row>
    <row r="50" spans="1:10" s="563" customFormat="1" ht="19.5" customHeight="1" x14ac:dyDescent="0.25">
      <c r="A50" s="905" t="s">
        <v>1667</v>
      </c>
      <c r="B50" s="930" t="s">
        <v>1580</v>
      </c>
      <c r="C50" s="905" t="s">
        <v>793</v>
      </c>
      <c r="D50" s="906">
        <v>1</v>
      </c>
      <c r="E50" s="1077"/>
      <c r="F50" s="1077">
        <f t="shared" si="1"/>
        <v>0</v>
      </c>
      <c r="G50" s="998"/>
      <c r="H50" s="966"/>
      <c r="I50" s="970"/>
      <c r="J50" s="925"/>
    </row>
    <row r="51" spans="1:10" s="563" customFormat="1" ht="19.5" customHeight="1" thickBot="1" x14ac:dyDescent="0.3">
      <c r="A51" s="421" t="s">
        <v>300</v>
      </c>
      <c r="B51" s="933" t="s">
        <v>1933</v>
      </c>
      <c r="C51" s="349" t="s">
        <v>19</v>
      </c>
      <c r="D51" s="390">
        <v>2</v>
      </c>
      <c r="E51" s="924"/>
      <c r="F51" s="1077">
        <f t="shared" si="1"/>
        <v>0</v>
      </c>
      <c r="G51" s="998"/>
      <c r="H51" s="966"/>
      <c r="I51" s="970"/>
      <c r="J51" s="925"/>
    </row>
    <row r="52" spans="1:10" s="563" customFormat="1" ht="13.5" thickTop="1" x14ac:dyDescent="0.25">
      <c r="A52" s="2189" t="s">
        <v>103</v>
      </c>
      <c r="B52" s="2190"/>
      <c r="C52" s="2190"/>
      <c r="D52" s="2190"/>
      <c r="E52" s="2191"/>
      <c r="F52" s="1330">
        <f>SUM(F8:F51)</f>
        <v>0</v>
      </c>
      <c r="G52" s="998"/>
      <c r="H52" s="966"/>
      <c r="I52" s="970"/>
      <c r="J52" s="925"/>
    </row>
    <row r="53" spans="1:10" s="563" customFormat="1" ht="19.5" customHeight="1" x14ac:dyDescent="0.25">
      <c r="A53" s="421" t="s">
        <v>302</v>
      </c>
      <c r="B53" s="933" t="s">
        <v>1934</v>
      </c>
      <c r="C53" s="349" t="s">
        <v>19</v>
      </c>
      <c r="D53" s="390">
        <v>2</v>
      </c>
      <c r="E53" s="924"/>
      <c r="F53" s="1077">
        <f t="shared" si="1"/>
        <v>0</v>
      </c>
      <c r="G53" s="998"/>
      <c r="H53" s="966"/>
      <c r="I53" s="970"/>
      <c r="J53" s="925"/>
    </row>
    <row r="54" spans="1:10" s="563" customFormat="1" ht="19.5" customHeight="1" x14ac:dyDescent="0.25">
      <c r="A54" s="421" t="s">
        <v>337</v>
      </c>
      <c r="B54" s="933" t="s">
        <v>1935</v>
      </c>
      <c r="C54" s="349" t="s">
        <v>19</v>
      </c>
      <c r="D54" s="390">
        <v>2</v>
      </c>
      <c r="E54" s="924"/>
      <c r="F54" s="1077">
        <f t="shared" si="1"/>
        <v>0</v>
      </c>
      <c r="G54" s="998"/>
      <c r="H54" s="966"/>
      <c r="I54" s="970"/>
      <c r="J54" s="925"/>
    </row>
    <row r="55" spans="1:10" s="563" customFormat="1" ht="19.5" customHeight="1" x14ac:dyDescent="0.25">
      <c r="A55" s="421" t="s">
        <v>489</v>
      </c>
      <c r="B55" s="933" t="s">
        <v>1936</v>
      </c>
      <c r="C55" s="349" t="s">
        <v>19</v>
      </c>
      <c r="D55" s="390">
        <v>1</v>
      </c>
      <c r="E55" s="924"/>
      <c r="F55" s="1077">
        <f t="shared" si="1"/>
        <v>0</v>
      </c>
      <c r="G55" s="998"/>
      <c r="H55" s="966"/>
      <c r="I55" s="970"/>
      <c r="J55" s="925"/>
    </row>
    <row r="56" spans="1:10" s="563" customFormat="1" ht="19.5" customHeight="1" x14ac:dyDescent="0.25">
      <c r="A56" s="421" t="s">
        <v>1671</v>
      </c>
      <c r="B56" s="933" t="s">
        <v>1668</v>
      </c>
      <c r="C56" s="349" t="s">
        <v>19</v>
      </c>
      <c r="D56" s="390">
        <v>1</v>
      </c>
      <c r="E56" s="924"/>
      <c r="F56" s="1077">
        <f t="shared" si="1"/>
        <v>0</v>
      </c>
      <c r="G56" s="998"/>
      <c r="H56" s="966"/>
      <c r="I56" s="970"/>
      <c r="J56" s="925"/>
    </row>
    <row r="57" spans="1:10" s="563" customFormat="1" ht="19.5" customHeight="1" x14ac:dyDescent="0.25">
      <c r="A57" s="421" t="s">
        <v>1672</v>
      </c>
      <c r="B57" s="933" t="s">
        <v>1669</v>
      </c>
      <c r="C57" s="349" t="s">
        <v>19</v>
      </c>
      <c r="D57" s="390">
        <v>0</v>
      </c>
      <c r="E57" s="924"/>
      <c r="F57" s="1077">
        <f t="shared" si="1"/>
        <v>0</v>
      </c>
      <c r="G57" s="998"/>
      <c r="H57" s="966"/>
      <c r="I57" s="970"/>
      <c r="J57" s="925"/>
    </row>
    <row r="58" spans="1:10" s="563" customFormat="1" ht="19.5" customHeight="1" x14ac:dyDescent="0.25">
      <c r="A58" s="421" t="s">
        <v>1673</v>
      </c>
      <c r="B58" s="933" t="s">
        <v>1670</v>
      </c>
      <c r="C58" s="349" t="s">
        <v>19</v>
      </c>
      <c r="D58" s="390">
        <v>0</v>
      </c>
      <c r="E58" s="924"/>
      <c r="F58" s="1077">
        <f t="shared" si="1"/>
        <v>0</v>
      </c>
      <c r="G58" s="998"/>
      <c r="H58" s="966"/>
      <c r="I58" s="970"/>
      <c r="J58" s="925"/>
    </row>
    <row r="59" spans="1:10" s="563" customFormat="1" x14ac:dyDescent="0.25">
      <c r="A59" s="905"/>
      <c r="B59" s="933"/>
      <c r="C59" s="349"/>
      <c r="D59" s="349"/>
      <c r="E59" s="349"/>
      <c r="F59" s="1077"/>
      <c r="G59" s="998"/>
      <c r="H59" s="966"/>
      <c r="I59" s="970"/>
      <c r="J59" s="925"/>
    </row>
    <row r="60" spans="1:10" s="563" customFormat="1" ht="13" x14ac:dyDescent="0.25">
      <c r="A60" s="905"/>
      <c r="B60" s="934" t="s">
        <v>794</v>
      </c>
      <c r="C60" s="905"/>
      <c r="D60" s="906"/>
      <c r="E60" s="1077"/>
      <c r="F60" s="1077"/>
      <c r="G60" s="998"/>
      <c r="H60" s="966"/>
      <c r="I60" s="970"/>
      <c r="J60" s="925"/>
    </row>
    <row r="61" spans="1:10" s="563" customFormat="1" ht="18.75" customHeight="1" x14ac:dyDescent="0.25">
      <c r="A61" s="905" t="s">
        <v>259</v>
      </c>
      <c r="B61" s="721" t="s">
        <v>1674</v>
      </c>
      <c r="C61" s="905" t="s">
        <v>793</v>
      </c>
      <c r="D61" s="906">
        <v>2</v>
      </c>
      <c r="E61" s="1077"/>
      <c r="F61" s="1077">
        <f>D61*E61</f>
        <v>0</v>
      </c>
      <c r="G61" s="998"/>
      <c r="H61" s="966"/>
      <c r="I61" s="970"/>
      <c r="J61" s="925"/>
    </row>
    <row r="62" spans="1:10" s="563" customFormat="1" ht="18.75" customHeight="1" x14ac:dyDescent="0.25">
      <c r="A62" s="905" t="s">
        <v>260</v>
      </c>
      <c r="B62" s="721" t="s">
        <v>1675</v>
      </c>
      <c r="C62" s="905" t="s">
        <v>793</v>
      </c>
      <c r="D62" s="906">
        <v>1</v>
      </c>
      <c r="E62" s="1077"/>
      <c r="F62" s="1077">
        <f>D62*E62</f>
        <v>0</v>
      </c>
      <c r="G62" s="998"/>
      <c r="H62" s="966"/>
      <c r="I62" s="970"/>
      <c r="J62" s="925"/>
    </row>
    <row r="63" spans="1:10" s="563" customFormat="1" ht="18.75" customHeight="1" x14ac:dyDescent="0.25">
      <c r="A63" s="905" t="s">
        <v>261</v>
      </c>
      <c r="B63" s="721" t="s">
        <v>1676</v>
      </c>
      <c r="C63" s="905" t="s">
        <v>793</v>
      </c>
      <c r="D63" s="906">
        <v>0</v>
      </c>
      <c r="E63" s="1077"/>
      <c r="F63" s="1077">
        <f>D63*E63</f>
        <v>0</v>
      </c>
      <c r="G63" s="998"/>
      <c r="H63" s="966"/>
      <c r="I63" s="970"/>
      <c r="J63" s="925"/>
    </row>
    <row r="64" spans="1:10" s="563" customFormat="1" ht="18.75" customHeight="1" x14ac:dyDescent="0.25">
      <c r="A64" s="905" t="s">
        <v>1677</v>
      </c>
      <c r="B64" s="721" t="s">
        <v>1940</v>
      </c>
      <c r="C64" s="905" t="s">
        <v>793</v>
      </c>
      <c r="D64" s="906">
        <v>1</v>
      </c>
      <c r="E64" s="1077"/>
      <c r="F64" s="1077">
        <f>D64*E64</f>
        <v>0</v>
      </c>
      <c r="G64" s="998"/>
      <c r="H64" s="966"/>
      <c r="I64" s="970"/>
      <c r="J64" s="925"/>
    </row>
    <row r="65" spans="1:12" s="563" customFormat="1" x14ac:dyDescent="0.25">
      <c r="A65" s="905"/>
      <c r="B65" s="721"/>
      <c r="C65" s="905"/>
      <c r="D65" s="906"/>
      <c r="E65" s="1077"/>
      <c r="F65" s="1077"/>
      <c r="G65" s="998"/>
      <c r="H65" s="966"/>
      <c r="I65" s="970"/>
      <c r="J65" s="925"/>
    </row>
    <row r="66" spans="1:12" s="563" customFormat="1" ht="13" x14ac:dyDescent="0.25">
      <c r="A66" s="905"/>
      <c r="B66" s="934" t="s">
        <v>796</v>
      </c>
      <c r="C66" s="905"/>
      <c r="D66" s="906"/>
      <c r="E66" s="1077"/>
      <c r="F66" s="1077"/>
      <c r="G66" s="998"/>
      <c r="H66" s="966"/>
      <c r="I66" s="970"/>
    </row>
    <row r="67" spans="1:12" ht="19.5" customHeight="1" x14ac:dyDescent="0.25">
      <c r="A67" s="905" t="s">
        <v>1678</v>
      </c>
      <c r="B67" s="721" t="s">
        <v>1679</v>
      </c>
      <c r="C67" s="905" t="s">
        <v>19</v>
      </c>
      <c r="D67" s="906">
        <v>1</v>
      </c>
      <c r="E67" s="1077"/>
      <c r="F67" s="1077">
        <f>D67*E67</f>
        <v>0</v>
      </c>
      <c r="G67" s="998"/>
      <c r="H67" s="966"/>
      <c r="I67" s="912"/>
    </row>
    <row r="68" spans="1:12" ht="19.5" customHeight="1" x14ac:dyDescent="0.25">
      <c r="A68" s="905" t="s">
        <v>1680</v>
      </c>
      <c r="B68" s="721" t="s">
        <v>1681</v>
      </c>
      <c r="C68" s="905" t="s">
        <v>19</v>
      </c>
      <c r="D68" s="906">
        <v>0</v>
      </c>
      <c r="E68" s="1077"/>
      <c r="F68" s="1077">
        <f>D68*E68</f>
        <v>0</v>
      </c>
      <c r="G68" s="998"/>
      <c r="H68" s="966"/>
      <c r="I68" s="912"/>
    </row>
    <row r="69" spans="1:12" ht="19.5" customHeight="1" x14ac:dyDescent="0.25">
      <c r="A69" s="905" t="s">
        <v>1682</v>
      </c>
      <c r="B69" s="721" t="s">
        <v>1683</v>
      </c>
      <c r="C69" s="905" t="s">
        <v>19</v>
      </c>
      <c r="D69" s="906">
        <v>1</v>
      </c>
      <c r="E69" s="1077"/>
      <c r="F69" s="1077">
        <f>D69*E69</f>
        <v>0</v>
      </c>
      <c r="G69" s="998"/>
      <c r="H69" s="966"/>
      <c r="I69" s="912"/>
    </row>
    <row r="70" spans="1:12" ht="19.5" customHeight="1" x14ac:dyDescent="0.25">
      <c r="A70" s="905" t="s">
        <v>1682</v>
      </c>
      <c r="B70" s="721" t="s">
        <v>1684</v>
      </c>
      <c r="C70" s="905" t="s">
        <v>19</v>
      </c>
      <c r="D70" s="906">
        <v>0</v>
      </c>
      <c r="E70" s="1077"/>
      <c r="F70" s="1077">
        <f>D70*E70</f>
        <v>0</v>
      </c>
      <c r="G70" s="998"/>
      <c r="H70" s="966"/>
      <c r="I70" s="912"/>
    </row>
    <row r="71" spans="1:12" x14ac:dyDescent="0.25">
      <c r="A71" s="907"/>
      <c r="B71" s="910"/>
      <c r="C71" s="905"/>
      <c r="D71" s="906"/>
      <c r="E71" s="1077"/>
      <c r="F71" s="1077"/>
      <c r="G71" s="998"/>
      <c r="H71" s="966"/>
      <c r="I71" s="929"/>
      <c r="J71" s="931"/>
    </row>
    <row r="72" spans="1:12" ht="13.15" customHeight="1" x14ac:dyDescent="0.25">
      <c r="A72" s="360"/>
      <c r="B72" s="917" t="s">
        <v>140</v>
      </c>
      <c r="C72" s="360"/>
      <c r="D72" s="419"/>
      <c r="E72" s="1077"/>
      <c r="F72" s="924"/>
      <c r="G72" s="389"/>
    </row>
    <row r="73" spans="1:12" s="390" customFormat="1" x14ac:dyDescent="0.25">
      <c r="A73" s="360"/>
      <c r="B73" s="423"/>
      <c r="C73" s="360"/>
      <c r="D73" s="419"/>
      <c r="E73" s="1077"/>
      <c r="F73" s="924"/>
      <c r="G73" s="389"/>
      <c r="H73" s="912"/>
      <c r="I73" s="940"/>
    </row>
    <row r="74" spans="1:12" ht="13.15" customHeight="1" x14ac:dyDescent="0.25">
      <c r="A74" s="360"/>
      <c r="B74" s="917" t="s">
        <v>148</v>
      </c>
      <c r="C74" s="360"/>
      <c r="D74" s="419"/>
      <c r="E74" s="924"/>
      <c r="F74" s="924"/>
      <c r="G74" s="389"/>
      <c r="I74" s="940"/>
      <c r="J74" s="390"/>
      <c r="K74" s="390"/>
      <c r="L74" s="390"/>
    </row>
    <row r="75" spans="1:12" ht="26" x14ac:dyDescent="0.25">
      <c r="A75" s="360"/>
      <c r="B75" s="935" t="s">
        <v>801</v>
      </c>
      <c r="C75" s="360"/>
      <c r="D75" s="419"/>
      <c r="E75" s="924"/>
      <c r="F75" s="924"/>
      <c r="G75" s="389"/>
      <c r="I75" s="940"/>
      <c r="J75" s="390"/>
      <c r="K75" s="390"/>
      <c r="L75" s="390"/>
    </row>
    <row r="76" spans="1:12" ht="13.15" customHeight="1" x14ac:dyDescent="0.25">
      <c r="A76" s="907" t="s">
        <v>186</v>
      </c>
      <c r="B76" s="908" t="s">
        <v>802</v>
      </c>
      <c r="C76" s="907" t="s">
        <v>19</v>
      </c>
      <c r="D76" s="928">
        <v>3</v>
      </c>
      <c r="E76" s="1077"/>
      <c r="F76" s="1077">
        <f>D76*E76</f>
        <v>0</v>
      </c>
      <c r="G76" s="886"/>
      <c r="I76" s="940"/>
      <c r="J76" s="390"/>
      <c r="K76" s="390"/>
      <c r="L76" s="390"/>
    </row>
    <row r="77" spans="1:12" s="390" customFormat="1" x14ac:dyDescent="0.25">
      <c r="A77" s="907"/>
      <c r="B77" s="910"/>
      <c r="C77" s="907"/>
      <c r="D77" s="928"/>
      <c r="E77" s="1077"/>
      <c r="F77" s="1077"/>
      <c r="G77" s="886"/>
      <c r="H77" s="912"/>
      <c r="I77" s="940"/>
    </row>
    <row r="78" spans="1:12" s="390" customFormat="1" ht="26" x14ac:dyDescent="0.25">
      <c r="A78" s="907"/>
      <c r="B78" s="936" t="s">
        <v>803</v>
      </c>
      <c r="C78" s="907"/>
      <c r="D78" s="928"/>
      <c r="E78" s="1077"/>
      <c r="F78" s="1077"/>
      <c r="G78" s="886"/>
      <c r="H78" s="912"/>
      <c r="I78" s="940"/>
    </row>
    <row r="79" spans="1:12" s="390" customFormat="1" x14ac:dyDescent="0.25">
      <c r="A79" s="907" t="s">
        <v>1581</v>
      </c>
      <c r="B79" s="910" t="s">
        <v>800</v>
      </c>
      <c r="C79" s="907" t="s">
        <v>19</v>
      </c>
      <c r="D79" s="928">
        <v>3</v>
      </c>
      <c r="E79" s="1077"/>
      <c r="F79" s="1077">
        <f>D79*E79</f>
        <v>0</v>
      </c>
      <c r="G79" s="886"/>
      <c r="H79" s="912"/>
      <c r="I79" s="940"/>
    </row>
    <row r="80" spans="1:12" s="390" customFormat="1" x14ac:dyDescent="0.25">
      <c r="A80" s="907" t="s">
        <v>1685</v>
      </c>
      <c r="B80" s="910" t="s">
        <v>799</v>
      </c>
      <c r="C80" s="907" t="s">
        <v>19</v>
      </c>
      <c r="D80" s="928">
        <v>2</v>
      </c>
      <c r="E80" s="1077"/>
      <c r="F80" s="1077">
        <f>D80*E80</f>
        <v>0</v>
      </c>
      <c r="G80" s="886"/>
      <c r="H80" s="912"/>
      <c r="I80" s="940"/>
    </row>
    <row r="81" spans="1:256" s="390" customFormat="1" x14ac:dyDescent="0.25">
      <c r="A81" s="907"/>
      <c r="B81" s="910"/>
      <c r="C81" s="907"/>
      <c r="D81" s="928"/>
      <c r="E81" s="1077"/>
      <c r="F81" s="1077"/>
      <c r="G81" s="886"/>
      <c r="H81" s="912"/>
      <c r="I81" s="940"/>
    </row>
    <row r="82" spans="1:256" s="390" customFormat="1" ht="25.5" x14ac:dyDescent="0.25">
      <c r="A82" s="937" t="s">
        <v>804</v>
      </c>
      <c r="B82" s="908" t="s">
        <v>805</v>
      </c>
      <c r="C82" s="938" t="s">
        <v>19</v>
      </c>
      <c r="D82" s="939">
        <v>2</v>
      </c>
      <c r="E82" s="1320"/>
      <c r="F82" s="1320">
        <f>D82*E82</f>
        <v>0</v>
      </c>
      <c r="G82" s="1000"/>
      <c r="H82" s="940"/>
      <c r="I82" s="971"/>
      <c r="J82" s="362"/>
      <c r="K82" s="362"/>
      <c r="L82" s="362"/>
      <c r="M82" s="362"/>
    </row>
    <row r="83" spans="1:256" s="390" customFormat="1" x14ac:dyDescent="0.25">
      <c r="A83" s="937"/>
      <c r="B83" s="908"/>
      <c r="C83" s="938"/>
      <c r="D83" s="939"/>
      <c r="E83" s="1320"/>
      <c r="F83" s="1320"/>
      <c r="G83" s="1000"/>
      <c r="H83" s="940"/>
      <c r="I83" s="971"/>
      <c r="J83" s="362"/>
      <c r="K83" s="362"/>
      <c r="L83" s="362"/>
      <c r="M83" s="362"/>
    </row>
    <row r="84" spans="1:256" s="390" customFormat="1" x14ac:dyDescent="0.25">
      <c r="A84" s="1175" t="s">
        <v>1848</v>
      </c>
      <c r="B84" s="1176" t="s">
        <v>1874</v>
      </c>
      <c r="C84" s="1175" t="s">
        <v>19</v>
      </c>
      <c r="D84" s="1177">
        <v>1</v>
      </c>
      <c r="E84" s="1321"/>
      <c r="F84" s="1321">
        <f>D84*E84</f>
        <v>0</v>
      </c>
      <c r="G84" s="886"/>
      <c r="H84" s="912"/>
      <c r="I84" s="940"/>
    </row>
    <row r="85" spans="1:256" s="390" customFormat="1" x14ac:dyDescent="0.25">
      <c r="A85" s="1175"/>
      <c r="B85" s="1176"/>
      <c r="C85" s="1175"/>
      <c r="D85" s="1177"/>
      <c r="E85" s="1321"/>
      <c r="F85" s="1321"/>
      <c r="G85" s="886"/>
      <c r="H85" s="912"/>
      <c r="I85" s="940"/>
    </row>
    <row r="86" spans="1:256" s="390" customFormat="1" x14ac:dyDescent="0.25">
      <c r="A86" s="907" t="s">
        <v>806</v>
      </c>
      <c r="B86" s="908" t="s">
        <v>807</v>
      </c>
      <c r="C86" s="907" t="s">
        <v>19</v>
      </c>
      <c r="D86" s="928">
        <v>2</v>
      </c>
      <c r="E86" s="1077"/>
      <c r="F86" s="1077">
        <f>D86*E86</f>
        <v>0</v>
      </c>
      <c r="G86" s="886"/>
      <c r="H86" s="940"/>
      <c r="I86" s="971"/>
      <c r="J86" s="362"/>
      <c r="K86" s="362"/>
      <c r="L86" s="362"/>
      <c r="M86" s="362"/>
    </row>
    <row r="87" spans="1:256" x14ac:dyDescent="0.25">
      <c r="A87" s="907"/>
      <c r="B87" s="941"/>
      <c r="C87" s="907"/>
      <c r="D87" s="928"/>
      <c r="E87" s="1077"/>
      <c r="F87" s="1077"/>
      <c r="G87" s="886"/>
      <c r="H87" s="940"/>
    </row>
    <row r="88" spans="1:256" s="390" customFormat="1" ht="13" x14ac:dyDescent="0.25">
      <c r="A88" s="360"/>
      <c r="B88" s="942" t="s">
        <v>270</v>
      </c>
      <c r="C88" s="360"/>
      <c r="D88" s="419"/>
      <c r="E88" s="924"/>
      <c r="F88" s="924"/>
      <c r="G88" s="389"/>
      <c r="H88" s="940"/>
      <c r="I88" s="946"/>
      <c r="J88" s="913"/>
      <c r="K88" s="913"/>
      <c r="L88" s="913"/>
      <c r="M88" s="913"/>
    </row>
    <row r="89" spans="1:256" s="913" customFormat="1" ht="13" x14ac:dyDescent="0.25">
      <c r="A89" s="907"/>
      <c r="B89" s="926" t="s">
        <v>808</v>
      </c>
      <c r="C89" s="907"/>
      <c r="D89" s="928"/>
      <c r="E89" s="1077"/>
      <c r="F89" s="1077"/>
      <c r="G89" s="886"/>
      <c r="H89" s="1174"/>
      <c r="I89" s="940"/>
      <c r="J89" s="390"/>
      <c r="K89" s="390"/>
      <c r="L89" s="390"/>
      <c r="M89" s="390"/>
    </row>
    <row r="90" spans="1:256" s="913" customFormat="1" ht="18.75" customHeight="1" x14ac:dyDescent="0.25">
      <c r="A90" s="905" t="s">
        <v>198</v>
      </c>
      <c r="B90" s="721" t="s">
        <v>809</v>
      </c>
      <c r="C90" s="938" t="s">
        <v>19</v>
      </c>
      <c r="D90" s="939">
        <v>1</v>
      </c>
      <c r="E90" s="1320"/>
      <c r="F90" s="1320">
        <f>D90*E90</f>
        <v>0</v>
      </c>
      <c r="G90" s="1000"/>
      <c r="H90" s="1174"/>
      <c r="I90" s="940"/>
      <c r="J90" s="390"/>
      <c r="K90" s="390"/>
      <c r="L90" s="390"/>
      <c r="M90" s="390"/>
    </row>
    <row r="91" spans="1:256" s="913" customFormat="1" ht="13" x14ac:dyDescent="0.25">
      <c r="A91" s="905" t="s">
        <v>810</v>
      </c>
      <c r="B91" s="793" t="s">
        <v>811</v>
      </c>
      <c r="C91" s="905" t="s">
        <v>19</v>
      </c>
      <c r="D91" s="906">
        <v>1</v>
      </c>
      <c r="E91" s="1077"/>
      <c r="F91" s="1077">
        <f>D91*E91</f>
        <v>0</v>
      </c>
      <c r="G91" s="886"/>
      <c r="H91" s="912"/>
      <c r="I91" s="940"/>
      <c r="J91" s="390"/>
      <c r="K91" s="390"/>
      <c r="L91" s="390"/>
      <c r="M91" s="390"/>
    </row>
    <row r="92" spans="1:256" s="913" customFormat="1" ht="9.75" customHeight="1" x14ac:dyDescent="0.25">
      <c r="A92" s="907"/>
      <c r="B92" s="910"/>
      <c r="C92" s="907"/>
      <c r="D92" s="928"/>
      <c r="E92" s="1077"/>
      <c r="F92" s="1077"/>
      <c r="G92" s="886"/>
      <c r="H92" s="940"/>
      <c r="I92" s="940"/>
      <c r="J92" s="390"/>
      <c r="K92" s="390"/>
      <c r="L92" s="390"/>
      <c r="M92" s="390"/>
    </row>
    <row r="93" spans="1:256" s="390" customFormat="1" ht="13" x14ac:dyDescent="0.25">
      <c r="A93" s="937"/>
      <c r="B93" s="926" t="s">
        <v>812</v>
      </c>
      <c r="C93" s="907"/>
      <c r="D93" s="928"/>
      <c r="E93" s="1077"/>
      <c r="F93" s="1077"/>
      <c r="G93" s="886"/>
      <c r="H93" s="943"/>
      <c r="I93" s="940"/>
    </row>
    <row r="94" spans="1:256" s="390" customFormat="1" ht="17.25" customHeight="1" x14ac:dyDescent="0.25">
      <c r="A94" s="907" t="s">
        <v>760</v>
      </c>
      <c r="B94" s="908" t="s">
        <v>813</v>
      </c>
      <c r="C94" s="907" t="s">
        <v>126</v>
      </c>
      <c r="D94" s="928">
        <v>23</v>
      </c>
      <c r="E94" s="1077"/>
      <c r="F94" s="1077">
        <f>D94*E94</f>
        <v>0</v>
      </c>
      <c r="G94" s="886"/>
      <c r="H94" s="940"/>
      <c r="I94" s="940"/>
    </row>
    <row r="95" spans="1:256" s="390" customFormat="1" ht="17.25" customHeight="1" x14ac:dyDescent="0.25">
      <c r="A95" s="907" t="s">
        <v>761</v>
      </c>
      <c r="B95" s="908" t="s">
        <v>814</v>
      </c>
      <c r="C95" s="907" t="s">
        <v>126</v>
      </c>
      <c r="D95" s="928">
        <v>15</v>
      </c>
      <c r="E95" s="1077"/>
      <c r="F95" s="1077">
        <f>D95*E95</f>
        <v>0</v>
      </c>
      <c r="G95" s="886"/>
      <c r="H95" s="940"/>
      <c r="I95" s="1173"/>
    </row>
    <row r="96" spans="1:256" s="390" customFormat="1" ht="10.5" customHeight="1" x14ac:dyDescent="0.25">
      <c r="A96" s="907"/>
      <c r="B96" s="908"/>
      <c r="C96" s="907"/>
      <c r="D96" s="928"/>
      <c r="E96" s="1077"/>
      <c r="F96" s="1077"/>
      <c r="G96" s="886"/>
      <c r="H96" s="943"/>
      <c r="I96" s="91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51"/>
      <c r="GY96" s="351"/>
      <c r="GZ96" s="351"/>
      <c r="HA96" s="351"/>
      <c r="HB96" s="351"/>
      <c r="HC96" s="351"/>
      <c r="HD96" s="351"/>
      <c r="HE96" s="351"/>
      <c r="HF96" s="351"/>
      <c r="HG96" s="351"/>
      <c r="HH96" s="351"/>
      <c r="HI96" s="351"/>
      <c r="HJ96" s="351"/>
      <c r="HK96" s="351"/>
      <c r="HL96" s="351"/>
      <c r="HM96" s="351"/>
      <c r="HN96" s="351"/>
      <c r="HO96" s="351"/>
      <c r="HP96" s="351"/>
      <c r="HQ96" s="351"/>
      <c r="HR96" s="351"/>
      <c r="HS96" s="351"/>
      <c r="HT96" s="351"/>
      <c r="HU96" s="351"/>
      <c r="HV96" s="351"/>
      <c r="HW96" s="351"/>
      <c r="HX96" s="351"/>
      <c r="HY96" s="351"/>
      <c r="HZ96" s="351"/>
      <c r="IA96" s="351"/>
      <c r="IB96" s="351"/>
      <c r="IC96" s="351"/>
      <c r="ID96" s="351"/>
      <c r="IE96" s="351"/>
      <c r="IF96" s="351"/>
      <c r="IG96" s="351"/>
      <c r="IH96" s="351"/>
      <c r="II96" s="351"/>
      <c r="IJ96" s="351"/>
      <c r="IK96" s="351"/>
      <c r="IL96" s="351"/>
      <c r="IM96" s="351"/>
      <c r="IN96" s="351"/>
      <c r="IO96" s="351"/>
      <c r="IP96" s="351"/>
      <c r="IQ96" s="351"/>
      <c r="IR96" s="351"/>
      <c r="IS96" s="351"/>
      <c r="IT96" s="351"/>
      <c r="IU96" s="351"/>
      <c r="IV96" s="351"/>
    </row>
    <row r="97" spans="1:256" s="390" customFormat="1" ht="13" x14ac:dyDescent="0.25">
      <c r="A97" s="944"/>
      <c r="B97" s="945" t="s">
        <v>1944</v>
      </c>
      <c r="C97" s="907"/>
      <c r="D97" s="907"/>
      <c r="E97" s="1322"/>
      <c r="F97" s="1076"/>
      <c r="G97" s="1001"/>
      <c r="H97" s="946"/>
      <c r="I97" s="91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351"/>
      <c r="GF97" s="351"/>
      <c r="GG97" s="351"/>
      <c r="GH97" s="351"/>
      <c r="GI97" s="351"/>
      <c r="GJ97" s="351"/>
      <c r="GK97" s="351"/>
      <c r="GL97" s="351"/>
      <c r="GM97" s="351"/>
      <c r="GN97" s="351"/>
      <c r="GO97" s="351"/>
      <c r="GP97" s="351"/>
      <c r="GQ97" s="351"/>
      <c r="GR97" s="351"/>
      <c r="GS97" s="351"/>
      <c r="GT97" s="351"/>
      <c r="GU97" s="351"/>
      <c r="GV97" s="351"/>
      <c r="GW97" s="351"/>
      <c r="GX97" s="351"/>
      <c r="GY97" s="351"/>
      <c r="GZ97" s="351"/>
      <c r="HA97" s="351"/>
      <c r="HB97" s="351"/>
      <c r="HC97" s="351"/>
      <c r="HD97" s="351"/>
      <c r="HE97" s="351"/>
      <c r="HF97" s="351"/>
      <c r="HG97" s="351"/>
      <c r="HH97" s="351"/>
      <c r="HI97" s="351"/>
      <c r="HJ97" s="351"/>
      <c r="HK97" s="351"/>
      <c r="HL97" s="351"/>
      <c r="HM97" s="351"/>
      <c r="HN97" s="351"/>
      <c r="HO97" s="351"/>
      <c r="HP97" s="351"/>
      <c r="HQ97" s="351"/>
      <c r="HR97" s="351"/>
      <c r="HS97" s="351"/>
      <c r="HT97" s="351"/>
      <c r="HU97" s="351"/>
      <c r="HV97" s="351"/>
      <c r="HW97" s="351"/>
      <c r="HX97" s="351"/>
      <c r="HY97" s="351"/>
      <c r="HZ97" s="351"/>
      <c r="IA97" s="351"/>
      <c r="IB97" s="351"/>
      <c r="IC97" s="351"/>
      <c r="ID97" s="351"/>
      <c r="IE97" s="351"/>
      <c r="IF97" s="351"/>
      <c r="IG97" s="351"/>
      <c r="IH97" s="351"/>
      <c r="II97" s="351"/>
      <c r="IJ97" s="351"/>
      <c r="IK97" s="351"/>
      <c r="IL97" s="351"/>
      <c r="IM97" s="351"/>
      <c r="IN97" s="351"/>
      <c r="IO97" s="351"/>
      <c r="IP97" s="351"/>
      <c r="IQ97" s="351"/>
      <c r="IR97" s="351"/>
      <c r="IS97" s="351"/>
      <c r="IT97" s="351"/>
      <c r="IU97" s="351"/>
      <c r="IV97" s="351"/>
    </row>
    <row r="98" spans="1:256" s="390" customFormat="1" ht="19.5" customHeight="1" x14ac:dyDescent="0.25">
      <c r="A98" s="907" t="s">
        <v>815</v>
      </c>
      <c r="B98" s="908" t="s">
        <v>816</v>
      </c>
      <c r="C98" s="907" t="s">
        <v>19</v>
      </c>
      <c r="D98" s="907">
        <v>2</v>
      </c>
      <c r="E98" s="1077"/>
      <c r="F98" s="1077">
        <f>E98*D98</f>
        <v>0</v>
      </c>
      <c r="G98" s="886"/>
      <c r="H98" s="946"/>
      <c r="I98" s="91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351"/>
      <c r="EZ98" s="351"/>
      <c r="FA98" s="351"/>
      <c r="FB98" s="351"/>
      <c r="FC98" s="351"/>
      <c r="FD98" s="351"/>
      <c r="FE98" s="351"/>
      <c r="FF98" s="351"/>
      <c r="FG98" s="351"/>
      <c r="FH98" s="351"/>
      <c r="FI98" s="351"/>
      <c r="FJ98" s="351"/>
      <c r="FK98" s="351"/>
      <c r="FL98" s="351"/>
      <c r="FM98" s="351"/>
      <c r="FN98" s="351"/>
      <c r="FO98" s="351"/>
      <c r="FP98" s="351"/>
      <c r="FQ98" s="351"/>
      <c r="FR98" s="351"/>
      <c r="FS98" s="351"/>
      <c r="FT98" s="351"/>
      <c r="FU98" s="351"/>
      <c r="FV98" s="351"/>
      <c r="FW98" s="351"/>
      <c r="FX98" s="351"/>
      <c r="FY98" s="351"/>
      <c r="FZ98" s="351"/>
      <c r="GA98" s="351"/>
      <c r="GB98" s="351"/>
      <c r="GC98" s="351"/>
      <c r="GD98" s="351"/>
      <c r="GE98" s="351"/>
      <c r="GF98" s="351"/>
      <c r="GG98" s="351"/>
      <c r="GH98" s="351"/>
      <c r="GI98" s="351"/>
      <c r="GJ98" s="351"/>
      <c r="GK98" s="351"/>
      <c r="GL98" s="351"/>
      <c r="GM98" s="351"/>
      <c r="GN98" s="351"/>
      <c r="GO98" s="351"/>
      <c r="GP98" s="351"/>
      <c r="GQ98" s="351"/>
      <c r="GR98" s="351"/>
      <c r="GS98" s="351"/>
      <c r="GT98" s="351"/>
      <c r="GU98" s="351"/>
      <c r="GV98" s="351"/>
      <c r="GW98" s="351"/>
      <c r="GX98" s="351"/>
      <c r="GY98" s="351"/>
      <c r="GZ98" s="351"/>
      <c r="HA98" s="351"/>
      <c r="HB98" s="351"/>
      <c r="HC98" s="351"/>
      <c r="HD98" s="351"/>
      <c r="HE98" s="351"/>
      <c r="HF98" s="351"/>
      <c r="HG98" s="351"/>
      <c r="HH98" s="351"/>
      <c r="HI98" s="351"/>
      <c r="HJ98" s="351"/>
      <c r="HK98" s="351"/>
      <c r="HL98" s="351"/>
      <c r="HM98" s="351"/>
      <c r="HN98" s="351"/>
      <c r="HO98" s="351"/>
      <c r="HP98" s="351"/>
      <c r="HQ98" s="351"/>
      <c r="HR98" s="351"/>
      <c r="HS98" s="351"/>
      <c r="HT98" s="351"/>
      <c r="HU98" s="351"/>
      <c r="HV98" s="351"/>
      <c r="HW98" s="351"/>
      <c r="HX98" s="351"/>
      <c r="HY98" s="351"/>
      <c r="HZ98" s="351"/>
      <c r="IA98" s="351"/>
      <c r="IB98" s="351"/>
      <c r="IC98" s="351"/>
      <c r="ID98" s="351"/>
      <c r="IE98" s="351"/>
      <c r="IF98" s="351"/>
      <c r="IG98" s="351"/>
      <c r="IH98" s="351"/>
      <c r="II98" s="351"/>
      <c r="IJ98" s="351"/>
      <c r="IK98" s="351"/>
      <c r="IL98" s="351"/>
      <c r="IM98" s="351"/>
      <c r="IN98" s="351"/>
      <c r="IO98" s="351"/>
      <c r="IP98" s="351"/>
      <c r="IQ98" s="351"/>
      <c r="IR98" s="351"/>
      <c r="IS98" s="351"/>
      <c r="IT98" s="351"/>
      <c r="IU98" s="351"/>
      <c r="IV98" s="351"/>
    </row>
    <row r="99" spans="1:256" s="390" customFormat="1" ht="19.5" customHeight="1" x14ac:dyDescent="0.25">
      <c r="A99" s="907" t="s">
        <v>817</v>
      </c>
      <c r="B99" s="908" t="s">
        <v>818</v>
      </c>
      <c r="C99" s="907" t="s">
        <v>19</v>
      </c>
      <c r="D99" s="907">
        <v>2</v>
      </c>
      <c r="E99" s="1077"/>
      <c r="F99" s="1077">
        <f>E99*D99</f>
        <v>0</v>
      </c>
      <c r="G99" s="886"/>
      <c r="H99" s="946"/>
      <c r="I99" s="91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1"/>
      <c r="CN99" s="351"/>
      <c r="CO99" s="351"/>
      <c r="CP99" s="351"/>
      <c r="CQ99" s="351"/>
      <c r="CR99" s="351"/>
      <c r="CS99" s="351"/>
      <c r="CT99" s="351"/>
      <c r="CU99" s="351"/>
      <c r="CV99" s="351"/>
      <c r="CW99" s="351"/>
      <c r="CX99" s="351"/>
      <c r="CY99" s="351"/>
      <c r="CZ99" s="351"/>
      <c r="DA99" s="351"/>
      <c r="DB99" s="351"/>
      <c r="DC99" s="351"/>
      <c r="DD99" s="351"/>
      <c r="DE99" s="351"/>
      <c r="DF99" s="351"/>
      <c r="DG99" s="351"/>
      <c r="DH99" s="351"/>
      <c r="DI99" s="351"/>
      <c r="DJ99" s="351"/>
      <c r="DK99" s="351"/>
      <c r="DL99" s="351"/>
      <c r="DM99" s="351"/>
      <c r="DN99" s="351"/>
      <c r="DO99" s="351"/>
      <c r="DP99" s="351"/>
      <c r="DQ99" s="351"/>
      <c r="DR99" s="351"/>
      <c r="DS99" s="351"/>
      <c r="DT99" s="351"/>
      <c r="DU99" s="351"/>
      <c r="DV99" s="351"/>
      <c r="DW99" s="351"/>
      <c r="DX99" s="351"/>
      <c r="DY99" s="351"/>
      <c r="DZ99" s="351"/>
      <c r="EA99" s="351"/>
      <c r="EB99" s="351"/>
      <c r="EC99" s="351"/>
      <c r="ED99" s="351"/>
      <c r="EE99" s="351"/>
      <c r="EF99" s="351"/>
      <c r="EG99" s="351"/>
      <c r="EH99" s="351"/>
      <c r="EI99" s="351"/>
      <c r="EJ99" s="351"/>
      <c r="EK99" s="351"/>
      <c r="EL99" s="351"/>
      <c r="EM99" s="351"/>
      <c r="EN99" s="351"/>
      <c r="EO99" s="351"/>
      <c r="EP99" s="351"/>
      <c r="EQ99" s="351"/>
      <c r="ER99" s="351"/>
      <c r="ES99" s="351"/>
      <c r="ET99" s="351"/>
      <c r="EU99" s="351"/>
      <c r="EV99" s="351"/>
      <c r="EW99" s="351"/>
      <c r="EX99" s="351"/>
      <c r="EY99" s="351"/>
      <c r="EZ99" s="351"/>
      <c r="FA99" s="351"/>
      <c r="FB99" s="351"/>
      <c r="FC99" s="351"/>
      <c r="FD99" s="351"/>
      <c r="FE99" s="351"/>
      <c r="FF99" s="351"/>
      <c r="FG99" s="351"/>
      <c r="FH99" s="351"/>
      <c r="FI99" s="351"/>
      <c r="FJ99" s="351"/>
      <c r="FK99" s="351"/>
      <c r="FL99" s="351"/>
      <c r="FM99" s="351"/>
      <c r="FN99" s="351"/>
      <c r="FO99" s="351"/>
      <c r="FP99" s="351"/>
      <c r="FQ99" s="351"/>
      <c r="FR99" s="351"/>
      <c r="FS99" s="351"/>
      <c r="FT99" s="351"/>
      <c r="FU99" s="351"/>
      <c r="FV99" s="351"/>
      <c r="FW99" s="351"/>
      <c r="FX99" s="351"/>
      <c r="FY99" s="351"/>
      <c r="FZ99" s="351"/>
      <c r="GA99" s="351"/>
      <c r="GB99" s="351"/>
      <c r="GC99" s="351"/>
      <c r="GD99" s="351"/>
      <c r="GE99" s="351"/>
      <c r="GF99" s="351"/>
      <c r="GG99" s="351"/>
      <c r="GH99" s="351"/>
      <c r="GI99" s="351"/>
      <c r="GJ99" s="351"/>
      <c r="GK99" s="351"/>
      <c r="GL99" s="351"/>
      <c r="GM99" s="351"/>
      <c r="GN99" s="351"/>
      <c r="GO99" s="351"/>
      <c r="GP99" s="351"/>
      <c r="GQ99" s="351"/>
      <c r="GR99" s="351"/>
      <c r="GS99" s="351"/>
      <c r="GT99" s="351"/>
      <c r="GU99" s="351"/>
      <c r="GV99" s="351"/>
      <c r="GW99" s="351"/>
      <c r="GX99" s="351"/>
      <c r="GY99" s="351"/>
      <c r="GZ99" s="351"/>
      <c r="HA99" s="351"/>
      <c r="HB99" s="351"/>
      <c r="HC99" s="351"/>
      <c r="HD99" s="351"/>
      <c r="HE99" s="351"/>
      <c r="HF99" s="351"/>
      <c r="HG99" s="351"/>
      <c r="HH99" s="351"/>
      <c r="HI99" s="351"/>
      <c r="HJ99" s="351"/>
      <c r="HK99" s="351"/>
      <c r="HL99" s="351"/>
      <c r="HM99" s="351"/>
      <c r="HN99" s="351"/>
      <c r="HO99" s="351"/>
      <c r="HP99" s="351"/>
      <c r="HQ99" s="351"/>
      <c r="HR99" s="351"/>
      <c r="HS99" s="351"/>
      <c r="HT99" s="351"/>
      <c r="HU99" s="351"/>
      <c r="HV99" s="351"/>
      <c r="HW99" s="351"/>
      <c r="HX99" s="351"/>
      <c r="HY99" s="351"/>
      <c r="HZ99" s="351"/>
      <c r="IA99" s="351"/>
      <c r="IB99" s="351"/>
      <c r="IC99" s="351"/>
      <c r="ID99" s="351"/>
      <c r="IE99" s="351"/>
      <c r="IF99" s="351"/>
      <c r="IG99" s="351"/>
      <c r="IH99" s="351"/>
      <c r="II99" s="351"/>
      <c r="IJ99" s="351"/>
      <c r="IK99" s="351"/>
      <c r="IL99" s="351"/>
      <c r="IM99" s="351"/>
      <c r="IN99" s="351"/>
      <c r="IO99" s="351"/>
      <c r="IP99" s="351"/>
      <c r="IQ99" s="351"/>
      <c r="IR99" s="351"/>
      <c r="IS99" s="351"/>
      <c r="IT99" s="351"/>
      <c r="IU99" s="351"/>
      <c r="IV99" s="351"/>
    </row>
    <row r="100" spans="1:256" s="563" customFormat="1" ht="10.5" customHeight="1" x14ac:dyDescent="0.25">
      <c r="A100" s="907"/>
      <c r="B100" s="908"/>
      <c r="C100" s="907"/>
      <c r="D100" s="907"/>
      <c r="E100" s="1322"/>
      <c r="F100" s="1076"/>
      <c r="G100" s="1001"/>
      <c r="H100" s="946"/>
      <c r="I100" s="929"/>
    </row>
    <row r="101" spans="1:256" s="563" customFormat="1" ht="26" x14ac:dyDescent="0.25">
      <c r="A101" s="907"/>
      <c r="B101" s="945" t="s">
        <v>819</v>
      </c>
      <c r="C101" s="907"/>
      <c r="D101" s="907"/>
      <c r="E101" s="1322"/>
      <c r="F101" s="1076"/>
      <c r="G101" s="1001"/>
      <c r="H101" s="946"/>
      <c r="I101" s="929"/>
    </row>
    <row r="102" spans="1:256" s="563" customFormat="1" ht="18" customHeight="1" x14ac:dyDescent="0.25">
      <c r="A102" s="937" t="s">
        <v>820</v>
      </c>
      <c r="B102" s="908" t="s">
        <v>1582</v>
      </c>
      <c r="C102" s="907" t="s">
        <v>126</v>
      </c>
      <c r="D102" s="928">
        <v>28</v>
      </c>
      <c r="E102" s="1077"/>
      <c r="F102" s="1077">
        <f>D102*E102</f>
        <v>0</v>
      </c>
      <c r="G102" s="886"/>
      <c r="H102" s="929"/>
      <c r="I102" s="929"/>
    </row>
    <row r="103" spans="1:256" s="563" customFormat="1" ht="18" customHeight="1" x14ac:dyDescent="0.25">
      <c r="A103" s="937" t="s">
        <v>821</v>
      </c>
      <c r="B103" s="908" t="s">
        <v>1583</v>
      </c>
      <c r="C103" s="907" t="s">
        <v>126</v>
      </c>
      <c r="D103" s="928">
        <v>6</v>
      </c>
      <c r="E103" s="1080"/>
      <c r="F103" s="1077">
        <f>D103*E103</f>
        <v>0</v>
      </c>
      <c r="G103" s="886"/>
      <c r="H103" s="929"/>
      <c r="I103" s="929"/>
    </row>
    <row r="104" spans="1:256" s="563" customFormat="1" ht="8.25" customHeight="1" x14ac:dyDescent="0.25">
      <c r="A104" s="937"/>
      <c r="B104" s="908"/>
      <c r="C104" s="907"/>
      <c r="D104" s="928"/>
      <c r="E104" s="1323"/>
      <c r="F104" s="1077"/>
      <c r="G104" s="886"/>
      <c r="H104" s="929"/>
      <c r="I104" s="929"/>
    </row>
    <row r="105" spans="1:256" s="563" customFormat="1" x14ac:dyDescent="0.25">
      <c r="A105" s="907" t="s">
        <v>822</v>
      </c>
      <c r="B105" s="908" t="s">
        <v>823</v>
      </c>
      <c r="C105" s="907" t="s">
        <v>126</v>
      </c>
      <c r="D105" s="907">
        <v>5</v>
      </c>
      <c r="E105" s="1077"/>
      <c r="F105" s="1077">
        <f>D105*E105</f>
        <v>0</v>
      </c>
      <c r="G105" s="886"/>
      <c r="H105" s="929"/>
      <c r="I105" s="929"/>
    </row>
    <row r="106" spans="1:256" s="563" customFormat="1" ht="13" thickBot="1" x14ac:dyDescent="0.3">
      <c r="A106" s="907"/>
      <c r="B106" s="908"/>
      <c r="C106" s="907"/>
      <c r="D106" s="907"/>
      <c r="E106" s="1077"/>
      <c r="F106" s="1077"/>
      <c r="G106" s="886"/>
      <c r="H106" s="929"/>
      <c r="I106" s="929"/>
    </row>
    <row r="107" spans="1:256" s="563" customFormat="1" ht="13.5" thickTop="1" x14ac:dyDescent="0.25">
      <c r="A107" s="2189" t="s">
        <v>103</v>
      </c>
      <c r="B107" s="2190"/>
      <c r="C107" s="2190"/>
      <c r="D107" s="2190"/>
      <c r="E107" s="2191"/>
      <c r="F107" s="1330">
        <f>SUM(F53:F106)</f>
        <v>0</v>
      </c>
      <c r="G107" s="886"/>
      <c r="H107" s="929"/>
      <c r="I107" s="929"/>
    </row>
    <row r="108" spans="1:256" s="390" customFormat="1" x14ac:dyDescent="0.25">
      <c r="A108" s="907"/>
      <c r="B108" s="908"/>
      <c r="C108" s="907"/>
      <c r="D108" s="907"/>
      <c r="E108" s="1322"/>
      <c r="F108" s="1077"/>
      <c r="G108" s="886"/>
      <c r="H108" s="929"/>
      <c r="I108" s="940"/>
    </row>
    <row r="109" spans="1:256" s="390" customFormat="1" ht="13" x14ac:dyDescent="0.25">
      <c r="A109" s="944"/>
      <c r="B109" s="947" t="s">
        <v>824</v>
      </c>
      <c r="C109" s="907"/>
      <c r="D109" s="907"/>
      <c r="E109" s="1322"/>
      <c r="F109" s="1077"/>
      <c r="G109" s="886"/>
      <c r="H109" s="929"/>
      <c r="I109" s="940"/>
    </row>
    <row r="110" spans="1:256" s="390" customFormat="1" ht="20.25" customHeight="1" x14ac:dyDescent="0.25">
      <c r="A110" s="907" t="s">
        <v>825</v>
      </c>
      <c r="B110" s="908" t="s">
        <v>826</v>
      </c>
      <c r="C110" s="907" t="s">
        <v>126</v>
      </c>
      <c r="D110" s="928">
        <v>37</v>
      </c>
      <c r="E110" s="1077"/>
      <c r="F110" s="1077">
        <f>D110*E110</f>
        <v>0</v>
      </c>
      <c r="G110" s="886"/>
      <c r="H110" s="940"/>
      <c r="I110" s="940"/>
    </row>
    <row r="111" spans="1:256" s="390" customFormat="1" ht="20.25" customHeight="1" x14ac:dyDescent="0.25">
      <c r="A111" s="907" t="s">
        <v>827</v>
      </c>
      <c r="B111" s="908" t="s">
        <v>828</v>
      </c>
      <c r="C111" s="907" t="s">
        <v>19</v>
      </c>
      <c r="D111" s="907">
        <v>4</v>
      </c>
      <c r="E111" s="1077"/>
      <c r="F111" s="1077">
        <f>D111*E111</f>
        <v>0</v>
      </c>
      <c r="G111" s="886"/>
      <c r="H111" s="940"/>
      <c r="I111" s="940"/>
    </row>
    <row r="112" spans="1:256" s="390" customFormat="1" x14ac:dyDescent="0.25">
      <c r="A112" s="944"/>
      <c r="B112" s="908"/>
      <c r="C112" s="907"/>
      <c r="D112" s="907"/>
      <c r="E112" s="1077"/>
      <c r="F112" s="1077"/>
      <c r="G112" s="886"/>
      <c r="H112" s="940"/>
      <c r="I112" s="940"/>
    </row>
    <row r="113" spans="1:9" s="390" customFormat="1" x14ac:dyDescent="0.25">
      <c r="A113" s="907" t="s">
        <v>830</v>
      </c>
      <c r="B113" s="908" t="s">
        <v>831</v>
      </c>
      <c r="C113" s="907" t="s">
        <v>126</v>
      </c>
      <c r="D113" s="907">
        <v>0</v>
      </c>
      <c r="E113" s="1077"/>
      <c r="F113" s="1077">
        <f>D113*E113</f>
        <v>0</v>
      </c>
      <c r="G113" s="886"/>
      <c r="H113" s="940"/>
      <c r="I113" s="940"/>
    </row>
    <row r="114" spans="1:9" s="390" customFormat="1" ht="13" x14ac:dyDescent="0.25">
      <c r="A114" s="907"/>
      <c r="B114" s="926"/>
      <c r="C114" s="907"/>
      <c r="D114" s="928"/>
      <c r="E114" s="1077"/>
      <c r="F114" s="1077"/>
      <c r="G114" s="886"/>
      <c r="H114" s="940"/>
      <c r="I114" s="940"/>
    </row>
    <row r="115" spans="1:9" s="390" customFormat="1" ht="13" x14ac:dyDescent="0.25">
      <c r="A115" s="944"/>
      <c r="B115" s="948" t="s">
        <v>1584</v>
      </c>
      <c r="C115" s="907"/>
      <c r="D115" s="907"/>
      <c r="E115" s="1322"/>
      <c r="F115" s="1076"/>
      <c r="G115" s="1001"/>
      <c r="H115" s="940"/>
      <c r="I115" s="940"/>
    </row>
    <row r="116" spans="1:9" s="390" customFormat="1" ht="19.5" customHeight="1" x14ac:dyDescent="0.25">
      <c r="A116" s="907" t="s">
        <v>832</v>
      </c>
      <c r="B116" s="908" t="s">
        <v>833</v>
      </c>
      <c r="C116" s="907" t="s">
        <v>19</v>
      </c>
      <c r="D116" s="907">
        <v>2</v>
      </c>
      <c r="E116" s="1077"/>
      <c r="F116" s="1076">
        <f>E116*D116</f>
        <v>0</v>
      </c>
      <c r="G116" s="1001"/>
      <c r="H116" s="940"/>
      <c r="I116" s="940"/>
    </row>
    <row r="117" spans="1:9" s="390" customFormat="1" ht="19.5" customHeight="1" x14ac:dyDescent="0.25">
      <c r="A117" s="907" t="s">
        <v>834</v>
      </c>
      <c r="B117" s="908" t="s">
        <v>835</v>
      </c>
      <c r="C117" s="907" t="s">
        <v>19</v>
      </c>
      <c r="D117" s="907">
        <v>3</v>
      </c>
      <c r="E117" s="1077"/>
      <c r="F117" s="1076">
        <f>E117*D117</f>
        <v>0</v>
      </c>
      <c r="G117" s="1001"/>
      <c r="H117" s="940"/>
      <c r="I117" s="940"/>
    </row>
    <row r="118" spans="1:9" s="563" customFormat="1" x14ac:dyDescent="0.25">
      <c r="A118" s="944"/>
      <c r="B118" s="949"/>
      <c r="C118" s="907"/>
      <c r="D118" s="907"/>
      <c r="E118" s="1322"/>
      <c r="F118" s="1076"/>
      <c r="G118" s="1001"/>
      <c r="H118" s="940"/>
      <c r="I118" s="929"/>
    </row>
    <row r="119" spans="1:9" s="563" customFormat="1" x14ac:dyDescent="0.25">
      <c r="A119" s="907" t="s">
        <v>836</v>
      </c>
      <c r="B119" s="908" t="s">
        <v>1409</v>
      </c>
      <c r="C119" s="907" t="s">
        <v>19</v>
      </c>
      <c r="D119" s="907">
        <v>2</v>
      </c>
      <c r="E119" s="1077"/>
      <c r="F119" s="1076">
        <f>E119*D119</f>
        <v>0</v>
      </c>
      <c r="G119" s="1001"/>
      <c r="H119" s="929"/>
      <c r="I119" s="929"/>
    </row>
    <row r="120" spans="1:9" s="563" customFormat="1" x14ac:dyDescent="0.25">
      <c r="A120" s="907"/>
      <c r="B120" s="941"/>
      <c r="C120" s="907"/>
      <c r="D120" s="907"/>
      <c r="E120" s="1322"/>
      <c r="F120" s="1076"/>
      <c r="G120" s="1001"/>
      <c r="H120" s="929"/>
      <c r="I120" s="929"/>
    </row>
    <row r="121" spans="1:9" s="563" customFormat="1" x14ac:dyDescent="0.25">
      <c r="A121" s="907"/>
      <c r="B121" s="908"/>
      <c r="C121" s="907"/>
      <c r="D121" s="907"/>
      <c r="E121" s="1322"/>
      <c r="F121" s="1076"/>
      <c r="G121" s="1001"/>
      <c r="H121" s="929"/>
      <c r="I121" s="929"/>
    </row>
    <row r="122" spans="1:9" s="563" customFormat="1" ht="26" x14ac:dyDescent="0.25">
      <c r="A122" s="944"/>
      <c r="B122" s="926" t="s">
        <v>837</v>
      </c>
      <c r="C122" s="907"/>
      <c r="D122" s="907"/>
      <c r="E122" s="1322"/>
      <c r="F122" s="1076"/>
      <c r="G122" s="1001"/>
      <c r="H122" s="929"/>
      <c r="I122" s="929"/>
    </row>
    <row r="123" spans="1:9" s="563" customFormat="1" x14ac:dyDescent="0.25">
      <c r="A123" s="944"/>
      <c r="B123" s="908"/>
      <c r="C123" s="907"/>
      <c r="D123" s="907"/>
      <c r="E123" s="1322"/>
      <c r="F123" s="1076"/>
      <c r="G123" s="1001"/>
      <c r="H123" s="929"/>
      <c r="I123" s="929"/>
    </row>
    <row r="124" spans="1:9" s="563" customFormat="1" ht="13" x14ac:dyDescent="0.25">
      <c r="A124" s="944"/>
      <c r="B124" s="926" t="s">
        <v>838</v>
      </c>
      <c r="C124" s="907"/>
      <c r="D124" s="907"/>
      <c r="E124" s="1322"/>
      <c r="F124" s="1076"/>
      <c r="G124" s="1001"/>
      <c r="H124" s="929"/>
      <c r="I124" s="929"/>
    </row>
    <row r="125" spans="1:9" s="563" customFormat="1" ht="19.5" customHeight="1" x14ac:dyDescent="0.25">
      <c r="A125" s="907" t="s">
        <v>203</v>
      </c>
      <c r="B125" s="908" t="s">
        <v>839</v>
      </c>
      <c r="C125" s="907" t="s">
        <v>840</v>
      </c>
      <c r="D125" s="907">
        <v>4</v>
      </c>
      <c r="E125" s="1077"/>
      <c r="F125" s="1076">
        <f>E125*D125</f>
        <v>0</v>
      </c>
      <c r="G125" s="1001"/>
      <c r="H125" s="929"/>
      <c r="I125" s="929"/>
    </row>
    <row r="126" spans="1:9" s="563" customFormat="1" ht="19.5" customHeight="1" x14ac:dyDescent="0.25">
      <c r="A126" s="907" t="s">
        <v>841</v>
      </c>
      <c r="B126" s="908" t="s">
        <v>842</v>
      </c>
      <c r="C126" s="907" t="s">
        <v>840</v>
      </c>
      <c r="D126" s="907">
        <v>1</v>
      </c>
      <c r="E126" s="1077"/>
      <c r="F126" s="1076">
        <f>E126*D126</f>
        <v>0</v>
      </c>
      <c r="G126" s="1001"/>
      <c r="H126" s="929"/>
      <c r="I126" s="929"/>
    </row>
    <row r="127" spans="1:9" s="563" customFormat="1" x14ac:dyDescent="0.25">
      <c r="A127" s="907"/>
      <c r="B127" s="908"/>
      <c r="C127" s="907"/>
      <c r="D127" s="907"/>
      <c r="E127" s="1077"/>
      <c r="F127" s="1076"/>
      <c r="G127" s="1001"/>
      <c r="H127" s="929"/>
      <c r="I127" s="929"/>
    </row>
    <row r="128" spans="1:9" s="563" customFormat="1" ht="13" x14ac:dyDescent="0.25">
      <c r="B128" s="926" t="s">
        <v>1766</v>
      </c>
      <c r="C128" s="907"/>
      <c r="D128" s="907"/>
      <c r="E128" s="1077"/>
      <c r="F128" s="1076"/>
      <c r="G128" s="1001"/>
      <c r="H128" s="929"/>
      <c r="I128" s="929"/>
    </row>
    <row r="129" spans="1:10" s="563" customFormat="1" x14ac:dyDescent="0.25">
      <c r="A129" s="907" t="s">
        <v>1764</v>
      </c>
      <c r="B129" s="908" t="s">
        <v>1765</v>
      </c>
      <c r="C129" s="907" t="s">
        <v>126</v>
      </c>
      <c r="D129" s="907">
        <v>15</v>
      </c>
      <c r="E129" s="1077"/>
      <c r="F129" s="1076">
        <f>E129*D129</f>
        <v>0</v>
      </c>
      <c r="G129" s="1001"/>
      <c r="H129" s="929"/>
      <c r="I129" s="929"/>
    </row>
    <row r="130" spans="1:10" s="563" customFormat="1" x14ac:dyDescent="0.25">
      <c r="A130" s="907"/>
      <c r="B130" s="908"/>
      <c r="C130" s="907"/>
      <c r="D130" s="907"/>
      <c r="E130" s="1077"/>
      <c r="F130" s="1076"/>
      <c r="G130" s="1001"/>
      <c r="H130" s="929"/>
      <c r="I130" s="929"/>
    </row>
    <row r="131" spans="1:10" s="563" customFormat="1" ht="13" x14ac:dyDescent="0.25">
      <c r="A131" s="944"/>
      <c r="B131" s="926" t="s">
        <v>1410</v>
      </c>
      <c r="C131" s="907"/>
      <c r="D131" s="907"/>
      <c r="E131" s="1322"/>
      <c r="F131" s="1076"/>
      <c r="G131" s="1001"/>
      <c r="H131" s="929"/>
      <c r="I131" s="929"/>
    </row>
    <row r="132" spans="1:10" s="563" customFormat="1" x14ac:dyDescent="0.25">
      <c r="A132" s="907" t="s">
        <v>843</v>
      </c>
      <c r="B132" s="908" t="s">
        <v>844</v>
      </c>
      <c r="C132" s="907" t="s">
        <v>126</v>
      </c>
      <c r="D132" s="907">
        <f>37*4</f>
        <v>148</v>
      </c>
      <c r="E132" s="1077"/>
      <c r="F132" s="1076">
        <f>E132*D132</f>
        <v>0</v>
      </c>
      <c r="G132" s="1001"/>
      <c r="H132" s="912"/>
      <c r="I132" s="929"/>
    </row>
    <row r="133" spans="1:10" s="563" customFormat="1" x14ac:dyDescent="0.25">
      <c r="A133" s="907"/>
      <c r="B133" s="908"/>
      <c r="C133" s="907"/>
      <c r="D133" s="907"/>
      <c r="E133" s="1077"/>
      <c r="F133" s="1324"/>
      <c r="G133" s="1001"/>
      <c r="H133" s="929"/>
      <c r="I133" s="929"/>
    </row>
    <row r="134" spans="1:10" s="563" customFormat="1" ht="13" x14ac:dyDescent="0.25">
      <c r="A134" s="907"/>
      <c r="B134" s="926" t="s">
        <v>845</v>
      </c>
      <c r="C134" s="907"/>
      <c r="D134" s="907"/>
      <c r="E134" s="1077"/>
      <c r="F134" s="1076"/>
      <c r="G134" s="1001"/>
      <c r="H134" s="929"/>
      <c r="I134" s="929"/>
    </row>
    <row r="135" spans="1:10" s="563" customFormat="1" ht="21" customHeight="1" x14ac:dyDescent="0.25">
      <c r="A135" s="907" t="s">
        <v>846</v>
      </c>
      <c r="B135" s="908" t="s">
        <v>847</v>
      </c>
      <c r="C135" s="907" t="s">
        <v>19</v>
      </c>
      <c r="D135" s="907">
        <v>4</v>
      </c>
      <c r="E135" s="1077"/>
      <c r="F135" s="1076">
        <f>E135*D135</f>
        <v>0</v>
      </c>
      <c r="G135" s="1001"/>
      <c r="H135" s="929"/>
      <c r="I135" s="929"/>
    </row>
    <row r="136" spans="1:10" s="563" customFormat="1" ht="21" customHeight="1" x14ac:dyDescent="0.25">
      <c r="A136" s="907" t="s">
        <v>848</v>
      </c>
      <c r="B136" s="908" t="s">
        <v>849</v>
      </c>
      <c r="C136" s="907" t="s">
        <v>19</v>
      </c>
      <c r="D136" s="907">
        <v>8</v>
      </c>
      <c r="E136" s="1077"/>
      <c r="F136" s="1076">
        <f>E136*D136</f>
        <v>0</v>
      </c>
      <c r="G136" s="1001"/>
      <c r="H136" s="929"/>
      <c r="I136" s="929"/>
    </row>
    <row r="137" spans="1:10" s="563" customFormat="1" ht="21" customHeight="1" x14ac:dyDescent="0.25">
      <c r="A137" s="907" t="s">
        <v>850</v>
      </c>
      <c r="B137" s="908" t="s">
        <v>851</v>
      </c>
      <c r="C137" s="907" t="s">
        <v>19</v>
      </c>
      <c r="D137" s="906">
        <v>4</v>
      </c>
      <c r="E137" s="1077"/>
      <c r="F137" s="1077">
        <f>D137*E137</f>
        <v>0</v>
      </c>
      <c r="G137" s="886"/>
      <c r="H137" s="929"/>
      <c r="I137" s="929"/>
      <c r="J137" s="950"/>
    </row>
    <row r="138" spans="1:10" s="563" customFormat="1" x14ac:dyDescent="0.25">
      <c r="A138" s="907"/>
      <c r="B138" s="908"/>
      <c r="C138" s="907"/>
      <c r="D138" s="951"/>
      <c r="E138" s="1077"/>
      <c r="F138" s="1076"/>
      <c r="G138" s="1001"/>
      <c r="H138" s="929"/>
      <c r="I138" s="929"/>
      <c r="J138" s="950"/>
    </row>
    <row r="139" spans="1:10" s="563" customFormat="1" ht="13" x14ac:dyDescent="0.25">
      <c r="A139" s="907"/>
      <c r="B139" s="926" t="s">
        <v>1943</v>
      </c>
      <c r="C139" s="907"/>
      <c r="D139" s="907"/>
      <c r="E139" s="1077"/>
      <c r="F139" s="1076"/>
      <c r="G139" s="1001"/>
      <c r="H139" s="929"/>
      <c r="I139" s="929"/>
      <c r="J139" s="950"/>
    </row>
    <row r="140" spans="1:10" x14ac:dyDescent="0.25">
      <c r="A140" s="907"/>
      <c r="B140" s="908"/>
      <c r="C140" s="907"/>
      <c r="D140" s="906"/>
      <c r="E140" s="1077"/>
      <c r="F140" s="1077"/>
    </row>
    <row r="141" spans="1:10" s="563" customFormat="1" ht="37.5" x14ac:dyDescent="0.25">
      <c r="A141" s="907"/>
      <c r="B141" s="908" t="s">
        <v>1656</v>
      </c>
      <c r="C141" s="907"/>
      <c r="D141" s="907"/>
      <c r="E141" s="1077"/>
      <c r="F141" s="1076"/>
      <c r="G141" s="1001"/>
      <c r="H141" s="929"/>
      <c r="I141" s="929"/>
    </row>
    <row r="142" spans="1:10" s="563" customFormat="1" x14ac:dyDescent="0.25">
      <c r="A142" s="907"/>
      <c r="B142" s="908"/>
      <c r="C142" s="907"/>
      <c r="D142" s="907"/>
      <c r="E142" s="1077"/>
      <c r="F142" s="1076"/>
      <c r="G142" s="1001"/>
      <c r="H142" s="929"/>
      <c r="I142" s="929"/>
    </row>
    <row r="143" spans="1:10" s="563" customFormat="1" ht="19.5" customHeight="1" x14ac:dyDescent="0.25">
      <c r="A143" s="907" t="s">
        <v>1331</v>
      </c>
      <c r="B143" s="908" t="s">
        <v>1332</v>
      </c>
      <c r="C143" s="907" t="s">
        <v>19</v>
      </c>
      <c r="D143" s="907">
        <v>0</v>
      </c>
      <c r="E143" s="1077"/>
      <c r="F143" s="1076">
        <f>D143*E144</f>
        <v>0</v>
      </c>
      <c r="G143" s="1001"/>
      <c r="H143" s="929"/>
      <c r="I143" s="929"/>
    </row>
    <row r="144" spans="1:10" s="563" customFormat="1" ht="19.5" customHeight="1" x14ac:dyDescent="0.25">
      <c r="A144" s="907" t="s">
        <v>1333</v>
      </c>
      <c r="B144" s="908" t="s">
        <v>1335</v>
      </c>
      <c r="C144" s="907" t="s">
        <v>19</v>
      </c>
      <c r="D144" s="907">
        <v>2</v>
      </c>
      <c r="E144" s="1077"/>
      <c r="F144" s="1076">
        <f>D144*E145</f>
        <v>0</v>
      </c>
      <c r="G144" s="1001"/>
      <c r="H144" s="929"/>
      <c r="I144" s="929"/>
    </row>
    <row r="145" spans="1:256" s="563" customFormat="1" ht="19.5" customHeight="1" x14ac:dyDescent="0.25">
      <c r="A145" s="907" t="s">
        <v>1334</v>
      </c>
      <c r="B145" s="908" t="s">
        <v>1336</v>
      </c>
      <c r="C145" s="907" t="s">
        <v>19</v>
      </c>
      <c r="D145" s="907">
        <v>2</v>
      </c>
      <c r="E145" s="1077"/>
      <c r="F145" s="1076">
        <f>D145*E145</f>
        <v>0</v>
      </c>
      <c r="G145" s="1001"/>
      <c r="H145" s="929"/>
      <c r="I145" s="929"/>
    </row>
    <row r="146" spans="1:256" s="563" customFormat="1" x14ac:dyDescent="0.25">
      <c r="A146" s="907"/>
      <c r="B146" s="908"/>
      <c r="C146" s="907"/>
      <c r="D146" s="907"/>
      <c r="E146" s="1077"/>
      <c r="F146" s="1076"/>
      <c r="G146" s="1001"/>
      <c r="H146" s="929"/>
      <c r="I146" s="929"/>
    </row>
    <row r="147" spans="1:256" s="563" customFormat="1" ht="13" x14ac:dyDescent="0.25">
      <c r="A147" s="907"/>
      <c r="B147" s="926" t="s">
        <v>1721</v>
      </c>
      <c r="C147" s="907"/>
      <c r="D147" s="907"/>
      <c r="E147" s="1077"/>
      <c r="F147" s="1076"/>
      <c r="G147" s="1001"/>
      <c r="H147" s="929"/>
      <c r="I147" s="929"/>
    </row>
    <row r="148" spans="1:256" s="563" customFormat="1" x14ac:dyDescent="0.25">
      <c r="A148" s="907"/>
      <c r="B148" s="908"/>
      <c r="C148" s="907"/>
      <c r="D148" s="907"/>
      <c r="E148" s="1077"/>
      <c r="F148" s="1077"/>
      <c r="G148" s="1001"/>
      <c r="H148" s="929"/>
      <c r="I148" s="929"/>
    </row>
    <row r="149" spans="1:256" s="563" customFormat="1" ht="37.5" x14ac:dyDescent="0.25">
      <c r="A149" s="907"/>
      <c r="B149" s="908" t="s">
        <v>1722</v>
      </c>
      <c r="C149" s="907"/>
      <c r="D149" s="907"/>
      <c r="E149" s="1077"/>
      <c r="F149" s="1076"/>
      <c r="G149" s="1001"/>
      <c r="H149" s="929"/>
      <c r="I149" s="929"/>
    </row>
    <row r="150" spans="1:256" s="563" customFormat="1" x14ac:dyDescent="0.25">
      <c r="A150" s="907"/>
      <c r="B150" s="908"/>
      <c r="C150" s="907"/>
      <c r="D150" s="907"/>
      <c r="E150" s="1077"/>
      <c r="F150" s="1076"/>
      <c r="G150" s="1001"/>
      <c r="H150" s="929"/>
      <c r="I150" s="929"/>
    </row>
    <row r="151" spans="1:256" s="563" customFormat="1" ht="20.25" customHeight="1" x14ac:dyDescent="0.25">
      <c r="A151" s="907" t="s">
        <v>1723</v>
      </c>
      <c r="B151" s="908" t="s">
        <v>1724</v>
      </c>
      <c r="C151" s="907" t="s">
        <v>19</v>
      </c>
      <c r="D151" s="907">
        <v>1</v>
      </c>
      <c r="E151" s="1077"/>
      <c r="F151" s="1077">
        <f>D151*E151</f>
        <v>0</v>
      </c>
      <c r="G151" s="1001"/>
      <c r="H151" s="929"/>
      <c r="I151" s="929"/>
    </row>
    <row r="152" spans="1:256" s="563" customFormat="1" ht="20.25" customHeight="1" x14ac:dyDescent="0.25">
      <c r="A152" s="907" t="s">
        <v>1725</v>
      </c>
      <c r="B152" s="908" t="s">
        <v>1726</v>
      </c>
      <c r="C152" s="907" t="s">
        <v>19</v>
      </c>
      <c r="D152" s="907">
        <v>1</v>
      </c>
      <c r="E152" s="1077"/>
      <c r="F152" s="1076">
        <f>D152*E152</f>
        <v>0</v>
      </c>
      <c r="G152" s="1001"/>
      <c r="H152" s="929"/>
      <c r="I152" s="929"/>
    </row>
    <row r="153" spans="1:256" s="563" customFormat="1" ht="20.25" customHeight="1" x14ac:dyDescent="0.25">
      <c r="A153" s="907" t="s">
        <v>1728</v>
      </c>
      <c r="B153" s="908" t="s">
        <v>1729</v>
      </c>
      <c r="C153" s="907" t="s">
        <v>19</v>
      </c>
      <c r="D153" s="906">
        <v>0</v>
      </c>
      <c r="E153" s="1077"/>
      <c r="F153" s="1076">
        <f>D153*E153</f>
        <v>0</v>
      </c>
      <c r="G153" s="1001"/>
      <c r="H153" s="929"/>
      <c r="I153" s="929"/>
    </row>
    <row r="154" spans="1:256" s="563" customFormat="1" ht="20.25" customHeight="1" x14ac:dyDescent="0.25">
      <c r="A154" s="907" t="s">
        <v>1730</v>
      </c>
      <c r="B154" s="908" t="s">
        <v>1731</v>
      </c>
      <c r="C154" s="907" t="s">
        <v>19</v>
      </c>
      <c r="D154" s="951">
        <v>0</v>
      </c>
      <c r="E154" s="1077"/>
      <c r="F154" s="1077">
        <f>D154*E154</f>
        <v>0</v>
      </c>
      <c r="G154" s="1001"/>
      <c r="H154" s="929"/>
      <c r="I154" s="929"/>
    </row>
    <row r="155" spans="1:256" s="563" customFormat="1" x14ac:dyDescent="0.25">
      <c r="A155" s="907"/>
      <c r="B155" s="908"/>
      <c r="C155" s="907"/>
      <c r="D155" s="951"/>
      <c r="E155" s="1077"/>
      <c r="F155" s="1077"/>
      <c r="G155" s="1001"/>
      <c r="H155" s="929"/>
      <c r="I155" s="929"/>
    </row>
    <row r="156" spans="1:256" s="563" customFormat="1" x14ac:dyDescent="0.25">
      <c r="A156" s="907"/>
      <c r="B156" s="908"/>
      <c r="C156" s="907"/>
      <c r="D156" s="951"/>
      <c r="E156" s="1077"/>
      <c r="F156" s="1077"/>
      <c r="G156" s="1001"/>
      <c r="H156" s="929"/>
      <c r="I156" s="929"/>
    </row>
    <row r="157" spans="1:256" s="563" customFormat="1" ht="13" thickBot="1" x14ac:dyDescent="0.3">
      <c r="A157" s="907"/>
      <c r="B157" s="908"/>
      <c r="C157" s="938"/>
      <c r="D157" s="938"/>
      <c r="E157" s="1320"/>
      <c r="F157" s="1325"/>
      <c r="G157" s="443"/>
      <c r="H157" s="929"/>
      <c r="I157" s="929"/>
    </row>
    <row r="158" spans="1:256" s="563" customFormat="1" ht="19.149999999999999" customHeight="1" thickTop="1" x14ac:dyDescent="0.25">
      <c r="A158" s="2189" t="s">
        <v>103</v>
      </c>
      <c r="B158" s="2190"/>
      <c r="C158" s="2190"/>
      <c r="D158" s="2190"/>
      <c r="E158" s="2191"/>
      <c r="F158" s="1330">
        <f>SUM(F110:F157)</f>
        <v>0</v>
      </c>
      <c r="G158" s="999"/>
      <c r="H158" s="929"/>
      <c r="I158" s="929"/>
    </row>
    <row r="159" spans="1:256" ht="13" x14ac:dyDescent="0.25">
      <c r="A159" s="360"/>
      <c r="B159" s="942"/>
      <c r="C159" s="360"/>
      <c r="D159" s="419"/>
      <c r="E159" s="924"/>
      <c r="F159" s="924"/>
      <c r="G159" s="389"/>
      <c r="H159" s="929"/>
      <c r="I159" s="929"/>
      <c r="J159" s="563"/>
      <c r="K159" s="563"/>
      <c r="L159" s="563"/>
      <c r="M159" s="563"/>
      <c r="N159" s="563"/>
      <c r="O159" s="563"/>
      <c r="P159" s="563"/>
      <c r="Q159" s="563"/>
      <c r="R159" s="563"/>
      <c r="S159" s="563"/>
      <c r="T159" s="563"/>
      <c r="U159" s="563"/>
      <c r="V159" s="563"/>
      <c r="W159" s="563"/>
      <c r="X159" s="563"/>
      <c r="Y159" s="563"/>
      <c r="Z159" s="563"/>
      <c r="AA159" s="563"/>
      <c r="AB159" s="563"/>
      <c r="AC159" s="563"/>
      <c r="AD159" s="563"/>
      <c r="AE159" s="563"/>
      <c r="AF159" s="563"/>
      <c r="AG159" s="563"/>
      <c r="AH159" s="563"/>
      <c r="AI159" s="563"/>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c r="BE159" s="563"/>
      <c r="BF159" s="563"/>
      <c r="BG159" s="563"/>
      <c r="BH159" s="563"/>
      <c r="BI159" s="563"/>
      <c r="BJ159" s="563"/>
      <c r="BK159" s="563"/>
      <c r="BL159" s="563"/>
      <c r="BM159" s="563"/>
      <c r="BN159" s="563"/>
      <c r="BO159" s="563"/>
      <c r="BP159" s="563"/>
      <c r="BQ159" s="563"/>
      <c r="BR159" s="563"/>
      <c r="BS159" s="563"/>
      <c r="BT159" s="563"/>
      <c r="BU159" s="563"/>
      <c r="BV159" s="563"/>
      <c r="BW159" s="563"/>
      <c r="BX159" s="563"/>
      <c r="BY159" s="563"/>
      <c r="BZ159" s="563"/>
      <c r="CA159" s="563"/>
      <c r="CB159" s="563"/>
      <c r="CC159" s="563"/>
      <c r="CD159" s="563"/>
      <c r="CE159" s="563"/>
      <c r="CF159" s="563"/>
      <c r="CG159" s="563"/>
      <c r="CH159" s="563"/>
      <c r="CI159" s="563"/>
      <c r="CJ159" s="563"/>
      <c r="CK159" s="563"/>
      <c r="CL159" s="563"/>
      <c r="CM159" s="563"/>
      <c r="CN159" s="563"/>
      <c r="CO159" s="563"/>
      <c r="CP159" s="563"/>
      <c r="CQ159" s="563"/>
      <c r="CR159" s="563"/>
      <c r="CS159" s="563"/>
      <c r="CT159" s="563"/>
      <c r="CU159" s="563"/>
      <c r="CV159" s="563"/>
      <c r="CW159" s="563"/>
      <c r="CX159" s="563"/>
      <c r="CY159" s="563"/>
      <c r="CZ159" s="563"/>
      <c r="DA159" s="563"/>
      <c r="DB159" s="563"/>
      <c r="DC159" s="563"/>
      <c r="DD159" s="563"/>
      <c r="DE159" s="563"/>
      <c r="DF159" s="563"/>
      <c r="DG159" s="563"/>
      <c r="DH159" s="563"/>
      <c r="DI159" s="563"/>
      <c r="DJ159" s="563"/>
      <c r="DK159" s="563"/>
      <c r="DL159" s="563"/>
      <c r="DM159" s="563"/>
      <c r="DN159" s="563"/>
      <c r="DO159" s="563"/>
      <c r="DP159" s="563"/>
      <c r="DQ159" s="563"/>
      <c r="DR159" s="563"/>
      <c r="DS159" s="563"/>
      <c r="DT159" s="563"/>
      <c r="DU159" s="563"/>
      <c r="DV159" s="563"/>
      <c r="DW159" s="563"/>
      <c r="DX159" s="563"/>
      <c r="DY159" s="563"/>
      <c r="DZ159" s="563"/>
      <c r="EA159" s="563"/>
      <c r="EB159" s="563"/>
      <c r="EC159" s="563"/>
      <c r="ED159" s="563"/>
      <c r="EE159" s="563"/>
      <c r="EF159" s="563"/>
      <c r="EG159" s="563"/>
      <c r="EH159" s="563"/>
      <c r="EI159" s="563"/>
      <c r="EJ159" s="563"/>
      <c r="EK159" s="563"/>
      <c r="EL159" s="563"/>
      <c r="EM159" s="563"/>
      <c r="EN159" s="563"/>
      <c r="EO159" s="563"/>
      <c r="EP159" s="563"/>
      <c r="EQ159" s="563"/>
      <c r="ER159" s="563"/>
      <c r="ES159" s="563"/>
      <c r="ET159" s="563"/>
      <c r="EU159" s="563"/>
      <c r="EV159" s="563"/>
      <c r="EW159" s="563"/>
      <c r="EX159" s="563"/>
      <c r="EY159" s="563"/>
      <c r="EZ159" s="563"/>
      <c r="FA159" s="563"/>
      <c r="FB159" s="563"/>
      <c r="FC159" s="563"/>
      <c r="FD159" s="563"/>
      <c r="FE159" s="563"/>
      <c r="FF159" s="563"/>
      <c r="FG159" s="563"/>
      <c r="FH159" s="563"/>
      <c r="FI159" s="563"/>
      <c r="FJ159" s="563"/>
      <c r="FK159" s="563"/>
      <c r="FL159" s="563"/>
      <c r="FM159" s="563"/>
      <c r="FN159" s="563"/>
      <c r="FO159" s="563"/>
      <c r="FP159" s="563"/>
      <c r="FQ159" s="563"/>
      <c r="FR159" s="563"/>
      <c r="FS159" s="563"/>
      <c r="FT159" s="563"/>
      <c r="FU159" s="563"/>
      <c r="FV159" s="563"/>
      <c r="FW159" s="563"/>
      <c r="FX159" s="563"/>
      <c r="FY159" s="563"/>
      <c r="FZ159" s="563"/>
      <c r="GA159" s="563"/>
      <c r="GB159" s="563"/>
      <c r="GC159" s="563"/>
      <c r="GD159" s="563"/>
      <c r="GE159" s="563"/>
      <c r="GF159" s="563"/>
      <c r="GG159" s="563"/>
      <c r="GH159" s="563"/>
      <c r="GI159" s="563"/>
      <c r="GJ159" s="563"/>
      <c r="GK159" s="563"/>
      <c r="GL159" s="563"/>
      <c r="GM159" s="563"/>
      <c r="GN159" s="563"/>
      <c r="GO159" s="563"/>
      <c r="GP159" s="563"/>
      <c r="GQ159" s="563"/>
      <c r="GR159" s="563"/>
      <c r="GS159" s="563"/>
      <c r="GT159" s="563"/>
      <c r="GU159" s="563"/>
      <c r="GV159" s="563"/>
      <c r="GW159" s="563"/>
      <c r="GX159" s="563"/>
      <c r="GY159" s="563"/>
      <c r="GZ159" s="563"/>
      <c r="HA159" s="563"/>
      <c r="HB159" s="563"/>
      <c r="HC159" s="563"/>
      <c r="HD159" s="563"/>
      <c r="HE159" s="563"/>
      <c r="HF159" s="563"/>
      <c r="HG159" s="563"/>
      <c r="HH159" s="563"/>
      <c r="HI159" s="563"/>
      <c r="HJ159" s="563"/>
      <c r="HK159" s="563"/>
      <c r="HL159" s="563"/>
      <c r="HM159" s="563"/>
      <c r="HN159" s="563"/>
      <c r="HO159" s="563"/>
      <c r="HP159" s="563"/>
      <c r="HQ159" s="563"/>
      <c r="HR159" s="563"/>
      <c r="HS159" s="563"/>
      <c r="HT159" s="563"/>
      <c r="HU159" s="563"/>
      <c r="HV159" s="563"/>
      <c r="HW159" s="563"/>
      <c r="HX159" s="563"/>
      <c r="HY159" s="563"/>
      <c r="HZ159" s="563"/>
      <c r="IA159" s="563"/>
      <c r="IB159" s="563"/>
      <c r="IC159" s="563"/>
      <c r="ID159" s="563"/>
      <c r="IE159" s="563"/>
      <c r="IF159" s="563"/>
      <c r="IG159" s="563"/>
      <c r="IH159" s="563"/>
      <c r="II159" s="563"/>
      <c r="IJ159" s="563"/>
      <c r="IK159" s="563"/>
      <c r="IL159" s="563"/>
      <c r="IM159" s="563"/>
      <c r="IN159" s="563"/>
      <c r="IO159" s="563"/>
      <c r="IP159" s="563"/>
      <c r="IQ159" s="563"/>
      <c r="IR159" s="563"/>
      <c r="IS159" s="563"/>
      <c r="IT159" s="563"/>
      <c r="IU159" s="563"/>
      <c r="IV159" s="563"/>
    </row>
    <row r="160" spans="1:256" ht="25.15" customHeight="1" x14ac:dyDescent="0.25">
      <c r="A160" s="360"/>
      <c r="B160" s="423"/>
      <c r="C160" s="360"/>
      <c r="D160" s="419"/>
      <c r="E160" s="924"/>
      <c r="F160" s="924"/>
      <c r="G160" s="389"/>
      <c r="H160" s="929"/>
      <c r="I160" s="929"/>
      <c r="J160" s="563"/>
      <c r="K160" s="563"/>
      <c r="L160" s="563"/>
      <c r="M160" s="563"/>
      <c r="N160" s="563"/>
      <c r="O160" s="563"/>
      <c r="P160" s="563"/>
      <c r="Q160" s="563"/>
      <c r="R160" s="563"/>
      <c r="S160" s="563"/>
      <c r="T160" s="563"/>
      <c r="U160" s="563"/>
      <c r="V160" s="563"/>
      <c r="W160" s="563"/>
      <c r="X160" s="563"/>
      <c r="Y160" s="563"/>
      <c r="Z160" s="563"/>
      <c r="AA160" s="563"/>
      <c r="AB160" s="563"/>
      <c r="AC160" s="563"/>
      <c r="AD160" s="563"/>
      <c r="AE160" s="563"/>
      <c r="AF160" s="563"/>
      <c r="AG160" s="563"/>
      <c r="AH160" s="563"/>
      <c r="AI160" s="563"/>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c r="BM160" s="563"/>
      <c r="BN160" s="563"/>
      <c r="BO160" s="563"/>
      <c r="BP160" s="563"/>
      <c r="BQ160" s="563"/>
      <c r="BR160" s="563"/>
      <c r="BS160" s="563"/>
      <c r="BT160" s="563"/>
      <c r="BU160" s="563"/>
      <c r="BV160" s="563"/>
      <c r="BW160" s="563"/>
      <c r="BX160" s="563"/>
      <c r="BY160" s="563"/>
      <c r="BZ160" s="563"/>
      <c r="CA160" s="563"/>
      <c r="CB160" s="563"/>
      <c r="CC160" s="563"/>
      <c r="CD160" s="563"/>
      <c r="CE160" s="563"/>
      <c r="CF160" s="563"/>
      <c r="CG160" s="563"/>
      <c r="CH160" s="563"/>
      <c r="CI160" s="563"/>
      <c r="CJ160" s="563"/>
      <c r="CK160" s="563"/>
      <c r="CL160" s="563"/>
      <c r="CM160" s="563"/>
      <c r="CN160" s="563"/>
      <c r="CO160" s="563"/>
      <c r="CP160" s="563"/>
      <c r="CQ160" s="563"/>
      <c r="CR160" s="563"/>
      <c r="CS160" s="563"/>
      <c r="CT160" s="563"/>
      <c r="CU160" s="563"/>
      <c r="CV160" s="563"/>
      <c r="CW160" s="563"/>
      <c r="CX160" s="563"/>
      <c r="CY160" s="563"/>
      <c r="CZ160" s="563"/>
      <c r="DA160" s="563"/>
      <c r="DB160" s="563"/>
      <c r="DC160" s="563"/>
      <c r="DD160" s="563"/>
      <c r="DE160" s="563"/>
      <c r="DF160" s="563"/>
      <c r="DG160" s="563"/>
      <c r="DH160" s="563"/>
      <c r="DI160" s="563"/>
      <c r="DJ160" s="563"/>
      <c r="DK160" s="563"/>
      <c r="DL160" s="563"/>
      <c r="DM160" s="563"/>
      <c r="DN160" s="563"/>
      <c r="DO160" s="563"/>
      <c r="DP160" s="563"/>
      <c r="DQ160" s="563"/>
      <c r="DR160" s="563"/>
      <c r="DS160" s="563"/>
      <c r="DT160" s="563"/>
      <c r="DU160" s="563"/>
      <c r="DV160" s="563"/>
      <c r="DW160" s="563"/>
      <c r="DX160" s="563"/>
      <c r="DY160" s="563"/>
      <c r="DZ160" s="563"/>
      <c r="EA160" s="563"/>
      <c r="EB160" s="563"/>
      <c r="EC160" s="563"/>
      <c r="ED160" s="563"/>
      <c r="EE160" s="563"/>
      <c r="EF160" s="563"/>
      <c r="EG160" s="563"/>
      <c r="EH160" s="563"/>
      <c r="EI160" s="563"/>
      <c r="EJ160" s="563"/>
      <c r="EK160" s="563"/>
      <c r="EL160" s="563"/>
      <c r="EM160" s="563"/>
      <c r="EN160" s="563"/>
      <c r="EO160" s="563"/>
      <c r="EP160" s="563"/>
      <c r="EQ160" s="563"/>
      <c r="ER160" s="563"/>
      <c r="ES160" s="563"/>
      <c r="ET160" s="563"/>
      <c r="EU160" s="563"/>
      <c r="EV160" s="563"/>
      <c r="EW160" s="563"/>
      <c r="EX160" s="563"/>
      <c r="EY160" s="563"/>
      <c r="EZ160" s="563"/>
      <c r="FA160" s="563"/>
      <c r="FB160" s="563"/>
      <c r="FC160" s="563"/>
      <c r="FD160" s="563"/>
      <c r="FE160" s="563"/>
      <c r="FF160" s="563"/>
      <c r="FG160" s="563"/>
      <c r="FH160" s="563"/>
      <c r="FI160" s="563"/>
      <c r="FJ160" s="563"/>
      <c r="FK160" s="563"/>
      <c r="FL160" s="563"/>
      <c r="FM160" s="563"/>
      <c r="FN160" s="563"/>
      <c r="FO160" s="563"/>
      <c r="FP160" s="563"/>
      <c r="FQ160" s="563"/>
      <c r="FR160" s="563"/>
      <c r="FS160" s="563"/>
      <c r="FT160" s="563"/>
      <c r="FU160" s="563"/>
      <c r="FV160" s="563"/>
      <c r="FW160" s="563"/>
      <c r="FX160" s="563"/>
      <c r="FY160" s="563"/>
      <c r="FZ160" s="563"/>
      <c r="GA160" s="563"/>
      <c r="GB160" s="563"/>
      <c r="GC160" s="563"/>
      <c r="GD160" s="563"/>
      <c r="GE160" s="563"/>
      <c r="GF160" s="563"/>
      <c r="GG160" s="563"/>
      <c r="GH160" s="563"/>
      <c r="GI160" s="563"/>
      <c r="GJ160" s="563"/>
      <c r="GK160" s="563"/>
      <c r="GL160" s="563"/>
      <c r="GM160" s="563"/>
      <c r="GN160" s="563"/>
      <c r="GO160" s="563"/>
      <c r="GP160" s="563"/>
      <c r="GQ160" s="563"/>
      <c r="GR160" s="563"/>
      <c r="GS160" s="563"/>
      <c r="GT160" s="563"/>
      <c r="GU160" s="563"/>
      <c r="GV160" s="563"/>
      <c r="GW160" s="563"/>
      <c r="GX160" s="563"/>
      <c r="GY160" s="563"/>
      <c r="GZ160" s="563"/>
      <c r="HA160" s="563"/>
      <c r="HB160" s="563"/>
      <c r="HC160" s="563"/>
      <c r="HD160" s="563"/>
      <c r="HE160" s="563"/>
      <c r="HF160" s="563"/>
      <c r="HG160" s="563"/>
      <c r="HH160" s="563"/>
      <c r="HI160" s="563"/>
      <c r="HJ160" s="563"/>
      <c r="HK160" s="563"/>
      <c r="HL160" s="563"/>
      <c r="HM160" s="563"/>
      <c r="HN160" s="563"/>
      <c r="HO160" s="563"/>
      <c r="HP160" s="563"/>
      <c r="HQ160" s="563"/>
      <c r="HR160" s="563"/>
      <c r="HS160" s="563"/>
      <c r="HT160" s="563"/>
      <c r="HU160" s="563"/>
      <c r="HV160" s="563"/>
      <c r="HW160" s="563"/>
      <c r="HX160" s="563"/>
      <c r="HY160" s="563"/>
      <c r="HZ160" s="563"/>
      <c r="IA160" s="563"/>
      <c r="IB160" s="563"/>
      <c r="IC160" s="563"/>
      <c r="ID160" s="563"/>
      <c r="IE160" s="563"/>
      <c r="IF160" s="563"/>
      <c r="IG160" s="563"/>
      <c r="IH160" s="563"/>
      <c r="II160" s="563"/>
      <c r="IJ160" s="563"/>
      <c r="IK160" s="563"/>
      <c r="IL160" s="563"/>
      <c r="IM160" s="563"/>
      <c r="IN160" s="563"/>
      <c r="IO160" s="563"/>
      <c r="IP160" s="563"/>
      <c r="IQ160" s="563"/>
      <c r="IR160" s="563"/>
      <c r="IS160" s="563"/>
      <c r="IT160" s="563"/>
      <c r="IU160" s="563"/>
      <c r="IV160" s="563"/>
    </row>
    <row r="161" spans="1:256" ht="13" x14ac:dyDescent="0.25">
      <c r="A161" s="360"/>
      <c r="B161" s="428" t="s">
        <v>2429</v>
      </c>
      <c r="C161" s="360"/>
      <c r="D161" s="952"/>
      <c r="E161" s="1326"/>
      <c r="F161" s="1326"/>
      <c r="G161" s="1002"/>
      <c r="H161" s="929"/>
      <c r="I161" s="929"/>
      <c r="J161" s="563"/>
      <c r="K161" s="563"/>
      <c r="L161" s="563"/>
      <c r="M161" s="563"/>
      <c r="N161" s="563"/>
      <c r="O161" s="563"/>
      <c r="P161" s="563"/>
      <c r="Q161" s="563"/>
      <c r="R161" s="563"/>
      <c r="S161" s="563"/>
      <c r="T161" s="563"/>
      <c r="U161" s="563"/>
      <c r="V161" s="563"/>
      <c r="W161" s="563"/>
      <c r="X161" s="563"/>
      <c r="Y161" s="563"/>
      <c r="Z161" s="563"/>
      <c r="AA161" s="563"/>
      <c r="AB161" s="563"/>
      <c r="AC161" s="563"/>
      <c r="AD161" s="563"/>
      <c r="AE161" s="563"/>
      <c r="AF161" s="563"/>
      <c r="AG161" s="563"/>
      <c r="AH161" s="563"/>
      <c r="AI161" s="563"/>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c r="BM161" s="563"/>
      <c r="BN161" s="563"/>
      <c r="BO161" s="563"/>
      <c r="BP161" s="563"/>
      <c r="BQ161" s="563"/>
      <c r="BR161" s="563"/>
      <c r="BS161" s="563"/>
      <c r="BT161" s="563"/>
      <c r="BU161" s="563"/>
      <c r="BV161" s="563"/>
      <c r="BW161" s="563"/>
      <c r="BX161" s="563"/>
      <c r="BY161" s="563"/>
      <c r="BZ161" s="563"/>
      <c r="CA161" s="563"/>
      <c r="CB161" s="563"/>
      <c r="CC161" s="563"/>
      <c r="CD161" s="563"/>
      <c r="CE161" s="563"/>
      <c r="CF161" s="563"/>
      <c r="CG161" s="563"/>
      <c r="CH161" s="563"/>
      <c r="CI161" s="563"/>
      <c r="CJ161" s="563"/>
      <c r="CK161" s="563"/>
      <c r="CL161" s="563"/>
      <c r="CM161" s="563"/>
      <c r="CN161" s="563"/>
      <c r="CO161" s="563"/>
      <c r="CP161" s="563"/>
      <c r="CQ161" s="563"/>
      <c r="CR161" s="563"/>
      <c r="CS161" s="563"/>
      <c r="CT161" s="563"/>
      <c r="CU161" s="563"/>
      <c r="CV161" s="563"/>
      <c r="CW161" s="563"/>
      <c r="CX161" s="563"/>
      <c r="CY161" s="563"/>
      <c r="CZ161" s="563"/>
      <c r="DA161" s="563"/>
      <c r="DB161" s="563"/>
      <c r="DC161" s="563"/>
      <c r="DD161" s="563"/>
      <c r="DE161" s="563"/>
      <c r="DF161" s="563"/>
      <c r="DG161" s="563"/>
      <c r="DH161" s="563"/>
      <c r="DI161" s="563"/>
      <c r="DJ161" s="563"/>
      <c r="DK161" s="563"/>
      <c r="DL161" s="563"/>
      <c r="DM161" s="563"/>
      <c r="DN161" s="563"/>
      <c r="DO161" s="563"/>
      <c r="DP161" s="563"/>
      <c r="DQ161" s="563"/>
      <c r="DR161" s="563"/>
      <c r="DS161" s="563"/>
      <c r="DT161" s="563"/>
      <c r="DU161" s="563"/>
      <c r="DV161" s="563"/>
      <c r="DW161" s="563"/>
      <c r="DX161" s="563"/>
      <c r="DY161" s="563"/>
      <c r="DZ161" s="563"/>
      <c r="EA161" s="563"/>
      <c r="EB161" s="563"/>
      <c r="EC161" s="563"/>
      <c r="ED161" s="563"/>
      <c r="EE161" s="563"/>
      <c r="EF161" s="563"/>
      <c r="EG161" s="563"/>
      <c r="EH161" s="563"/>
      <c r="EI161" s="563"/>
      <c r="EJ161" s="563"/>
      <c r="EK161" s="563"/>
      <c r="EL161" s="563"/>
      <c r="EM161" s="563"/>
      <c r="EN161" s="563"/>
      <c r="EO161" s="563"/>
      <c r="EP161" s="563"/>
      <c r="EQ161" s="563"/>
      <c r="ER161" s="563"/>
      <c r="ES161" s="563"/>
      <c r="ET161" s="563"/>
      <c r="EU161" s="563"/>
      <c r="EV161" s="563"/>
      <c r="EW161" s="563"/>
      <c r="EX161" s="563"/>
      <c r="EY161" s="563"/>
      <c r="EZ161" s="563"/>
      <c r="FA161" s="563"/>
      <c r="FB161" s="563"/>
      <c r="FC161" s="563"/>
      <c r="FD161" s="563"/>
      <c r="FE161" s="563"/>
      <c r="FF161" s="563"/>
      <c r="FG161" s="563"/>
      <c r="FH161" s="563"/>
      <c r="FI161" s="563"/>
      <c r="FJ161" s="563"/>
      <c r="FK161" s="563"/>
      <c r="FL161" s="563"/>
      <c r="FM161" s="563"/>
      <c r="FN161" s="563"/>
      <c r="FO161" s="563"/>
      <c r="FP161" s="563"/>
      <c r="FQ161" s="563"/>
      <c r="FR161" s="563"/>
      <c r="FS161" s="563"/>
      <c r="FT161" s="563"/>
      <c r="FU161" s="563"/>
      <c r="FV161" s="563"/>
      <c r="FW161" s="563"/>
      <c r="FX161" s="563"/>
      <c r="FY161" s="563"/>
      <c r="FZ161" s="563"/>
      <c r="GA161" s="563"/>
      <c r="GB161" s="563"/>
      <c r="GC161" s="563"/>
      <c r="GD161" s="563"/>
      <c r="GE161" s="563"/>
      <c r="GF161" s="563"/>
      <c r="GG161" s="563"/>
      <c r="GH161" s="563"/>
      <c r="GI161" s="563"/>
      <c r="GJ161" s="563"/>
      <c r="GK161" s="563"/>
      <c r="GL161" s="563"/>
      <c r="GM161" s="563"/>
      <c r="GN161" s="563"/>
      <c r="GO161" s="563"/>
      <c r="GP161" s="563"/>
      <c r="GQ161" s="563"/>
      <c r="GR161" s="563"/>
      <c r="GS161" s="563"/>
      <c r="GT161" s="563"/>
      <c r="GU161" s="563"/>
      <c r="GV161" s="563"/>
      <c r="GW161" s="563"/>
      <c r="GX161" s="563"/>
      <c r="GY161" s="563"/>
      <c r="GZ161" s="563"/>
      <c r="HA161" s="563"/>
      <c r="HB161" s="563"/>
      <c r="HC161" s="563"/>
      <c r="HD161" s="563"/>
      <c r="HE161" s="563"/>
      <c r="HF161" s="563"/>
      <c r="HG161" s="563"/>
      <c r="HH161" s="563"/>
      <c r="HI161" s="563"/>
      <c r="HJ161" s="563"/>
      <c r="HK161" s="563"/>
      <c r="HL161" s="563"/>
      <c r="HM161" s="563"/>
      <c r="HN161" s="563"/>
      <c r="HO161" s="563"/>
      <c r="HP161" s="563"/>
      <c r="HQ161" s="563"/>
      <c r="HR161" s="563"/>
      <c r="HS161" s="563"/>
      <c r="HT161" s="563"/>
      <c r="HU161" s="563"/>
      <c r="HV161" s="563"/>
      <c r="HW161" s="563"/>
      <c r="HX161" s="563"/>
      <c r="HY161" s="563"/>
      <c r="HZ161" s="563"/>
      <c r="IA161" s="563"/>
      <c r="IB161" s="563"/>
      <c r="IC161" s="563"/>
      <c r="ID161" s="563"/>
      <c r="IE161" s="563"/>
      <c r="IF161" s="563"/>
      <c r="IG161" s="563"/>
      <c r="IH161" s="563"/>
      <c r="II161" s="563"/>
      <c r="IJ161" s="563"/>
      <c r="IK161" s="563"/>
      <c r="IL161" s="563"/>
      <c r="IM161" s="563"/>
      <c r="IN161" s="563"/>
      <c r="IO161" s="563"/>
      <c r="IP161" s="563"/>
      <c r="IQ161" s="563"/>
      <c r="IR161" s="563"/>
      <c r="IS161" s="563"/>
      <c r="IT161" s="563"/>
      <c r="IU161" s="563"/>
      <c r="IV161" s="563"/>
    </row>
    <row r="162" spans="1:256" ht="25.15" customHeight="1" x14ac:dyDescent="0.25">
      <c r="A162" s="360"/>
      <c r="B162" s="428"/>
      <c r="C162" s="360"/>
      <c r="D162" s="952"/>
      <c r="E162" s="1326"/>
      <c r="F162" s="1326"/>
      <c r="G162" s="1002"/>
      <c r="H162" s="929"/>
    </row>
    <row r="163" spans="1:256" ht="13" x14ac:dyDescent="0.25">
      <c r="A163" s="360"/>
      <c r="B163" s="428" t="s">
        <v>773</v>
      </c>
      <c r="C163" s="360"/>
      <c r="D163" s="952"/>
      <c r="E163" s="1326"/>
      <c r="F163" s="1326"/>
      <c r="G163" s="1002"/>
      <c r="H163" s="929"/>
    </row>
    <row r="164" spans="1:256" x14ac:dyDescent="0.25">
      <c r="A164" s="360"/>
      <c r="B164" s="423"/>
      <c r="C164" s="360"/>
      <c r="D164" s="952"/>
      <c r="E164" s="1326"/>
      <c r="F164" s="1326"/>
      <c r="G164" s="1002"/>
    </row>
    <row r="165" spans="1:256" x14ac:dyDescent="0.25">
      <c r="A165" s="360"/>
      <c r="B165" s="432" t="s">
        <v>852</v>
      </c>
      <c r="C165" s="360"/>
      <c r="D165" s="952"/>
      <c r="E165" s="1326"/>
      <c r="F165" s="1326">
        <f>F52</f>
        <v>0</v>
      </c>
      <c r="G165" s="1002"/>
    </row>
    <row r="166" spans="1:256" x14ac:dyDescent="0.25">
      <c r="A166" s="360"/>
      <c r="B166" s="432"/>
      <c r="C166" s="360"/>
      <c r="D166" s="952"/>
      <c r="E166" s="1326"/>
      <c r="F166" s="1326"/>
      <c r="G166" s="1002"/>
    </row>
    <row r="167" spans="1:256" x14ac:dyDescent="0.25">
      <c r="A167" s="360"/>
      <c r="B167" s="432" t="s">
        <v>853</v>
      </c>
      <c r="C167" s="360"/>
      <c r="D167" s="952"/>
      <c r="E167" s="1326"/>
      <c r="F167" s="1326">
        <f>F158</f>
        <v>0</v>
      </c>
      <c r="G167" s="1002"/>
    </row>
    <row r="168" spans="1:256" x14ac:dyDescent="0.25">
      <c r="A168" s="360"/>
      <c r="B168" s="432"/>
      <c r="C168" s="360"/>
      <c r="D168" s="952"/>
      <c r="E168" s="1326"/>
      <c r="F168" s="1326"/>
      <c r="G168" s="1002"/>
    </row>
    <row r="169" spans="1:256" x14ac:dyDescent="0.25">
      <c r="A169" s="360"/>
      <c r="B169" s="432"/>
      <c r="C169" s="360"/>
      <c r="D169" s="952"/>
      <c r="E169" s="1326"/>
      <c r="F169" s="1326"/>
      <c r="G169" s="1002"/>
    </row>
    <row r="170" spans="1:256" x14ac:dyDescent="0.25">
      <c r="A170" s="360"/>
      <c r="B170" s="432"/>
      <c r="C170" s="360"/>
      <c r="D170" s="952"/>
      <c r="E170" s="1326"/>
      <c r="F170" s="1326"/>
      <c r="G170" s="1002"/>
    </row>
    <row r="171" spans="1:256" x14ac:dyDescent="0.25">
      <c r="A171" s="360"/>
      <c r="B171" s="432"/>
      <c r="C171" s="360"/>
      <c r="D171" s="952"/>
      <c r="E171" s="1326"/>
      <c r="F171" s="1326"/>
      <c r="G171" s="1002"/>
    </row>
    <row r="172" spans="1:256" x14ac:dyDescent="0.25">
      <c r="A172" s="360"/>
      <c r="B172" s="423"/>
      <c r="C172" s="360"/>
      <c r="D172" s="419"/>
      <c r="E172" s="924"/>
      <c r="F172" s="924"/>
      <c r="G172" s="389"/>
    </row>
    <row r="173" spans="1:256" x14ac:dyDescent="0.25">
      <c r="A173" s="360"/>
      <c r="B173" s="423"/>
      <c r="C173" s="360"/>
      <c r="D173" s="419"/>
      <c r="E173" s="924"/>
      <c r="F173" s="924"/>
      <c r="G173" s="389"/>
    </row>
    <row r="174" spans="1:256" x14ac:dyDescent="0.25">
      <c r="A174" s="360"/>
      <c r="B174" s="423"/>
      <c r="C174" s="360"/>
      <c r="D174" s="419"/>
      <c r="E174" s="924"/>
      <c r="F174" s="924"/>
      <c r="G174" s="389"/>
    </row>
    <row r="175" spans="1:256" x14ac:dyDescent="0.25">
      <c r="A175" s="360"/>
      <c r="B175" s="423"/>
      <c r="C175" s="360"/>
      <c r="D175" s="419"/>
      <c r="E175" s="924"/>
      <c r="F175" s="924"/>
      <c r="G175" s="389"/>
    </row>
    <row r="176" spans="1:256" x14ac:dyDescent="0.25">
      <c r="A176" s="360"/>
      <c r="B176" s="423"/>
      <c r="C176" s="360"/>
      <c r="D176" s="419"/>
      <c r="E176" s="924"/>
      <c r="F176" s="924"/>
      <c r="G176" s="389"/>
    </row>
    <row r="177" spans="1:7" x14ac:dyDescent="0.25">
      <c r="A177" s="360"/>
      <c r="B177" s="423"/>
      <c r="C177" s="360"/>
      <c r="D177" s="419"/>
      <c r="E177" s="924"/>
      <c r="F177" s="924"/>
      <c r="G177" s="389"/>
    </row>
    <row r="178" spans="1:7" x14ac:dyDescent="0.25">
      <c r="A178" s="360"/>
      <c r="B178" s="423"/>
      <c r="C178" s="360"/>
      <c r="D178" s="419"/>
      <c r="E178" s="924"/>
      <c r="F178" s="924"/>
      <c r="G178" s="389"/>
    </row>
    <row r="179" spans="1:7" x14ac:dyDescent="0.25">
      <c r="A179" s="360"/>
      <c r="B179" s="423"/>
      <c r="C179" s="360"/>
      <c r="D179" s="419"/>
      <c r="E179" s="924"/>
      <c r="F179" s="924"/>
      <c r="G179" s="389"/>
    </row>
    <row r="180" spans="1:7" x14ac:dyDescent="0.25">
      <c r="A180" s="360"/>
      <c r="B180" s="423"/>
      <c r="C180" s="360"/>
      <c r="D180" s="419"/>
      <c r="E180" s="924"/>
      <c r="F180" s="924"/>
      <c r="G180" s="389"/>
    </row>
    <row r="181" spans="1:7" x14ac:dyDescent="0.25">
      <c r="A181" s="360"/>
      <c r="B181" s="423"/>
      <c r="C181" s="360"/>
      <c r="D181" s="419"/>
      <c r="E181" s="924"/>
      <c r="F181" s="924"/>
      <c r="G181" s="389"/>
    </row>
    <row r="182" spans="1:7" x14ac:dyDescent="0.25">
      <c r="A182" s="360"/>
      <c r="B182" s="423"/>
      <c r="C182" s="360"/>
      <c r="D182" s="419"/>
      <c r="E182" s="924"/>
      <c r="F182" s="924"/>
      <c r="G182" s="389"/>
    </row>
    <row r="183" spans="1:7" x14ac:dyDescent="0.25">
      <c r="A183" s="360"/>
      <c r="B183" s="423"/>
      <c r="C183" s="360"/>
      <c r="D183" s="419"/>
      <c r="E183" s="924"/>
      <c r="F183" s="924"/>
      <c r="G183" s="389"/>
    </row>
    <row r="184" spans="1:7" x14ac:dyDescent="0.25">
      <c r="A184" s="360"/>
      <c r="B184" s="423"/>
      <c r="C184" s="360"/>
      <c r="D184" s="419"/>
      <c r="E184" s="924"/>
      <c r="F184" s="924"/>
      <c r="G184" s="389"/>
    </row>
    <row r="185" spans="1:7" x14ac:dyDescent="0.25">
      <c r="A185" s="360"/>
      <c r="B185" s="423"/>
      <c r="C185" s="360"/>
      <c r="D185" s="419"/>
      <c r="E185" s="924"/>
      <c r="F185" s="924"/>
      <c r="G185" s="389"/>
    </row>
    <row r="186" spans="1:7" x14ac:dyDescent="0.25">
      <c r="A186" s="360"/>
      <c r="B186" s="423"/>
      <c r="C186" s="360"/>
      <c r="D186" s="419"/>
      <c r="E186" s="924"/>
      <c r="F186" s="924"/>
      <c r="G186" s="389"/>
    </row>
    <row r="187" spans="1:7" x14ac:dyDescent="0.25">
      <c r="A187" s="360"/>
      <c r="B187" s="423"/>
      <c r="C187" s="360"/>
      <c r="D187" s="419"/>
      <c r="E187" s="924"/>
      <c r="F187" s="924"/>
      <c r="G187" s="389"/>
    </row>
    <row r="188" spans="1:7" x14ac:dyDescent="0.25">
      <c r="A188" s="360"/>
      <c r="B188" s="423"/>
      <c r="C188" s="360"/>
      <c r="D188" s="419"/>
      <c r="E188" s="924"/>
      <c r="F188" s="924"/>
      <c r="G188" s="389"/>
    </row>
    <row r="189" spans="1:7" x14ac:dyDescent="0.25">
      <c r="A189" s="360"/>
      <c r="B189" s="423"/>
      <c r="C189" s="360"/>
      <c r="D189" s="419"/>
      <c r="E189" s="924"/>
      <c r="F189" s="924"/>
      <c r="G189" s="389"/>
    </row>
    <row r="190" spans="1:7" x14ac:dyDescent="0.25">
      <c r="A190" s="360"/>
      <c r="B190" s="353"/>
      <c r="C190" s="360"/>
      <c r="D190" s="360"/>
      <c r="E190" s="1327"/>
      <c r="F190" s="1327"/>
      <c r="G190" s="1003"/>
    </row>
    <row r="191" spans="1:7" x14ac:dyDescent="0.25">
      <c r="A191" s="360"/>
      <c r="B191" s="353"/>
      <c r="C191" s="360"/>
      <c r="D191" s="360"/>
      <c r="E191" s="1327"/>
      <c r="F191" s="1327"/>
      <c r="G191" s="1003"/>
    </row>
    <row r="192" spans="1:7" x14ac:dyDescent="0.25">
      <c r="A192" s="360"/>
      <c r="B192" s="353"/>
      <c r="C192" s="360"/>
      <c r="D192" s="360"/>
      <c r="E192" s="1327"/>
      <c r="F192" s="1327"/>
      <c r="G192" s="1003"/>
    </row>
    <row r="193" spans="1:7" x14ac:dyDescent="0.25">
      <c r="A193" s="360"/>
      <c r="B193" s="353"/>
      <c r="C193" s="360"/>
      <c r="D193" s="360"/>
      <c r="E193" s="1327"/>
      <c r="F193" s="1327"/>
      <c r="G193" s="1003"/>
    </row>
    <row r="194" spans="1:7" x14ac:dyDescent="0.25">
      <c r="A194" s="360"/>
      <c r="B194" s="353"/>
      <c r="C194" s="360"/>
      <c r="D194" s="360"/>
      <c r="E194" s="1327"/>
      <c r="F194" s="1327"/>
      <c r="G194" s="1003"/>
    </row>
    <row r="195" spans="1:7" x14ac:dyDescent="0.25">
      <c r="A195" s="360"/>
      <c r="B195" s="353"/>
      <c r="C195" s="360"/>
      <c r="D195" s="360"/>
      <c r="E195" s="1327"/>
      <c r="F195" s="1327"/>
      <c r="G195" s="1003"/>
    </row>
    <row r="196" spans="1:7" x14ac:dyDescent="0.25">
      <c r="A196" s="360"/>
      <c r="B196" s="353"/>
      <c r="C196" s="360"/>
      <c r="D196" s="360"/>
      <c r="E196" s="1327"/>
      <c r="F196" s="1327"/>
      <c r="G196" s="1003"/>
    </row>
    <row r="197" spans="1:7" x14ac:dyDescent="0.25">
      <c r="A197" s="360"/>
      <c r="B197" s="353"/>
      <c r="C197" s="360"/>
      <c r="D197" s="360"/>
      <c r="E197" s="1327"/>
      <c r="F197" s="1327"/>
      <c r="G197" s="1003"/>
    </row>
    <row r="198" spans="1:7" x14ac:dyDescent="0.25">
      <c r="A198" s="360"/>
      <c r="B198" s="353"/>
      <c r="C198" s="360"/>
      <c r="D198" s="360"/>
      <c r="E198" s="1327"/>
      <c r="F198" s="1327"/>
      <c r="G198" s="1003"/>
    </row>
    <row r="199" spans="1:7" x14ac:dyDescent="0.25">
      <c r="A199" s="360"/>
      <c r="B199" s="353"/>
      <c r="C199" s="360"/>
      <c r="D199" s="360"/>
      <c r="E199" s="1327"/>
      <c r="F199" s="1327"/>
      <c r="G199" s="1003"/>
    </row>
    <row r="200" spans="1:7" x14ac:dyDescent="0.25">
      <c r="A200" s="360"/>
      <c r="B200" s="353"/>
      <c r="C200" s="360"/>
      <c r="D200" s="360"/>
      <c r="E200" s="1327"/>
      <c r="F200" s="1327"/>
      <c r="G200" s="1003"/>
    </row>
    <row r="201" spans="1:7" x14ac:dyDescent="0.25">
      <c r="A201" s="360"/>
      <c r="B201" s="353"/>
      <c r="C201" s="360"/>
      <c r="D201" s="360"/>
      <c r="E201" s="1327"/>
      <c r="F201" s="1327"/>
      <c r="G201" s="1003"/>
    </row>
    <row r="202" spans="1:7" x14ac:dyDescent="0.25">
      <c r="A202" s="360"/>
      <c r="B202" s="353"/>
      <c r="C202" s="360"/>
      <c r="D202" s="360"/>
      <c r="E202" s="1327"/>
      <c r="F202" s="1327"/>
      <c r="G202" s="1003"/>
    </row>
    <row r="203" spans="1:7" x14ac:dyDescent="0.25">
      <c r="A203" s="360"/>
      <c r="B203" s="353"/>
      <c r="C203" s="360"/>
      <c r="D203" s="360"/>
      <c r="E203" s="1327"/>
      <c r="F203" s="1327"/>
      <c r="G203" s="1003"/>
    </row>
    <row r="204" spans="1:7" x14ac:dyDescent="0.25">
      <c r="A204" s="360"/>
      <c r="B204" s="353"/>
      <c r="C204" s="360"/>
      <c r="D204" s="360"/>
      <c r="E204" s="1327"/>
      <c r="F204" s="1327"/>
      <c r="G204" s="1003"/>
    </row>
    <row r="205" spans="1:7" x14ac:dyDescent="0.25">
      <c r="A205" s="360"/>
      <c r="B205" s="353"/>
      <c r="C205" s="360"/>
      <c r="D205" s="360"/>
      <c r="E205" s="1327"/>
      <c r="F205" s="1327"/>
      <c r="G205" s="1003"/>
    </row>
    <row r="206" spans="1:7" x14ac:dyDescent="0.25">
      <c r="A206" s="360"/>
      <c r="B206" s="353"/>
      <c r="C206" s="360"/>
      <c r="D206" s="360"/>
      <c r="E206" s="1327"/>
      <c r="F206" s="1327"/>
      <c r="G206" s="1003"/>
    </row>
    <row r="207" spans="1:7" x14ac:dyDescent="0.25">
      <c r="A207" s="360"/>
      <c r="B207" s="353"/>
      <c r="C207" s="360"/>
      <c r="D207" s="360"/>
      <c r="E207" s="1327"/>
      <c r="F207" s="1327"/>
      <c r="G207" s="1003"/>
    </row>
    <row r="208" spans="1:7" x14ac:dyDescent="0.25">
      <c r="A208" s="360"/>
      <c r="B208" s="353"/>
      <c r="C208" s="360"/>
      <c r="D208" s="360"/>
      <c r="E208" s="1327"/>
      <c r="F208" s="1327"/>
      <c r="G208" s="1003"/>
    </row>
    <row r="209" spans="1:7" x14ac:dyDescent="0.25">
      <c r="A209" s="360"/>
      <c r="B209" s="353"/>
      <c r="C209" s="360"/>
      <c r="D209" s="360"/>
      <c r="E209" s="1327"/>
      <c r="F209" s="1327"/>
      <c r="G209" s="1003"/>
    </row>
    <row r="210" spans="1:7" x14ac:dyDescent="0.25">
      <c r="A210" s="360"/>
      <c r="B210" s="353"/>
      <c r="C210" s="360"/>
      <c r="D210" s="360"/>
      <c r="E210" s="1327"/>
      <c r="F210" s="1327"/>
      <c r="G210" s="1003"/>
    </row>
    <row r="211" spans="1:7" x14ac:dyDescent="0.25">
      <c r="A211" s="360"/>
      <c r="B211" s="353"/>
      <c r="C211" s="360"/>
      <c r="D211" s="360"/>
      <c r="E211" s="1327"/>
      <c r="F211" s="1327"/>
      <c r="G211" s="1003"/>
    </row>
    <row r="212" spans="1:7" x14ac:dyDescent="0.25">
      <c r="A212" s="360"/>
      <c r="B212" s="353"/>
      <c r="C212" s="360"/>
      <c r="D212" s="360"/>
      <c r="E212" s="1327"/>
      <c r="F212" s="1327"/>
      <c r="G212" s="1003"/>
    </row>
    <row r="213" spans="1:7" x14ac:dyDescent="0.25">
      <c r="A213" s="360"/>
      <c r="B213" s="353"/>
      <c r="C213" s="360"/>
      <c r="D213" s="360"/>
      <c r="E213" s="1327"/>
      <c r="F213" s="1327"/>
      <c r="G213" s="1003"/>
    </row>
    <row r="214" spans="1:7" x14ac:dyDescent="0.25">
      <c r="A214" s="360"/>
      <c r="B214" s="353"/>
      <c r="C214" s="360"/>
      <c r="D214" s="360"/>
      <c r="E214" s="1327"/>
      <c r="F214" s="1327"/>
      <c r="G214" s="1003"/>
    </row>
    <row r="215" spans="1:7" x14ac:dyDescent="0.25">
      <c r="A215" s="360"/>
      <c r="B215" s="353"/>
      <c r="C215" s="360"/>
      <c r="D215" s="360"/>
      <c r="E215" s="1327"/>
      <c r="F215" s="1327"/>
      <c r="G215" s="1003"/>
    </row>
    <row r="216" spans="1:7" x14ac:dyDescent="0.25">
      <c r="A216" s="360"/>
      <c r="B216" s="353"/>
      <c r="C216" s="360"/>
      <c r="D216" s="360"/>
      <c r="E216" s="1327"/>
      <c r="F216" s="1327"/>
      <c r="G216" s="1003"/>
    </row>
    <row r="217" spans="1:7" x14ac:dyDescent="0.25">
      <c r="A217" s="360"/>
      <c r="B217" s="353"/>
      <c r="C217" s="360"/>
      <c r="D217" s="360"/>
      <c r="E217" s="1327"/>
      <c r="F217" s="1327"/>
      <c r="G217" s="1003"/>
    </row>
    <row r="218" spans="1:7" x14ac:dyDescent="0.25">
      <c r="A218" s="360"/>
      <c r="B218" s="353"/>
      <c r="C218" s="360"/>
      <c r="D218" s="360"/>
      <c r="E218" s="1327"/>
      <c r="F218" s="1327"/>
      <c r="G218" s="1003"/>
    </row>
    <row r="219" spans="1:7" x14ac:dyDescent="0.25">
      <c r="A219" s="360"/>
      <c r="B219" s="353"/>
      <c r="C219" s="360"/>
      <c r="D219" s="360"/>
      <c r="E219" s="1327"/>
      <c r="F219" s="1327"/>
      <c r="G219" s="1003"/>
    </row>
    <row r="220" spans="1:7" x14ac:dyDescent="0.25">
      <c r="A220" s="360"/>
      <c r="B220" s="353"/>
      <c r="C220" s="360"/>
      <c r="D220" s="360"/>
      <c r="E220" s="1327"/>
      <c r="F220" s="1327"/>
      <c r="G220" s="1003"/>
    </row>
    <row r="221" spans="1:7" ht="13" thickBot="1" x14ac:dyDescent="0.3">
      <c r="A221" s="360"/>
      <c r="B221" s="353"/>
      <c r="C221" s="360"/>
      <c r="D221" s="360"/>
      <c r="E221" s="1327"/>
      <c r="F221" s="1327"/>
      <c r="G221" s="1003"/>
    </row>
    <row r="222" spans="1:7" ht="26.25" customHeight="1" thickTop="1" x14ac:dyDescent="0.25">
      <c r="A222" s="2192" t="s">
        <v>487</v>
      </c>
      <c r="B222" s="2193"/>
      <c r="C222" s="2193"/>
      <c r="D222" s="2193"/>
      <c r="E222" s="2194"/>
      <c r="F222" s="1331">
        <f>SUM(F164:F170)</f>
        <v>0</v>
      </c>
      <c r="G222" s="1004"/>
    </row>
    <row r="223" spans="1:7" x14ac:dyDescent="0.25">
      <c r="E223" s="1328"/>
      <c r="F223" s="1328"/>
      <c r="G223" s="954"/>
    </row>
    <row r="224" spans="1:7" x14ac:dyDescent="0.25">
      <c r="E224" s="1328"/>
      <c r="F224" s="1328"/>
      <c r="G224" s="954"/>
    </row>
    <row r="225" spans="5:7" x14ac:dyDescent="0.25">
      <c r="E225" s="1328"/>
      <c r="F225" s="1328"/>
      <c r="G225" s="954"/>
    </row>
    <row r="226" spans="5:7" ht="25.15" customHeight="1" x14ac:dyDescent="0.25">
      <c r="E226" s="1328"/>
      <c r="F226" s="1328"/>
      <c r="G226" s="954"/>
    </row>
    <row r="227" spans="5:7" x14ac:dyDescent="0.25">
      <c r="E227" s="1328"/>
      <c r="F227" s="1328"/>
      <c r="G227" s="954"/>
    </row>
    <row r="228" spans="5:7" x14ac:dyDescent="0.25">
      <c r="E228" s="1328"/>
      <c r="F228" s="1328"/>
      <c r="G228" s="954"/>
    </row>
    <row r="229" spans="5:7" x14ac:dyDescent="0.25">
      <c r="E229" s="1328"/>
      <c r="F229" s="1328"/>
      <c r="G229" s="954"/>
    </row>
    <row r="230" spans="5:7" x14ac:dyDescent="0.25">
      <c r="E230" s="1328"/>
      <c r="F230" s="1328"/>
      <c r="G230" s="954"/>
    </row>
    <row r="231" spans="5:7" x14ac:dyDescent="0.25">
      <c r="E231" s="1328"/>
      <c r="F231" s="1328"/>
      <c r="G231" s="954"/>
    </row>
    <row r="232" spans="5:7" x14ac:dyDescent="0.25">
      <c r="E232" s="1328"/>
      <c r="F232" s="1328"/>
      <c r="G232" s="954"/>
    </row>
    <row r="233" spans="5:7" x14ac:dyDescent="0.25">
      <c r="E233" s="1328"/>
      <c r="F233" s="1328"/>
      <c r="G233" s="954"/>
    </row>
    <row r="234" spans="5:7" x14ac:dyDescent="0.25">
      <c r="E234" s="1328"/>
      <c r="F234" s="1328"/>
      <c r="G234" s="954"/>
    </row>
    <row r="235" spans="5:7" x14ac:dyDescent="0.25">
      <c r="E235" s="1328"/>
      <c r="F235" s="1328"/>
      <c r="G235" s="954"/>
    </row>
    <row r="236" spans="5:7" x14ac:dyDescent="0.25">
      <c r="E236" s="1328"/>
      <c r="F236" s="1328"/>
      <c r="G236" s="954"/>
    </row>
    <row r="237" spans="5:7" x14ac:dyDescent="0.25">
      <c r="E237" s="1328"/>
      <c r="F237" s="1328"/>
      <c r="G237" s="954"/>
    </row>
    <row r="238" spans="5:7" x14ac:dyDescent="0.25">
      <c r="E238" s="1328"/>
      <c r="F238" s="1328"/>
      <c r="G238" s="954"/>
    </row>
    <row r="239" spans="5:7" x14ac:dyDescent="0.25">
      <c r="E239" s="1328"/>
      <c r="F239" s="1328"/>
      <c r="G239" s="954"/>
    </row>
    <row r="240" spans="5:7" x14ac:dyDescent="0.25">
      <c r="E240" s="1328"/>
      <c r="F240" s="1328"/>
      <c r="G240" s="954"/>
    </row>
    <row r="241" spans="5:7" x14ac:dyDescent="0.25">
      <c r="E241" s="1328"/>
      <c r="F241" s="1328"/>
      <c r="G241" s="954"/>
    </row>
    <row r="242" spans="5:7" x14ac:dyDescent="0.25">
      <c r="E242" s="1328"/>
      <c r="F242" s="1328"/>
      <c r="G242" s="954"/>
    </row>
    <row r="243" spans="5:7" x14ac:dyDescent="0.25">
      <c r="E243" s="1328"/>
      <c r="F243" s="1328"/>
      <c r="G243" s="954"/>
    </row>
    <row r="244" spans="5:7" x14ac:dyDescent="0.25">
      <c r="E244" s="1328"/>
      <c r="F244" s="1328"/>
      <c r="G244" s="954"/>
    </row>
    <row r="245" spans="5:7" x14ac:dyDescent="0.25">
      <c r="E245" s="1328"/>
      <c r="F245" s="1328"/>
      <c r="G245" s="954"/>
    </row>
    <row r="246" spans="5:7" x14ac:dyDescent="0.25">
      <c r="E246" s="1328"/>
      <c r="F246" s="1328"/>
      <c r="G246" s="954"/>
    </row>
    <row r="247" spans="5:7" x14ac:dyDescent="0.25">
      <c r="E247" s="1328"/>
      <c r="F247" s="1328"/>
      <c r="G247" s="954"/>
    </row>
    <row r="248" spans="5:7" x14ac:dyDescent="0.25">
      <c r="E248" s="1328"/>
      <c r="F248" s="1328"/>
      <c r="G248" s="954"/>
    </row>
    <row r="249" spans="5:7" x14ac:dyDescent="0.25">
      <c r="E249" s="1328"/>
      <c r="F249" s="1328"/>
      <c r="G249" s="954"/>
    </row>
    <row r="250" spans="5:7" x14ac:dyDescent="0.25">
      <c r="E250" s="1328"/>
      <c r="F250" s="1328"/>
      <c r="G250" s="954"/>
    </row>
    <row r="251" spans="5:7" x14ac:dyDescent="0.25">
      <c r="E251" s="1328"/>
      <c r="F251" s="1328"/>
      <c r="G251" s="954"/>
    </row>
    <row r="252" spans="5:7" x14ac:dyDescent="0.25">
      <c r="E252" s="1328"/>
      <c r="F252" s="1328"/>
      <c r="G252" s="954"/>
    </row>
    <row r="253" spans="5:7" x14ac:dyDescent="0.25">
      <c r="E253" s="1328"/>
      <c r="F253" s="1328"/>
      <c r="G253" s="954"/>
    </row>
    <row r="254" spans="5:7" x14ac:dyDescent="0.25">
      <c r="E254" s="1328"/>
      <c r="F254" s="1328"/>
      <c r="G254" s="954"/>
    </row>
    <row r="255" spans="5:7" x14ac:dyDescent="0.25">
      <c r="E255" s="1328"/>
      <c r="F255" s="1328"/>
      <c r="G255" s="954"/>
    </row>
    <row r="256" spans="5:7" x14ac:dyDescent="0.25">
      <c r="E256" s="1328"/>
      <c r="F256" s="1328"/>
      <c r="G256" s="954"/>
    </row>
    <row r="257" spans="5:7" x14ac:dyDescent="0.25">
      <c r="E257" s="1328"/>
      <c r="F257" s="1328"/>
      <c r="G257" s="954"/>
    </row>
    <row r="258" spans="5:7" x14ac:dyDescent="0.25">
      <c r="E258" s="1328"/>
      <c r="F258" s="1328"/>
      <c r="G258" s="954"/>
    </row>
    <row r="259" spans="5:7" x14ac:dyDescent="0.25">
      <c r="E259" s="1328"/>
      <c r="F259" s="1328"/>
      <c r="G259" s="954"/>
    </row>
    <row r="260" spans="5:7" x14ac:dyDescent="0.25">
      <c r="E260" s="1328"/>
      <c r="F260" s="1328"/>
      <c r="G260" s="954"/>
    </row>
    <row r="261" spans="5:7" x14ac:dyDescent="0.25">
      <c r="E261" s="1328"/>
      <c r="F261" s="1328"/>
      <c r="G261" s="954"/>
    </row>
    <row r="262" spans="5:7" x14ac:dyDescent="0.25">
      <c r="E262" s="1328"/>
      <c r="F262" s="1328"/>
      <c r="G262" s="954"/>
    </row>
    <row r="263" spans="5:7" x14ac:dyDescent="0.25">
      <c r="E263" s="1328"/>
      <c r="F263" s="1328"/>
      <c r="G263" s="954"/>
    </row>
    <row r="264" spans="5:7" x14ac:dyDescent="0.25">
      <c r="E264" s="1328"/>
      <c r="F264" s="1328"/>
      <c r="G264" s="954"/>
    </row>
    <row r="265" spans="5:7" x14ac:dyDescent="0.25">
      <c r="E265" s="1328"/>
      <c r="F265" s="1328"/>
      <c r="G265" s="954"/>
    </row>
    <row r="266" spans="5:7" x14ac:dyDescent="0.25">
      <c r="E266" s="1328"/>
      <c r="F266" s="1328"/>
      <c r="G266" s="954"/>
    </row>
    <row r="267" spans="5:7" x14ac:dyDescent="0.25">
      <c r="E267" s="1328"/>
      <c r="F267" s="1328"/>
      <c r="G267" s="954"/>
    </row>
    <row r="268" spans="5:7" x14ac:dyDescent="0.25">
      <c r="E268" s="1328"/>
      <c r="F268" s="1328"/>
      <c r="G268" s="954"/>
    </row>
    <row r="269" spans="5:7" x14ac:dyDescent="0.25">
      <c r="E269" s="1328"/>
      <c r="F269" s="1328"/>
      <c r="G269" s="954"/>
    </row>
    <row r="270" spans="5:7" x14ac:dyDescent="0.25">
      <c r="E270" s="1328"/>
      <c r="F270" s="1328"/>
      <c r="G270" s="954"/>
    </row>
    <row r="271" spans="5:7" x14ac:dyDescent="0.25">
      <c r="E271" s="1328"/>
      <c r="F271" s="1328"/>
      <c r="G271" s="954"/>
    </row>
    <row r="272" spans="5:7" x14ac:dyDescent="0.25">
      <c r="E272" s="1328"/>
      <c r="F272" s="1328"/>
      <c r="G272" s="954"/>
    </row>
    <row r="273" spans="5:7" x14ac:dyDescent="0.25">
      <c r="E273" s="1328"/>
      <c r="F273" s="1328"/>
      <c r="G273" s="954"/>
    </row>
    <row r="274" spans="5:7" x14ac:dyDescent="0.25">
      <c r="E274" s="1328"/>
      <c r="F274" s="1328"/>
      <c r="G274" s="954"/>
    </row>
    <row r="275" spans="5:7" x14ac:dyDescent="0.25">
      <c r="E275" s="1328"/>
      <c r="F275" s="1328"/>
      <c r="G275" s="954"/>
    </row>
    <row r="276" spans="5:7" x14ac:dyDescent="0.25">
      <c r="E276" s="1328"/>
      <c r="F276" s="1328"/>
      <c r="G276" s="954"/>
    </row>
    <row r="277" spans="5:7" x14ac:dyDescent="0.25">
      <c r="E277" s="1328"/>
      <c r="F277" s="1328"/>
      <c r="G277" s="954"/>
    </row>
    <row r="278" spans="5:7" x14ac:dyDescent="0.25">
      <c r="E278" s="1328"/>
      <c r="F278" s="1328"/>
      <c r="G278" s="954"/>
    </row>
    <row r="279" spans="5:7" x14ac:dyDescent="0.25">
      <c r="E279" s="1328"/>
      <c r="F279" s="1328"/>
      <c r="G279" s="954"/>
    </row>
    <row r="280" spans="5:7" x14ac:dyDescent="0.25">
      <c r="E280" s="1328"/>
      <c r="F280" s="1328"/>
      <c r="G280" s="954"/>
    </row>
    <row r="281" spans="5:7" x14ac:dyDescent="0.25">
      <c r="E281" s="1328"/>
      <c r="F281" s="1328"/>
      <c r="G281" s="954"/>
    </row>
    <row r="282" spans="5:7" x14ac:dyDescent="0.25">
      <c r="E282" s="1328"/>
      <c r="F282" s="1328"/>
      <c r="G282" s="954"/>
    </row>
    <row r="283" spans="5:7" x14ac:dyDescent="0.25">
      <c r="E283" s="1328"/>
      <c r="F283" s="1328"/>
      <c r="G283" s="954"/>
    </row>
    <row r="284" spans="5:7" x14ac:dyDescent="0.25">
      <c r="E284" s="1328"/>
      <c r="F284" s="1328"/>
      <c r="G284" s="954"/>
    </row>
    <row r="285" spans="5:7" x14ac:dyDescent="0.25">
      <c r="E285" s="1328"/>
      <c r="F285" s="1328"/>
      <c r="G285" s="954"/>
    </row>
    <row r="286" spans="5:7" x14ac:dyDescent="0.25">
      <c r="E286" s="1328"/>
      <c r="F286" s="1328"/>
      <c r="G286" s="954"/>
    </row>
    <row r="287" spans="5:7" x14ac:dyDescent="0.25">
      <c r="E287" s="1328"/>
      <c r="F287" s="1328"/>
      <c r="G287" s="954"/>
    </row>
    <row r="288" spans="5:7" x14ac:dyDescent="0.25">
      <c r="E288" s="1328"/>
      <c r="F288" s="1328"/>
      <c r="G288" s="954"/>
    </row>
    <row r="289" spans="5:7" x14ac:dyDescent="0.25">
      <c r="E289" s="1328"/>
      <c r="F289" s="1328"/>
      <c r="G289" s="954"/>
    </row>
    <row r="290" spans="5:7" x14ac:dyDescent="0.25">
      <c r="E290" s="1328"/>
      <c r="F290" s="1328"/>
      <c r="G290" s="954"/>
    </row>
    <row r="291" spans="5:7" x14ac:dyDescent="0.25">
      <c r="E291" s="1328"/>
      <c r="F291" s="1328"/>
      <c r="G291" s="954"/>
    </row>
    <row r="292" spans="5:7" x14ac:dyDescent="0.25">
      <c r="E292" s="1328"/>
      <c r="F292" s="1328"/>
      <c r="G292" s="954"/>
    </row>
    <row r="293" spans="5:7" x14ac:dyDescent="0.25">
      <c r="E293" s="1328"/>
      <c r="F293" s="1328"/>
      <c r="G293" s="954"/>
    </row>
    <row r="294" spans="5:7" x14ac:dyDescent="0.25">
      <c r="E294" s="1328"/>
      <c r="F294" s="1328"/>
      <c r="G294" s="954"/>
    </row>
    <row r="295" spans="5:7" x14ac:dyDescent="0.25">
      <c r="E295" s="1328"/>
      <c r="F295" s="1328"/>
      <c r="G295" s="954"/>
    </row>
    <row r="296" spans="5:7" x14ac:dyDescent="0.25">
      <c r="E296" s="1328"/>
      <c r="F296" s="1328"/>
      <c r="G296" s="954"/>
    </row>
    <row r="297" spans="5:7" x14ac:dyDescent="0.25">
      <c r="E297" s="1328"/>
      <c r="F297" s="1328"/>
      <c r="G297" s="954"/>
    </row>
    <row r="298" spans="5:7" x14ac:dyDescent="0.25">
      <c r="E298" s="1328"/>
      <c r="F298" s="1328"/>
      <c r="G298" s="954"/>
    </row>
    <row r="299" spans="5:7" x14ac:dyDescent="0.25">
      <c r="E299" s="1328"/>
      <c r="F299" s="1328"/>
      <c r="G299" s="954"/>
    </row>
    <row r="300" spans="5:7" x14ac:dyDescent="0.25">
      <c r="E300" s="1328"/>
      <c r="F300" s="1328"/>
      <c r="G300" s="954"/>
    </row>
    <row r="301" spans="5:7" x14ac:dyDescent="0.25">
      <c r="E301" s="1328"/>
      <c r="F301" s="1328"/>
      <c r="G301" s="954"/>
    </row>
    <row r="302" spans="5:7" x14ac:dyDescent="0.25">
      <c r="E302" s="1328"/>
      <c r="F302" s="1328"/>
      <c r="G302" s="954"/>
    </row>
    <row r="303" spans="5:7" x14ac:dyDescent="0.25">
      <c r="E303" s="1328"/>
      <c r="F303" s="1328"/>
      <c r="G303" s="954"/>
    </row>
    <row r="304" spans="5:7" x14ac:dyDescent="0.25">
      <c r="E304" s="1328"/>
      <c r="F304" s="1328"/>
      <c r="G304" s="954"/>
    </row>
    <row r="305" spans="5:7" x14ac:dyDescent="0.25">
      <c r="E305" s="1328"/>
      <c r="F305" s="1328"/>
      <c r="G305" s="954"/>
    </row>
    <row r="306" spans="5:7" x14ac:dyDescent="0.25">
      <c r="E306" s="1328"/>
      <c r="F306" s="1328"/>
      <c r="G306" s="954"/>
    </row>
    <row r="307" spans="5:7" x14ac:dyDescent="0.25">
      <c r="E307" s="1328"/>
      <c r="F307" s="1328"/>
      <c r="G307" s="954"/>
    </row>
    <row r="308" spans="5:7" x14ac:dyDescent="0.25">
      <c r="E308" s="1328"/>
      <c r="F308" s="1328"/>
      <c r="G308" s="954"/>
    </row>
    <row r="309" spans="5:7" x14ac:dyDescent="0.25">
      <c r="E309" s="1328"/>
      <c r="F309" s="1328"/>
      <c r="G309" s="954"/>
    </row>
    <row r="310" spans="5:7" x14ac:dyDescent="0.25">
      <c r="E310" s="1328"/>
      <c r="F310" s="1328"/>
      <c r="G310" s="954"/>
    </row>
    <row r="311" spans="5:7" x14ac:dyDescent="0.25">
      <c r="E311" s="1328"/>
      <c r="F311" s="1328"/>
      <c r="G311" s="954"/>
    </row>
    <row r="312" spans="5:7" x14ac:dyDescent="0.25">
      <c r="E312" s="1328"/>
      <c r="F312" s="1328"/>
      <c r="G312" s="954"/>
    </row>
    <row r="313" spans="5:7" x14ac:dyDescent="0.25">
      <c r="E313" s="1328"/>
      <c r="F313" s="1328"/>
      <c r="G313" s="954"/>
    </row>
    <row r="314" spans="5:7" x14ac:dyDescent="0.25">
      <c r="E314" s="1328"/>
      <c r="F314" s="1328"/>
      <c r="G314" s="954"/>
    </row>
    <row r="315" spans="5:7" x14ac:dyDescent="0.25">
      <c r="E315" s="1328"/>
      <c r="F315" s="1328"/>
      <c r="G315" s="954"/>
    </row>
    <row r="316" spans="5:7" x14ac:dyDescent="0.25">
      <c r="E316" s="1328"/>
      <c r="F316" s="1328"/>
      <c r="G316" s="954"/>
    </row>
    <row r="317" spans="5:7" x14ac:dyDescent="0.25">
      <c r="E317" s="1328"/>
      <c r="F317" s="1328"/>
      <c r="G317" s="954"/>
    </row>
    <row r="318" spans="5:7" x14ac:dyDescent="0.25">
      <c r="E318" s="1328"/>
      <c r="F318" s="1328"/>
      <c r="G318" s="954"/>
    </row>
    <row r="319" spans="5:7" x14ac:dyDescent="0.25">
      <c r="E319" s="1328"/>
      <c r="F319" s="1328"/>
      <c r="G319" s="954"/>
    </row>
    <row r="320" spans="5:7" x14ac:dyDescent="0.25">
      <c r="E320" s="1328"/>
      <c r="F320" s="1328"/>
      <c r="G320" s="954"/>
    </row>
    <row r="321" spans="5:7" x14ac:dyDescent="0.25">
      <c r="E321" s="1328"/>
      <c r="F321" s="1328"/>
      <c r="G321" s="954"/>
    </row>
    <row r="322" spans="5:7" x14ac:dyDescent="0.25">
      <c r="E322" s="1328"/>
      <c r="F322" s="1328"/>
      <c r="G322" s="954"/>
    </row>
    <row r="323" spans="5:7" x14ac:dyDescent="0.25">
      <c r="E323" s="1328"/>
      <c r="F323" s="1328"/>
      <c r="G323" s="954"/>
    </row>
    <row r="324" spans="5:7" x14ac:dyDescent="0.25">
      <c r="E324" s="1328"/>
      <c r="F324" s="1328"/>
      <c r="G324" s="954"/>
    </row>
    <row r="325" spans="5:7" x14ac:dyDescent="0.25">
      <c r="E325" s="1328"/>
      <c r="F325" s="1328"/>
      <c r="G325" s="954"/>
    </row>
    <row r="326" spans="5:7" x14ac:dyDescent="0.25">
      <c r="E326" s="1328"/>
      <c r="F326" s="1328"/>
      <c r="G326" s="954"/>
    </row>
    <row r="327" spans="5:7" x14ac:dyDescent="0.25">
      <c r="E327" s="1328"/>
      <c r="F327" s="1328"/>
      <c r="G327" s="954"/>
    </row>
    <row r="328" spans="5:7" x14ac:dyDescent="0.25">
      <c r="E328" s="1328"/>
      <c r="F328" s="1328"/>
      <c r="G328" s="954"/>
    </row>
    <row r="329" spans="5:7" x14ac:dyDescent="0.25">
      <c r="E329" s="1328"/>
      <c r="F329" s="1328"/>
      <c r="G329" s="954"/>
    </row>
    <row r="330" spans="5:7" x14ac:dyDescent="0.25">
      <c r="E330" s="1328"/>
      <c r="F330" s="1328"/>
      <c r="G330" s="954"/>
    </row>
    <row r="331" spans="5:7" x14ac:dyDescent="0.25">
      <c r="E331" s="1328"/>
      <c r="F331" s="1328"/>
      <c r="G331" s="954"/>
    </row>
    <row r="332" spans="5:7" x14ac:dyDescent="0.25">
      <c r="E332" s="1328"/>
      <c r="F332" s="1328"/>
      <c r="G332" s="954"/>
    </row>
    <row r="333" spans="5:7" x14ac:dyDescent="0.25">
      <c r="E333" s="1328"/>
      <c r="F333" s="1328"/>
      <c r="G333" s="954"/>
    </row>
    <row r="334" spans="5:7" x14ac:dyDescent="0.25">
      <c r="E334" s="1328"/>
      <c r="F334" s="1328"/>
      <c r="G334" s="954"/>
    </row>
    <row r="335" spans="5:7" x14ac:dyDescent="0.25">
      <c r="E335" s="1328"/>
      <c r="F335" s="1328"/>
      <c r="G335" s="954"/>
    </row>
    <row r="336" spans="5:7" x14ac:dyDescent="0.25">
      <c r="E336" s="1328"/>
      <c r="F336" s="1328"/>
      <c r="G336" s="954"/>
    </row>
    <row r="337" spans="5:7" x14ac:dyDescent="0.25">
      <c r="E337" s="1328"/>
      <c r="F337" s="1328"/>
      <c r="G337" s="954"/>
    </row>
    <row r="338" spans="5:7" x14ac:dyDescent="0.25">
      <c r="E338" s="1328"/>
      <c r="F338" s="1328"/>
      <c r="G338" s="954"/>
    </row>
    <row r="339" spans="5:7" x14ac:dyDescent="0.25">
      <c r="E339" s="1328"/>
      <c r="F339" s="1328"/>
      <c r="G339" s="954"/>
    </row>
    <row r="340" spans="5:7" x14ac:dyDescent="0.25">
      <c r="E340" s="1328"/>
      <c r="F340" s="1328"/>
      <c r="G340" s="954"/>
    </row>
    <row r="341" spans="5:7" x14ac:dyDescent="0.25">
      <c r="E341" s="1328"/>
      <c r="F341" s="1328"/>
      <c r="G341" s="954"/>
    </row>
    <row r="342" spans="5:7" x14ac:dyDescent="0.25">
      <c r="E342" s="1328"/>
      <c r="F342" s="1328"/>
      <c r="G342" s="954"/>
    </row>
    <row r="343" spans="5:7" x14ac:dyDescent="0.25">
      <c r="E343" s="1328"/>
      <c r="F343" s="1328"/>
      <c r="G343" s="954"/>
    </row>
    <row r="344" spans="5:7" x14ac:dyDescent="0.25">
      <c r="E344" s="1328"/>
      <c r="F344" s="1328"/>
      <c r="G344" s="954"/>
    </row>
    <row r="345" spans="5:7" x14ac:dyDescent="0.25">
      <c r="E345" s="1328"/>
      <c r="F345" s="1328"/>
      <c r="G345" s="954"/>
    </row>
    <row r="346" spans="5:7" x14ac:dyDescent="0.25">
      <c r="E346" s="1328"/>
      <c r="F346" s="1328"/>
      <c r="G346" s="954"/>
    </row>
    <row r="347" spans="5:7" x14ac:dyDescent="0.25">
      <c r="E347" s="1328"/>
      <c r="F347" s="1328"/>
      <c r="G347" s="954"/>
    </row>
    <row r="348" spans="5:7" x14ac:dyDescent="0.25">
      <c r="E348" s="1328"/>
      <c r="F348" s="1328"/>
      <c r="G348" s="954"/>
    </row>
    <row r="349" spans="5:7" x14ac:dyDescent="0.25">
      <c r="E349" s="1328"/>
      <c r="F349" s="1328"/>
      <c r="G349" s="954"/>
    </row>
    <row r="350" spans="5:7" x14ac:dyDescent="0.25">
      <c r="E350" s="1328"/>
      <c r="F350" s="1328"/>
      <c r="G350" s="954"/>
    </row>
    <row r="351" spans="5:7" x14ac:dyDescent="0.25">
      <c r="E351" s="1328"/>
      <c r="F351" s="1328"/>
      <c r="G351" s="954"/>
    </row>
    <row r="352" spans="5:7" x14ac:dyDescent="0.25">
      <c r="E352" s="1328"/>
      <c r="F352" s="1328"/>
      <c r="G352" s="954"/>
    </row>
    <row r="353" spans="5:7" x14ac:dyDescent="0.25">
      <c r="E353" s="1328"/>
      <c r="F353" s="1328"/>
      <c r="G353" s="954"/>
    </row>
    <row r="354" spans="5:7" x14ac:dyDescent="0.25">
      <c r="E354" s="1328"/>
      <c r="F354" s="1328"/>
      <c r="G354" s="954"/>
    </row>
    <row r="355" spans="5:7" x14ac:dyDescent="0.25">
      <c r="E355" s="1328"/>
      <c r="F355" s="1328"/>
      <c r="G355" s="954"/>
    </row>
    <row r="356" spans="5:7" x14ac:dyDescent="0.25">
      <c r="E356" s="1328"/>
      <c r="F356" s="1328"/>
      <c r="G356" s="954"/>
    </row>
    <row r="357" spans="5:7" x14ac:dyDescent="0.25">
      <c r="E357" s="1328"/>
      <c r="F357" s="1328"/>
      <c r="G357" s="954"/>
    </row>
    <row r="358" spans="5:7" x14ac:dyDescent="0.25">
      <c r="E358" s="1328"/>
      <c r="F358" s="1328"/>
      <c r="G358" s="954"/>
    </row>
    <row r="359" spans="5:7" x14ac:dyDescent="0.25">
      <c r="E359" s="1328"/>
      <c r="F359" s="1328"/>
      <c r="G359" s="954"/>
    </row>
    <row r="360" spans="5:7" x14ac:dyDescent="0.25">
      <c r="E360" s="1328"/>
      <c r="F360" s="1328"/>
      <c r="G360" s="954"/>
    </row>
    <row r="361" spans="5:7" x14ac:dyDescent="0.25">
      <c r="E361" s="1328"/>
      <c r="F361" s="1328"/>
      <c r="G361" s="954"/>
    </row>
    <row r="362" spans="5:7" x14ac:dyDescent="0.25">
      <c r="E362" s="1328"/>
      <c r="F362" s="1328"/>
      <c r="G362" s="954"/>
    </row>
    <row r="363" spans="5:7" x14ac:dyDescent="0.25">
      <c r="E363" s="1328"/>
      <c r="F363" s="1328"/>
      <c r="G363" s="954"/>
    </row>
    <row r="364" spans="5:7" x14ac:dyDescent="0.25">
      <c r="E364" s="1328"/>
      <c r="F364" s="1328"/>
      <c r="G364" s="954"/>
    </row>
    <row r="365" spans="5:7" x14ac:dyDescent="0.25">
      <c r="E365" s="1328"/>
      <c r="F365" s="1328"/>
      <c r="G365" s="954"/>
    </row>
    <row r="366" spans="5:7" x14ac:dyDescent="0.25">
      <c r="E366" s="1328"/>
      <c r="F366" s="1328"/>
      <c r="G366" s="954"/>
    </row>
    <row r="367" spans="5:7" x14ac:dyDescent="0.25">
      <c r="E367" s="1328"/>
      <c r="F367" s="1328"/>
      <c r="G367" s="954"/>
    </row>
    <row r="368" spans="5:7" x14ac:dyDescent="0.25">
      <c r="E368" s="1328"/>
      <c r="F368" s="1328"/>
      <c r="G368" s="954"/>
    </row>
    <row r="369" spans="5:7" x14ac:dyDescent="0.25">
      <c r="E369" s="1328"/>
      <c r="F369" s="1328"/>
      <c r="G369" s="954"/>
    </row>
    <row r="370" spans="5:7" x14ac:dyDescent="0.25">
      <c r="E370" s="1328"/>
      <c r="F370" s="1328"/>
      <c r="G370" s="954"/>
    </row>
    <row r="371" spans="5:7" x14ac:dyDescent="0.25">
      <c r="E371" s="1328"/>
      <c r="F371" s="1328"/>
      <c r="G371" s="954"/>
    </row>
    <row r="372" spans="5:7" x14ac:dyDescent="0.25">
      <c r="E372" s="1328"/>
      <c r="F372" s="1328"/>
      <c r="G372" s="954"/>
    </row>
    <row r="373" spans="5:7" x14ac:dyDescent="0.25">
      <c r="E373" s="1328"/>
      <c r="F373" s="1328"/>
      <c r="G373" s="954"/>
    </row>
    <row r="374" spans="5:7" x14ac:dyDescent="0.25">
      <c r="E374" s="1328"/>
      <c r="F374" s="1328"/>
      <c r="G374" s="954"/>
    </row>
    <row r="375" spans="5:7" x14ac:dyDescent="0.25">
      <c r="E375" s="1328"/>
      <c r="F375" s="1328"/>
      <c r="G375" s="954"/>
    </row>
    <row r="376" spans="5:7" x14ac:dyDescent="0.25">
      <c r="E376" s="1328"/>
      <c r="F376" s="1328"/>
      <c r="G376" s="954"/>
    </row>
    <row r="377" spans="5:7" x14ac:dyDescent="0.25">
      <c r="E377" s="1328"/>
      <c r="F377" s="1328"/>
      <c r="G377" s="954"/>
    </row>
    <row r="378" spans="5:7" x14ac:dyDescent="0.25">
      <c r="E378" s="1328"/>
      <c r="F378" s="1328"/>
      <c r="G378" s="954"/>
    </row>
    <row r="379" spans="5:7" x14ac:dyDescent="0.25">
      <c r="E379" s="1328"/>
      <c r="F379" s="1328"/>
      <c r="G379" s="954"/>
    </row>
    <row r="380" spans="5:7" x14ac:dyDescent="0.25">
      <c r="E380" s="1328"/>
      <c r="F380" s="1328"/>
      <c r="G380" s="954"/>
    </row>
    <row r="381" spans="5:7" x14ac:dyDescent="0.25">
      <c r="E381" s="1328"/>
      <c r="F381" s="1328"/>
      <c r="G381" s="954"/>
    </row>
    <row r="382" spans="5:7" x14ac:dyDescent="0.25">
      <c r="E382" s="1328"/>
      <c r="F382" s="1328"/>
      <c r="G382" s="954"/>
    </row>
    <row r="383" spans="5:7" x14ac:dyDescent="0.25">
      <c r="E383" s="1328"/>
      <c r="F383" s="1328"/>
      <c r="G383" s="954"/>
    </row>
    <row r="384" spans="5:7" x14ac:dyDescent="0.25">
      <c r="E384" s="1328"/>
      <c r="F384" s="1328"/>
      <c r="G384" s="954"/>
    </row>
    <row r="385" spans="5:7" x14ac:dyDescent="0.25">
      <c r="E385" s="1328"/>
      <c r="F385" s="1328"/>
      <c r="G385" s="954"/>
    </row>
    <row r="386" spans="5:7" x14ac:dyDescent="0.25">
      <c r="E386" s="1328"/>
      <c r="F386" s="1328"/>
      <c r="G386" s="954"/>
    </row>
    <row r="387" spans="5:7" x14ac:dyDescent="0.25">
      <c r="E387" s="1328"/>
      <c r="F387" s="1328"/>
      <c r="G387" s="954"/>
    </row>
    <row r="388" spans="5:7" x14ac:dyDescent="0.25">
      <c r="E388" s="1328"/>
      <c r="F388" s="1328"/>
      <c r="G388" s="954"/>
    </row>
    <row r="389" spans="5:7" x14ac:dyDescent="0.25">
      <c r="E389" s="1328"/>
      <c r="F389" s="1328"/>
      <c r="G389" s="954"/>
    </row>
    <row r="390" spans="5:7" x14ac:dyDescent="0.25">
      <c r="E390" s="1328"/>
      <c r="F390" s="1328"/>
      <c r="G390" s="954"/>
    </row>
    <row r="391" spans="5:7" x14ac:dyDescent="0.25">
      <c r="E391" s="1328"/>
      <c r="F391" s="1328"/>
      <c r="G391" s="954"/>
    </row>
    <row r="392" spans="5:7" x14ac:dyDescent="0.25">
      <c r="E392" s="1328"/>
      <c r="F392" s="1328"/>
      <c r="G392" s="954"/>
    </row>
    <row r="393" spans="5:7" x14ac:dyDescent="0.25">
      <c r="E393" s="1328"/>
      <c r="F393" s="1328"/>
      <c r="G393" s="954"/>
    </row>
    <row r="394" spans="5:7" x14ac:dyDescent="0.25">
      <c r="E394" s="1328"/>
      <c r="F394" s="1328"/>
      <c r="G394" s="954"/>
    </row>
    <row r="395" spans="5:7" x14ac:dyDescent="0.25">
      <c r="E395" s="1328"/>
      <c r="F395" s="1328"/>
      <c r="G395" s="954"/>
    </row>
    <row r="396" spans="5:7" x14ac:dyDescent="0.25">
      <c r="E396" s="1328"/>
      <c r="F396" s="1328"/>
      <c r="G396" s="954"/>
    </row>
    <row r="397" spans="5:7" x14ac:dyDescent="0.25">
      <c r="E397" s="1328"/>
      <c r="F397" s="1328"/>
      <c r="G397" s="954"/>
    </row>
    <row r="398" spans="5:7" x14ac:dyDescent="0.25">
      <c r="E398" s="1328"/>
      <c r="F398" s="1328"/>
      <c r="G398" s="954"/>
    </row>
    <row r="399" spans="5:7" x14ac:dyDescent="0.25">
      <c r="E399" s="1328"/>
      <c r="F399" s="1328"/>
      <c r="G399" s="954"/>
    </row>
    <row r="400" spans="5:7" x14ac:dyDescent="0.25">
      <c r="E400" s="1328"/>
      <c r="F400" s="1328"/>
      <c r="G400" s="954"/>
    </row>
    <row r="401" spans="5:7" x14ac:dyDescent="0.25">
      <c r="E401" s="1328"/>
      <c r="F401" s="1328"/>
      <c r="G401" s="954"/>
    </row>
    <row r="402" spans="5:7" x14ac:dyDescent="0.25">
      <c r="E402" s="1328"/>
      <c r="F402" s="1328"/>
      <c r="G402" s="954"/>
    </row>
    <row r="403" spans="5:7" x14ac:dyDescent="0.25">
      <c r="E403" s="1328"/>
      <c r="F403" s="1328"/>
      <c r="G403" s="954"/>
    </row>
    <row r="404" spans="5:7" x14ac:dyDescent="0.25">
      <c r="E404" s="1328"/>
      <c r="F404" s="1328"/>
      <c r="G404" s="954"/>
    </row>
    <row r="405" spans="5:7" x14ac:dyDescent="0.25">
      <c r="E405" s="1328"/>
      <c r="F405" s="1328"/>
      <c r="G405" s="954"/>
    </row>
    <row r="406" spans="5:7" x14ac:dyDescent="0.25">
      <c r="E406" s="1328"/>
      <c r="F406" s="1328"/>
      <c r="G406" s="954"/>
    </row>
    <row r="407" spans="5:7" x14ac:dyDescent="0.25">
      <c r="E407" s="1328"/>
      <c r="F407" s="1328"/>
      <c r="G407" s="954"/>
    </row>
    <row r="408" spans="5:7" x14ac:dyDescent="0.25">
      <c r="E408" s="1328"/>
      <c r="F408" s="1328"/>
      <c r="G408" s="954"/>
    </row>
    <row r="409" spans="5:7" x14ac:dyDescent="0.25">
      <c r="E409" s="1328"/>
      <c r="F409" s="1328"/>
      <c r="G409" s="954"/>
    </row>
    <row r="410" spans="5:7" x14ac:dyDescent="0.25">
      <c r="E410" s="1328"/>
      <c r="F410" s="1328"/>
      <c r="G410" s="954"/>
    </row>
    <row r="411" spans="5:7" x14ac:dyDescent="0.25">
      <c r="E411" s="1328"/>
      <c r="F411" s="1328"/>
      <c r="G411" s="954"/>
    </row>
    <row r="412" spans="5:7" x14ac:dyDescent="0.25">
      <c r="E412" s="1328"/>
      <c r="F412" s="1328"/>
      <c r="G412" s="954"/>
    </row>
    <row r="413" spans="5:7" x14ac:dyDescent="0.25">
      <c r="E413" s="1328"/>
      <c r="F413" s="1328"/>
      <c r="G413" s="954"/>
    </row>
    <row r="414" spans="5:7" x14ac:dyDescent="0.25">
      <c r="E414" s="1328"/>
      <c r="F414" s="1328"/>
      <c r="G414" s="954"/>
    </row>
    <row r="415" spans="5:7" x14ac:dyDescent="0.25">
      <c r="E415" s="1328"/>
      <c r="F415" s="1328"/>
      <c r="G415" s="954"/>
    </row>
    <row r="416" spans="5:7" x14ac:dyDescent="0.25">
      <c r="E416" s="1328"/>
      <c r="F416" s="1328"/>
      <c r="G416" s="954"/>
    </row>
    <row r="417" spans="5:7" x14ac:dyDescent="0.25">
      <c r="E417" s="1328"/>
      <c r="F417" s="1328"/>
      <c r="G417" s="954"/>
    </row>
    <row r="418" spans="5:7" x14ac:dyDescent="0.25">
      <c r="E418" s="1328"/>
      <c r="F418" s="1328"/>
      <c r="G418" s="954"/>
    </row>
    <row r="419" spans="5:7" x14ac:dyDescent="0.25">
      <c r="E419" s="1328"/>
      <c r="F419" s="1328"/>
      <c r="G419" s="954"/>
    </row>
    <row r="420" spans="5:7" x14ac:dyDescent="0.25">
      <c r="E420" s="1328"/>
      <c r="F420" s="1328"/>
      <c r="G420" s="954"/>
    </row>
    <row r="421" spans="5:7" x14ac:dyDescent="0.25">
      <c r="E421" s="1328"/>
      <c r="F421" s="1328"/>
      <c r="G421" s="954"/>
    </row>
    <row r="422" spans="5:7" x14ac:dyDescent="0.25">
      <c r="E422" s="1328"/>
      <c r="F422" s="1328"/>
      <c r="G422" s="954"/>
    </row>
    <row r="423" spans="5:7" x14ac:dyDescent="0.25">
      <c r="E423" s="1328"/>
      <c r="F423" s="1328"/>
      <c r="G423" s="954"/>
    </row>
    <row r="424" spans="5:7" x14ac:dyDescent="0.25">
      <c r="E424" s="1328"/>
      <c r="F424" s="1328"/>
      <c r="G424" s="954"/>
    </row>
    <row r="425" spans="5:7" x14ac:dyDescent="0.25">
      <c r="E425" s="1328"/>
      <c r="F425" s="1328"/>
      <c r="G425" s="954"/>
    </row>
    <row r="426" spans="5:7" x14ac:dyDescent="0.25">
      <c r="E426" s="1328"/>
      <c r="F426" s="1328"/>
      <c r="G426" s="954"/>
    </row>
    <row r="427" spans="5:7" x14ac:dyDescent="0.25">
      <c r="E427" s="1328"/>
      <c r="F427" s="1328"/>
      <c r="G427" s="954"/>
    </row>
    <row r="428" spans="5:7" x14ac:dyDescent="0.25">
      <c r="E428" s="1328"/>
      <c r="F428" s="1328"/>
      <c r="G428" s="954"/>
    </row>
    <row r="429" spans="5:7" x14ac:dyDescent="0.25">
      <c r="E429" s="1328"/>
      <c r="F429" s="1328"/>
      <c r="G429" s="954"/>
    </row>
    <row r="430" spans="5:7" x14ac:dyDescent="0.25">
      <c r="E430" s="1328"/>
      <c r="F430" s="1328"/>
      <c r="G430" s="954"/>
    </row>
    <row r="431" spans="5:7" x14ac:dyDescent="0.25">
      <c r="E431" s="1328"/>
      <c r="F431" s="1328"/>
      <c r="G431" s="954"/>
    </row>
    <row r="432" spans="5:7" x14ac:dyDescent="0.25">
      <c r="E432" s="1328"/>
      <c r="F432" s="1328"/>
      <c r="G432" s="954"/>
    </row>
    <row r="433" spans="5:7" x14ac:dyDescent="0.25">
      <c r="E433" s="1328"/>
      <c r="F433" s="1328"/>
      <c r="G433" s="954"/>
    </row>
    <row r="434" spans="5:7" x14ac:dyDescent="0.25">
      <c r="E434" s="1328"/>
      <c r="F434" s="1328"/>
      <c r="G434" s="954"/>
    </row>
    <row r="435" spans="5:7" x14ac:dyDescent="0.25">
      <c r="E435" s="1328"/>
      <c r="F435" s="1328"/>
      <c r="G435" s="954"/>
    </row>
    <row r="436" spans="5:7" x14ac:dyDescent="0.25">
      <c r="E436" s="1328"/>
      <c r="F436" s="1328"/>
      <c r="G436" s="954"/>
    </row>
    <row r="437" spans="5:7" x14ac:dyDescent="0.25">
      <c r="E437" s="1328"/>
      <c r="F437" s="1328"/>
      <c r="G437" s="954"/>
    </row>
    <row r="438" spans="5:7" x14ac:dyDescent="0.25">
      <c r="E438" s="1328"/>
      <c r="F438" s="1328"/>
      <c r="G438" s="954"/>
    </row>
    <row r="439" spans="5:7" x14ac:dyDescent="0.25">
      <c r="E439" s="1328"/>
      <c r="F439" s="1328"/>
      <c r="G439" s="954"/>
    </row>
    <row r="440" spans="5:7" x14ac:dyDescent="0.25">
      <c r="E440" s="1328"/>
      <c r="F440" s="1328"/>
      <c r="G440" s="954"/>
    </row>
    <row r="441" spans="5:7" x14ac:dyDescent="0.25">
      <c r="E441" s="1328"/>
      <c r="F441" s="1328"/>
      <c r="G441" s="954"/>
    </row>
    <row r="442" spans="5:7" x14ac:dyDescent="0.25">
      <c r="E442" s="1328"/>
      <c r="F442" s="1328"/>
      <c r="G442" s="954"/>
    </row>
    <row r="443" spans="5:7" x14ac:dyDescent="0.25">
      <c r="E443" s="1328"/>
      <c r="F443" s="1328"/>
      <c r="G443" s="954"/>
    </row>
    <row r="444" spans="5:7" x14ac:dyDescent="0.25">
      <c r="E444" s="1328"/>
      <c r="F444" s="1328"/>
      <c r="G444" s="954"/>
    </row>
    <row r="445" spans="5:7" x14ac:dyDescent="0.25">
      <c r="E445" s="1328"/>
      <c r="F445" s="1328"/>
      <c r="G445" s="954"/>
    </row>
    <row r="446" spans="5:7" x14ac:dyDescent="0.25">
      <c r="E446" s="1328"/>
      <c r="F446" s="1328"/>
      <c r="G446" s="954"/>
    </row>
    <row r="447" spans="5:7" x14ac:dyDescent="0.25">
      <c r="E447" s="1328"/>
      <c r="F447" s="1328"/>
      <c r="G447" s="954"/>
    </row>
    <row r="448" spans="5:7" x14ac:dyDescent="0.25">
      <c r="E448" s="1328"/>
      <c r="F448" s="1328"/>
      <c r="G448" s="954"/>
    </row>
    <row r="449" spans="5:7" x14ac:dyDescent="0.25">
      <c r="E449" s="1328"/>
      <c r="F449" s="1328"/>
      <c r="G449" s="954"/>
    </row>
    <row r="450" spans="5:7" x14ac:dyDescent="0.25">
      <c r="E450" s="1328"/>
      <c r="F450" s="1328"/>
      <c r="G450" s="954"/>
    </row>
    <row r="451" spans="5:7" x14ac:dyDescent="0.25">
      <c r="E451" s="1328"/>
      <c r="F451" s="1328"/>
      <c r="G451" s="954"/>
    </row>
    <row r="452" spans="5:7" x14ac:dyDescent="0.25">
      <c r="E452" s="1328"/>
      <c r="F452" s="1328"/>
      <c r="G452" s="954"/>
    </row>
    <row r="453" spans="5:7" x14ac:dyDescent="0.25">
      <c r="E453" s="1328"/>
      <c r="F453" s="1328"/>
      <c r="G453" s="954"/>
    </row>
    <row r="454" spans="5:7" x14ac:dyDescent="0.25">
      <c r="E454" s="1328"/>
      <c r="F454" s="1328"/>
      <c r="G454" s="954"/>
    </row>
    <row r="455" spans="5:7" x14ac:dyDescent="0.25">
      <c r="E455" s="1328"/>
      <c r="F455" s="1328"/>
      <c r="G455" s="954"/>
    </row>
    <row r="456" spans="5:7" x14ac:dyDescent="0.25">
      <c r="E456" s="1328"/>
      <c r="F456" s="1328"/>
      <c r="G456" s="954"/>
    </row>
    <row r="457" spans="5:7" x14ac:dyDescent="0.25">
      <c r="E457" s="1328"/>
      <c r="F457" s="1328"/>
      <c r="G457" s="954"/>
    </row>
    <row r="458" spans="5:7" x14ac:dyDescent="0.25">
      <c r="E458" s="1328"/>
      <c r="F458" s="1328"/>
      <c r="G458" s="954"/>
    </row>
    <row r="459" spans="5:7" x14ac:dyDescent="0.25">
      <c r="E459" s="1328"/>
      <c r="F459" s="1328"/>
      <c r="G459" s="954"/>
    </row>
    <row r="460" spans="5:7" x14ac:dyDescent="0.25">
      <c r="E460" s="1328"/>
      <c r="F460" s="1328"/>
      <c r="G460" s="954"/>
    </row>
    <row r="461" spans="5:7" x14ac:dyDescent="0.25">
      <c r="E461" s="1328"/>
      <c r="F461" s="1328"/>
      <c r="G461" s="954"/>
    </row>
    <row r="462" spans="5:7" x14ac:dyDescent="0.25">
      <c r="E462" s="1328"/>
      <c r="F462" s="1328"/>
      <c r="G462" s="954"/>
    </row>
    <row r="463" spans="5:7" x14ac:dyDescent="0.25">
      <c r="E463" s="1328"/>
      <c r="F463" s="1328"/>
      <c r="G463" s="954"/>
    </row>
    <row r="464" spans="5:7" x14ac:dyDescent="0.25">
      <c r="E464" s="1328"/>
      <c r="F464" s="1328"/>
      <c r="G464" s="954"/>
    </row>
    <row r="465" spans="5:7" x14ac:dyDescent="0.25">
      <c r="E465" s="1328"/>
      <c r="F465" s="1328"/>
      <c r="G465" s="954"/>
    </row>
    <row r="466" spans="5:7" x14ac:dyDescent="0.25">
      <c r="E466" s="1328"/>
      <c r="F466" s="1328"/>
      <c r="G466" s="954"/>
    </row>
    <row r="467" spans="5:7" x14ac:dyDescent="0.25">
      <c r="E467" s="1328"/>
      <c r="F467" s="1328"/>
      <c r="G467" s="954"/>
    </row>
    <row r="468" spans="5:7" x14ac:dyDescent="0.25">
      <c r="E468" s="1328"/>
      <c r="F468" s="1328"/>
      <c r="G468" s="954"/>
    </row>
    <row r="469" spans="5:7" x14ac:dyDescent="0.25">
      <c r="E469" s="1328"/>
      <c r="F469" s="1328"/>
      <c r="G469" s="954"/>
    </row>
    <row r="470" spans="5:7" x14ac:dyDescent="0.25">
      <c r="E470" s="1328"/>
      <c r="F470" s="1328"/>
      <c r="G470" s="954"/>
    </row>
    <row r="471" spans="5:7" x14ac:dyDescent="0.25">
      <c r="E471" s="1328"/>
      <c r="F471" s="1328"/>
      <c r="G471" s="954"/>
    </row>
    <row r="472" spans="5:7" x14ac:dyDescent="0.25">
      <c r="E472" s="1328"/>
      <c r="F472" s="1328"/>
      <c r="G472" s="954"/>
    </row>
    <row r="473" spans="5:7" x14ac:dyDescent="0.25">
      <c r="E473" s="1328"/>
      <c r="F473" s="1328"/>
      <c r="G473" s="954"/>
    </row>
    <row r="474" spans="5:7" x14ac:dyDescent="0.25">
      <c r="E474" s="1328"/>
      <c r="F474" s="1328"/>
      <c r="G474" s="954"/>
    </row>
    <row r="475" spans="5:7" x14ac:dyDescent="0.25">
      <c r="E475" s="1328"/>
      <c r="F475" s="1328"/>
      <c r="G475" s="954"/>
    </row>
    <row r="476" spans="5:7" x14ac:dyDescent="0.25">
      <c r="E476" s="1328"/>
      <c r="F476" s="1328"/>
      <c r="G476" s="954"/>
    </row>
    <row r="477" spans="5:7" x14ac:dyDescent="0.25">
      <c r="E477" s="1328"/>
      <c r="F477" s="1328"/>
      <c r="G477" s="954"/>
    </row>
    <row r="478" spans="5:7" x14ac:dyDescent="0.25">
      <c r="E478" s="1328"/>
      <c r="F478" s="1328"/>
      <c r="G478" s="954"/>
    </row>
    <row r="479" spans="5:7" x14ac:dyDescent="0.25">
      <c r="E479" s="1328"/>
      <c r="F479" s="1328"/>
      <c r="G479" s="954"/>
    </row>
    <row r="480" spans="5:7" x14ac:dyDescent="0.25">
      <c r="E480" s="1328"/>
      <c r="F480" s="1328"/>
      <c r="G480" s="954"/>
    </row>
    <row r="481" spans="5:7" x14ac:dyDescent="0.25">
      <c r="E481" s="1328"/>
      <c r="F481" s="1328"/>
      <c r="G481" s="954"/>
    </row>
    <row r="482" spans="5:7" x14ac:dyDescent="0.25">
      <c r="E482" s="1328"/>
      <c r="F482" s="1328"/>
      <c r="G482" s="954"/>
    </row>
    <row r="483" spans="5:7" x14ac:dyDescent="0.25">
      <c r="E483" s="1328"/>
      <c r="F483" s="1328"/>
      <c r="G483" s="954"/>
    </row>
    <row r="484" spans="5:7" x14ac:dyDescent="0.25">
      <c r="E484" s="1328"/>
      <c r="F484" s="1328"/>
      <c r="G484" s="954"/>
    </row>
    <row r="485" spans="5:7" x14ac:dyDescent="0.25">
      <c r="E485" s="1328"/>
      <c r="F485" s="1328"/>
      <c r="G485" s="954"/>
    </row>
    <row r="486" spans="5:7" x14ac:dyDescent="0.25">
      <c r="E486" s="1328"/>
      <c r="F486" s="1328"/>
      <c r="G486" s="954"/>
    </row>
    <row r="487" spans="5:7" x14ac:dyDescent="0.25">
      <c r="E487" s="1328"/>
      <c r="F487" s="1328"/>
      <c r="G487" s="954"/>
    </row>
    <row r="488" spans="5:7" x14ac:dyDescent="0.25">
      <c r="E488" s="1328"/>
      <c r="F488" s="1328"/>
      <c r="G488" s="954"/>
    </row>
    <row r="489" spans="5:7" x14ac:dyDescent="0.25">
      <c r="E489" s="1328"/>
      <c r="F489" s="1328"/>
      <c r="G489" s="954"/>
    </row>
    <row r="490" spans="5:7" x14ac:dyDescent="0.25">
      <c r="E490" s="1328"/>
      <c r="F490" s="1328"/>
      <c r="G490" s="954"/>
    </row>
    <row r="491" spans="5:7" x14ac:dyDescent="0.25">
      <c r="E491" s="1328"/>
      <c r="F491" s="1328"/>
      <c r="G491" s="954"/>
    </row>
    <row r="492" spans="5:7" x14ac:dyDescent="0.25">
      <c r="E492" s="1328"/>
      <c r="F492" s="1328"/>
      <c r="G492" s="954"/>
    </row>
    <row r="493" spans="5:7" x14ac:dyDescent="0.25">
      <c r="E493" s="1328"/>
      <c r="F493" s="1328"/>
      <c r="G493" s="954"/>
    </row>
    <row r="494" spans="5:7" x14ac:dyDescent="0.25">
      <c r="E494" s="1328"/>
      <c r="F494" s="1328"/>
      <c r="G494" s="954"/>
    </row>
    <row r="495" spans="5:7" x14ac:dyDescent="0.25">
      <c r="E495" s="1328"/>
      <c r="F495" s="1328"/>
      <c r="G495" s="954"/>
    </row>
    <row r="496" spans="5:7" x14ac:dyDescent="0.25">
      <c r="E496" s="1328"/>
      <c r="F496" s="1328"/>
      <c r="G496" s="954"/>
    </row>
    <row r="497" spans="5:7" x14ac:dyDescent="0.25">
      <c r="E497" s="1328"/>
      <c r="F497" s="1328"/>
      <c r="G497" s="954"/>
    </row>
    <row r="498" spans="5:7" x14ac:dyDescent="0.25">
      <c r="E498" s="1328"/>
      <c r="F498" s="1328"/>
      <c r="G498" s="954"/>
    </row>
    <row r="499" spans="5:7" x14ac:dyDescent="0.25">
      <c r="E499" s="1328"/>
      <c r="F499" s="1328"/>
      <c r="G499" s="954"/>
    </row>
    <row r="500" spans="5:7" x14ac:dyDescent="0.25">
      <c r="E500" s="1328"/>
      <c r="F500" s="1328"/>
      <c r="G500" s="954"/>
    </row>
    <row r="501" spans="5:7" x14ac:dyDescent="0.25">
      <c r="E501" s="1328"/>
      <c r="F501" s="1328"/>
      <c r="G501" s="954"/>
    </row>
    <row r="502" spans="5:7" x14ac:dyDescent="0.25">
      <c r="E502" s="1328"/>
      <c r="F502" s="1328"/>
      <c r="G502" s="954"/>
    </row>
    <row r="503" spans="5:7" x14ac:dyDescent="0.25">
      <c r="E503" s="1328"/>
      <c r="F503" s="1328"/>
      <c r="G503" s="954"/>
    </row>
    <row r="504" spans="5:7" x14ac:dyDescent="0.25">
      <c r="E504" s="1328"/>
      <c r="F504" s="1328"/>
      <c r="G504" s="954"/>
    </row>
    <row r="505" spans="5:7" x14ac:dyDescent="0.25">
      <c r="E505" s="1328"/>
      <c r="F505" s="1328"/>
      <c r="G505" s="954"/>
    </row>
    <row r="506" spans="5:7" x14ac:dyDescent="0.25">
      <c r="E506" s="1328"/>
      <c r="F506" s="1328"/>
      <c r="G506" s="954"/>
    </row>
    <row r="507" spans="5:7" x14ac:dyDescent="0.25">
      <c r="E507" s="1328"/>
      <c r="F507" s="1328"/>
      <c r="G507" s="954"/>
    </row>
    <row r="508" spans="5:7" x14ac:dyDescent="0.25">
      <c r="E508" s="1328"/>
      <c r="F508" s="1328"/>
      <c r="G508" s="954"/>
    </row>
    <row r="509" spans="5:7" x14ac:dyDescent="0.25">
      <c r="E509" s="1328"/>
      <c r="F509" s="1328"/>
      <c r="G509" s="954"/>
    </row>
    <row r="510" spans="5:7" x14ac:dyDescent="0.25">
      <c r="E510" s="1328"/>
      <c r="F510" s="1328"/>
      <c r="G510" s="954"/>
    </row>
    <row r="511" spans="5:7" x14ac:dyDescent="0.25">
      <c r="E511" s="1328"/>
      <c r="F511" s="1328"/>
      <c r="G511" s="954"/>
    </row>
    <row r="512" spans="5:7" x14ac:dyDescent="0.25">
      <c r="E512" s="1328"/>
      <c r="F512" s="1328"/>
      <c r="G512" s="954"/>
    </row>
    <row r="513" spans="5:7" x14ac:dyDescent="0.25">
      <c r="E513" s="1328"/>
      <c r="F513" s="1328"/>
      <c r="G513" s="954"/>
    </row>
    <row r="514" spans="5:7" x14ac:dyDescent="0.25">
      <c r="E514" s="1328"/>
      <c r="F514" s="1328"/>
      <c r="G514" s="954"/>
    </row>
    <row r="515" spans="5:7" x14ac:dyDescent="0.25">
      <c r="E515" s="1328"/>
      <c r="F515" s="1328"/>
      <c r="G515" s="954"/>
    </row>
    <row r="516" spans="5:7" x14ac:dyDescent="0.25">
      <c r="E516" s="1328"/>
      <c r="F516" s="1328"/>
      <c r="G516" s="954"/>
    </row>
    <row r="517" spans="5:7" x14ac:dyDescent="0.25">
      <c r="E517" s="1328"/>
      <c r="F517" s="1328"/>
      <c r="G517" s="954"/>
    </row>
    <row r="518" spans="5:7" x14ac:dyDescent="0.25">
      <c r="E518" s="1328"/>
      <c r="F518" s="1328"/>
      <c r="G518" s="954"/>
    </row>
    <row r="519" spans="5:7" x14ac:dyDescent="0.25">
      <c r="E519" s="1328"/>
      <c r="F519" s="1328"/>
      <c r="G519" s="954"/>
    </row>
    <row r="520" spans="5:7" x14ac:dyDescent="0.25">
      <c r="E520" s="1328"/>
      <c r="F520" s="1328"/>
      <c r="G520" s="954"/>
    </row>
    <row r="521" spans="5:7" x14ac:dyDescent="0.25">
      <c r="E521" s="1328"/>
      <c r="F521" s="1328"/>
      <c r="G521" s="954"/>
    </row>
    <row r="522" spans="5:7" x14ac:dyDescent="0.25">
      <c r="E522" s="1328"/>
      <c r="F522" s="1328"/>
      <c r="G522" s="954"/>
    </row>
    <row r="523" spans="5:7" x14ac:dyDescent="0.25">
      <c r="E523" s="1328"/>
      <c r="F523" s="1328"/>
      <c r="G523" s="954"/>
    </row>
    <row r="524" spans="5:7" x14ac:dyDescent="0.25">
      <c r="E524" s="1328"/>
      <c r="F524" s="1328"/>
      <c r="G524" s="954"/>
    </row>
    <row r="525" spans="5:7" x14ac:dyDescent="0.25">
      <c r="E525" s="1328"/>
      <c r="F525" s="1328"/>
      <c r="G525" s="954"/>
    </row>
    <row r="526" spans="5:7" x14ac:dyDescent="0.25">
      <c r="E526" s="1328"/>
      <c r="F526" s="1328"/>
      <c r="G526" s="954"/>
    </row>
    <row r="527" spans="5:7" x14ac:dyDescent="0.25">
      <c r="E527" s="1328"/>
      <c r="F527" s="1328"/>
      <c r="G527" s="954"/>
    </row>
    <row r="528" spans="5:7" x14ac:dyDescent="0.25">
      <c r="E528" s="1328"/>
      <c r="F528" s="1328"/>
      <c r="G528" s="954"/>
    </row>
    <row r="529" spans="5:7" x14ac:dyDescent="0.25">
      <c r="E529" s="1328"/>
      <c r="F529" s="1328"/>
      <c r="G529" s="954"/>
    </row>
    <row r="530" spans="5:7" x14ac:dyDescent="0.25">
      <c r="E530" s="1328"/>
      <c r="F530" s="1328"/>
      <c r="G530" s="954"/>
    </row>
    <row r="531" spans="5:7" x14ac:dyDescent="0.25">
      <c r="E531" s="1328"/>
      <c r="F531" s="1328"/>
      <c r="G531" s="954"/>
    </row>
    <row r="532" spans="5:7" x14ac:dyDescent="0.25">
      <c r="E532" s="1328"/>
      <c r="F532" s="1328"/>
      <c r="G532" s="954"/>
    </row>
    <row r="533" spans="5:7" x14ac:dyDescent="0.25">
      <c r="E533" s="1328"/>
      <c r="F533" s="1328"/>
      <c r="G533" s="954"/>
    </row>
    <row r="534" spans="5:7" x14ac:dyDescent="0.25">
      <c r="E534" s="1328"/>
      <c r="F534" s="1328"/>
      <c r="G534" s="954"/>
    </row>
    <row r="535" spans="5:7" x14ac:dyDescent="0.25">
      <c r="E535" s="1328"/>
      <c r="F535" s="1328"/>
      <c r="G535" s="954"/>
    </row>
    <row r="536" spans="5:7" x14ac:dyDescent="0.25">
      <c r="E536" s="1328"/>
      <c r="F536" s="1328"/>
      <c r="G536" s="954"/>
    </row>
    <row r="537" spans="5:7" x14ac:dyDescent="0.25">
      <c r="E537" s="1328"/>
      <c r="F537" s="1328"/>
      <c r="G537" s="954"/>
    </row>
    <row r="538" spans="5:7" x14ac:dyDescent="0.25">
      <c r="E538" s="1328"/>
      <c r="F538" s="1328"/>
      <c r="G538" s="954"/>
    </row>
    <row r="539" spans="5:7" x14ac:dyDescent="0.25">
      <c r="E539" s="1328"/>
      <c r="F539" s="1328"/>
      <c r="G539" s="954"/>
    </row>
    <row r="540" spans="5:7" x14ac:dyDescent="0.25">
      <c r="E540" s="1328"/>
      <c r="F540" s="1328"/>
      <c r="G540" s="954"/>
    </row>
    <row r="541" spans="5:7" x14ac:dyDescent="0.25">
      <c r="E541" s="1328"/>
      <c r="F541" s="1328"/>
      <c r="G541" s="954"/>
    </row>
    <row r="542" spans="5:7" x14ac:dyDescent="0.25">
      <c r="E542" s="1328"/>
      <c r="F542" s="1328"/>
      <c r="G542" s="954"/>
    </row>
    <row r="543" spans="5:7" x14ac:dyDescent="0.25">
      <c r="E543" s="1328"/>
      <c r="F543" s="1328"/>
      <c r="G543" s="954"/>
    </row>
    <row r="544" spans="5:7" x14ac:dyDescent="0.25">
      <c r="E544" s="1328"/>
      <c r="F544" s="1328"/>
      <c r="G544" s="954"/>
    </row>
    <row r="545" spans="5:7" x14ac:dyDescent="0.25">
      <c r="E545" s="1328"/>
      <c r="F545" s="1328"/>
      <c r="G545" s="954"/>
    </row>
    <row r="546" spans="5:7" x14ac:dyDescent="0.25">
      <c r="E546" s="1328"/>
      <c r="F546" s="1328"/>
      <c r="G546" s="954"/>
    </row>
    <row r="547" spans="5:7" x14ac:dyDescent="0.25">
      <c r="E547" s="1328"/>
      <c r="F547" s="1328"/>
      <c r="G547" s="954"/>
    </row>
    <row r="548" spans="5:7" x14ac:dyDescent="0.25">
      <c r="E548" s="1328"/>
      <c r="F548" s="1328"/>
      <c r="G548" s="954"/>
    </row>
    <row r="549" spans="5:7" x14ac:dyDescent="0.25">
      <c r="E549" s="1328"/>
      <c r="F549" s="1328"/>
      <c r="G549" s="954"/>
    </row>
    <row r="550" spans="5:7" x14ac:dyDescent="0.25">
      <c r="E550" s="1328"/>
      <c r="F550" s="1328"/>
      <c r="G550" s="954"/>
    </row>
    <row r="551" spans="5:7" x14ac:dyDescent="0.25">
      <c r="E551" s="1328"/>
      <c r="F551" s="1328"/>
      <c r="G551" s="954"/>
    </row>
    <row r="552" spans="5:7" x14ac:dyDescent="0.25">
      <c r="E552" s="1328"/>
      <c r="F552" s="1328"/>
      <c r="G552" s="954"/>
    </row>
    <row r="553" spans="5:7" x14ac:dyDescent="0.25">
      <c r="E553" s="1328"/>
      <c r="F553" s="1328"/>
      <c r="G553" s="954"/>
    </row>
    <row r="554" spans="5:7" x14ac:dyDescent="0.25">
      <c r="E554" s="1328"/>
      <c r="F554" s="1328"/>
      <c r="G554" s="954"/>
    </row>
    <row r="555" spans="5:7" x14ac:dyDescent="0.25">
      <c r="E555" s="1328"/>
      <c r="F555" s="1328"/>
      <c r="G555" s="954"/>
    </row>
    <row r="556" spans="5:7" x14ac:dyDescent="0.25">
      <c r="E556" s="1328"/>
      <c r="F556" s="1328"/>
      <c r="G556" s="954"/>
    </row>
    <row r="557" spans="5:7" x14ac:dyDescent="0.25">
      <c r="E557" s="1328"/>
      <c r="F557" s="1328"/>
      <c r="G557" s="954"/>
    </row>
    <row r="558" spans="5:7" x14ac:dyDescent="0.25">
      <c r="E558" s="1328"/>
      <c r="F558" s="1328"/>
      <c r="G558" s="954"/>
    </row>
    <row r="559" spans="5:7" x14ac:dyDescent="0.25">
      <c r="E559" s="1328"/>
      <c r="F559" s="1328"/>
      <c r="G559" s="954"/>
    </row>
    <row r="560" spans="5:7" x14ac:dyDescent="0.25">
      <c r="E560" s="1328"/>
      <c r="F560" s="1328"/>
      <c r="G560" s="954"/>
    </row>
    <row r="561" spans="5:8" x14ac:dyDescent="0.25">
      <c r="E561" s="1328"/>
      <c r="F561" s="1328"/>
      <c r="G561" s="954"/>
    </row>
    <row r="562" spans="5:8" x14ac:dyDescent="0.25">
      <c r="E562" s="1328"/>
      <c r="F562" s="1328"/>
      <c r="G562" s="954"/>
    </row>
    <row r="563" spans="5:8" x14ac:dyDescent="0.25">
      <c r="E563" s="1328"/>
      <c r="F563" s="1328"/>
      <c r="G563" s="954"/>
    </row>
    <row r="564" spans="5:8" x14ac:dyDescent="0.25">
      <c r="E564" s="1328"/>
      <c r="F564" s="1328"/>
      <c r="G564" s="954"/>
    </row>
    <row r="565" spans="5:8" x14ac:dyDescent="0.25">
      <c r="E565" s="1328"/>
      <c r="F565" s="1328"/>
      <c r="G565" s="954"/>
    </row>
    <row r="566" spans="5:8" x14ac:dyDescent="0.25">
      <c r="E566" s="1328"/>
      <c r="F566" s="1328"/>
      <c r="G566" s="954"/>
    </row>
    <row r="567" spans="5:8" x14ac:dyDescent="0.25">
      <c r="E567" s="1328"/>
      <c r="F567" s="1328"/>
      <c r="G567" s="954"/>
    </row>
    <row r="568" spans="5:8" x14ac:dyDescent="0.25">
      <c r="E568" s="1328"/>
      <c r="F568" s="1328"/>
      <c r="G568" s="954"/>
    </row>
    <row r="569" spans="5:8" x14ac:dyDescent="0.25">
      <c r="E569" s="1328"/>
      <c r="F569" s="1328"/>
      <c r="G569" s="954"/>
    </row>
    <row r="570" spans="5:8" x14ac:dyDescent="0.25">
      <c r="E570" s="1328"/>
      <c r="F570" s="1328"/>
      <c r="G570" s="954"/>
      <c r="H570" s="911"/>
    </row>
    <row r="571" spans="5:8" x14ac:dyDescent="0.25">
      <c r="E571" s="1328"/>
      <c r="F571" s="1328"/>
      <c r="G571" s="954"/>
    </row>
    <row r="572" spans="5:8" x14ac:dyDescent="0.25">
      <c r="E572" s="1328"/>
      <c r="F572" s="1328"/>
      <c r="G572" s="954"/>
    </row>
    <row r="573" spans="5:8" x14ac:dyDescent="0.25">
      <c r="E573" s="1328"/>
      <c r="F573" s="1328"/>
      <c r="G573" s="954"/>
    </row>
    <row r="574" spans="5:8" x14ac:dyDescent="0.25">
      <c r="E574" s="1328"/>
      <c r="F574" s="1328"/>
      <c r="G574" s="954"/>
    </row>
    <row r="575" spans="5:8" x14ac:dyDescent="0.25">
      <c r="E575" s="1328"/>
      <c r="F575" s="1328"/>
      <c r="G575" s="954"/>
    </row>
    <row r="576" spans="5:8" x14ac:dyDescent="0.25">
      <c r="E576" s="1328"/>
      <c r="F576" s="1328"/>
      <c r="G576" s="954"/>
    </row>
    <row r="577" spans="5:7" x14ac:dyDescent="0.25">
      <c r="E577" s="1328"/>
      <c r="F577" s="1328"/>
      <c r="G577" s="954"/>
    </row>
    <row r="578" spans="5:7" x14ac:dyDescent="0.25">
      <c r="E578" s="1328"/>
      <c r="F578" s="1328"/>
      <c r="G578" s="954"/>
    </row>
    <row r="579" spans="5:7" x14ac:dyDescent="0.25">
      <c r="E579" s="1328"/>
      <c r="F579" s="1328"/>
      <c r="G579" s="954"/>
    </row>
    <row r="580" spans="5:7" x14ac:dyDescent="0.25">
      <c r="E580" s="1328"/>
      <c r="F580" s="1328"/>
      <c r="G580" s="954"/>
    </row>
    <row r="581" spans="5:7" x14ac:dyDescent="0.25">
      <c r="E581" s="1328"/>
      <c r="F581" s="1328"/>
      <c r="G581" s="954"/>
    </row>
    <row r="582" spans="5:7" x14ac:dyDescent="0.25">
      <c r="E582" s="1328"/>
      <c r="F582" s="1328"/>
      <c r="G582" s="954"/>
    </row>
    <row r="583" spans="5:7" x14ac:dyDescent="0.25">
      <c r="E583" s="1328"/>
      <c r="F583" s="1328"/>
      <c r="G583" s="954"/>
    </row>
    <row r="584" spans="5:7" x14ac:dyDescent="0.25">
      <c r="E584" s="1328"/>
      <c r="F584" s="1328"/>
      <c r="G584" s="954"/>
    </row>
    <row r="585" spans="5:7" x14ac:dyDescent="0.25">
      <c r="E585" s="1328"/>
      <c r="F585" s="1328"/>
      <c r="G585" s="954"/>
    </row>
    <row r="586" spans="5:7" x14ac:dyDescent="0.25">
      <c r="E586" s="1328"/>
      <c r="F586" s="1328"/>
      <c r="G586" s="954"/>
    </row>
    <row r="587" spans="5:7" x14ac:dyDescent="0.25">
      <c r="E587" s="1328"/>
      <c r="F587" s="1328"/>
      <c r="G587" s="954"/>
    </row>
    <row r="588" spans="5:7" x14ac:dyDescent="0.25">
      <c r="E588" s="1328"/>
      <c r="F588" s="1328"/>
      <c r="G588" s="954"/>
    </row>
    <row r="589" spans="5:7" x14ac:dyDescent="0.25">
      <c r="E589" s="1328"/>
      <c r="F589" s="1328"/>
      <c r="G589" s="954"/>
    </row>
    <row r="590" spans="5:7" x14ac:dyDescent="0.25">
      <c r="E590" s="1328"/>
      <c r="F590" s="1328"/>
      <c r="G590" s="954"/>
    </row>
    <row r="591" spans="5:7" x14ac:dyDescent="0.25">
      <c r="E591" s="1328"/>
      <c r="F591" s="1328"/>
      <c r="G591" s="954"/>
    </row>
    <row r="592" spans="5:7" x14ac:dyDescent="0.25">
      <c r="E592" s="1328"/>
      <c r="F592" s="1328"/>
      <c r="G592" s="954"/>
    </row>
    <row r="593" spans="5:7" x14ac:dyDescent="0.25">
      <c r="E593" s="1328"/>
      <c r="F593" s="1328"/>
      <c r="G593" s="954"/>
    </row>
    <row r="594" spans="5:7" x14ac:dyDescent="0.25">
      <c r="E594" s="1328"/>
      <c r="F594" s="1328"/>
      <c r="G594" s="954"/>
    </row>
    <row r="595" spans="5:7" x14ac:dyDescent="0.25">
      <c r="E595" s="1328"/>
      <c r="F595" s="1328"/>
      <c r="G595" s="954"/>
    </row>
    <row r="596" spans="5:7" x14ac:dyDescent="0.25">
      <c r="E596" s="1328"/>
      <c r="F596" s="1328"/>
      <c r="G596" s="954"/>
    </row>
    <row r="597" spans="5:7" x14ac:dyDescent="0.25">
      <c r="E597" s="1328"/>
      <c r="F597" s="1328"/>
      <c r="G597" s="954"/>
    </row>
    <row r="598" spans="5:7" x14ac:dyDescent="0.25">
      <c r="E598" s="1328"/>
      <c r="F598" s="1328"/>
      <c r="G598" s="954"/>
    </row>
    <row r="599" spans="5:7" x14ac:dyDescent="0.25">
      <c r="E599" s="1328"/>
      <c r="F599" s="1328"/>
      <c r="G599" s="954"/>
    </row>
    <row r="600" spans="5:7" x14ac:dyDescent="0.25">
      <c r="E600" s="1328"/>
      <c r="F600" s="1328"/>
      <c r="G600" s="954"/>
    </row>
    <row r="601" spans="5:7" x14ac:dyDescent="0.25">
      <c r="E601" s="1328"/>
      <c r="F601" s="1328"/>
      <c r="G601" s="954"/>
    </row>
    <row r="602" spans="5:7" x14ac:dyDescent="0.25">
      <c r="E602" s="1328"/>
      <c r="F602" s="1328"/>
      <c r="G602" s="954"/>
    </row>
    <row r="603" spans="5:7" x14ac:dyDescent="0.25">
      <c r="E603" s="1328"/>
      <c r="F603" s="1328"/>
      <c r="G603" s="954"/>
    </row>
    <row r="604" spans="5:7" x14ac:dyDescent="0.25">
      <c r="E604" s="1328"/>
      <c r="F604" s="1328"/>
      <c r="G604" s="954"/>
    </row>
    <row r="605" spans="5:7" x14ac:dyDescent="0.25">
      <c r="E605" s="1328"/>
      <c r="F605" s="1328"/>
      <c r="G605" s="954"/>
    </row>
    <row r="606" spans="5:7" x14ac:dyDescent="0.25">
      <c r="E606" s="1328"/>
      <c r="F606" s="1328"/>
      <c r="G606" s="954"/>
    </row>
    <row r="607" spans="5:7" x14ac:dyDescent="0.25">
      <c r="E607" s="1328"/>
      <c r="F607" s="1328"/>
      <c r="G607" s="954"/>
    </row>
    <row r="608" spans="5:7" x14ac:dyDescent="0.25">
      <c r="E608" s="1328"/>
      <c r="F608" s="1328"/>
      <c r="G608" s="954"/>
    </row>
    <row r="609" spans="5:7" x14ac:dyDescent="0.25">
      <c r="E609" s="1328"/>
      <c r="F609" s="1328"/>
      <c r="G609" s="954"/>
    </row>
    <row r="610" spans="5:7" x14ac:dyDescent="0.25">
      <c r="E610" s="1328"/>
      <c r="F610" s="1328"/>
      <c r="G610" s="954"/>
    </row>
    <row r="611" spans="5:7" x14ac:dyDescent="0.25">
      <c r="E611" s="1328"/>
      <c r="F611" s="1328"/>
      <c r="G611" s="954"/>
    </row>
    <row r="612" spans="5:7" x14ac:dyDescent="0.25">
      <c r="E612" s="1328"/>
      <c r="F612" s="1328"/>
      <c r="G612" s="954"/>
    </row>
    <row r="613" spans="5:7" x14ac:dyDescent="0.25">
      <c r="E613" s="1328"/>
      <c r="F613" s="1328"/>
      <c r="G613" s="954"/>
    </row>
    <row r="614" spans="5:7" x14ac:dyDescent="0.25">
      <c r="E614" s="1328"/>
      <c r="F614" s="1328"/>
      <c r="G614" s="954"/>
    </row>
    <row r="615" spans="5:7" x14ac:dyDescent="0.25">
      <c r="E615" s="1328"/>
      <c r="F615" s="1328"/>
      <c r="G615" s="954"/>
    </row>
    <row r="616" spans="5:7" x14ac:dyDescent="0.25">
      <c r="E616" s="1328"/>
      <c r="F616" s="1328"/>
      <c r="G616" s="954"/>
    </row>
    <row r="617" spans="5:7" x14ac:dyDescent="0.25">
      <c r="E617" s="1328"/>
      <c r="F617" s="1328"/>
      <c r="G617" s="954"/>
    </row>
    <row r="618" spans="5:7" x14ac:dyDescent="0.25">
      <c r="E618" s="1328"/>
      <c r="F618" s="1328"/>
      <c r="G618" s="954"/>
    </row>
    <row r="619" spans="5:7" x14ac:dyDescent="0.25">
      <c r="E619" s="1328"/>
      <c r="F619" s="1328"/>
      <c r="G619" s="954"/>
    </row>
    <row r="620" spans="5:7" x14ac:dyDescent="0.25">
      <c r="E620" s="1328"/>
      <c r="F620" s="1328"/>
      <c r="G620" s="954"/>
    </row>
    <row r="621" spans="5:7" x14ac:dyDescent="0.25">
      <c r="E621" s="1328"/>
      <c r="F621" s="1328"/>
      <c r="G621" s="954"/>
    </row>
    <row r="622" spans="5:7" x14ac:dyDescent="0.25">
      <c r="E622" s="1328"/>
      <c r="F622" s="1328"/>
      <c r="G622" s="954"/>
    </row>
    <row r="623" spans="5:7" x14ac:dyDescent="0.25">
      <c r="E623" s="1328"/>
      <c r="F623" s="1328"/>
      <c r="G623" s="954"/>
    </row>
    <row r="624" spans="5:7" x14ac:dyDescent="0.25">
      <c r="E624" s="1328"/>
      <c r="F624" s="1328"/>
      <c r="G624" s="954"/>
    </row>
    <row r="625" spans="5:7" x14ac:dyDescent="0.25">
      <c r="E625" s="1328"/>
      <c r="F625" s="1328"/>
      <c r="G625" s="954"/>
    </row>
    <row r="626" spans="5:7" x14ac:dyDescent="0.25">
      <c r="E626" s="1328"/>
      <c r="F626" s="1328"/>
      <c r="G626" s="954"/>
    </row>
    <row r="627" spans="5:7" x14ac:dyDescent="0.25">
      <c r="E627" s="1328"/>
      <c r="F627" s="1328"/>
      <c r="G627" s="954"/>
    </row>
    <row r="628" spans="5:7" x14ac:dyDescent="0.25">
      <c r="E628" s="1328"/>
      <c r="F628" s="1328"/>
      <c r="G628" s="954"/>
    </row>
    <row r="629" spans="5:7" x14ac:dyDescent="0.25">
      <c r="E629" s="1328"/>
      <c r="F629" s="1328"/>
      <c r="G629" s="954"/>
    </row>
    <row r="630" spans="5:7" x14ac:dyDescent="0.25">
      <c r="E630" s="1328"/>
      <c r="F630" s="1328"/>
      <c r="G630" s="954"/>
    </row>
    <row r="631" spans="5:7" x14ac:dyDescent="0.25">
      <c r="E631" s="1328"/>
      <c r="F631" s="1328"/>
      <c r="G631" s="954"/>
    </row>
    <row r="632" spans="5:7" x14ac:dyDescent="0.25">
      <c r="E632" s="1328"/>
      <c r="F632" s="1328"/>
      <c r="G632" s="954"/>
    </row>
    <row r="633" spans="5:7" x14ac:dyDescent="0.25">
      <c r="E633" s="1328"/>
      <c r="F633" s="1328"/>
      <c r="G633" s="954"/>
    </row>
    <row r="634" spans="5:7" x14ac:dyDescent="0.25">
      <c r="E634" s="1328"/>
      <c r="F634" s="1328"/>
      <c r="G634" s="954"/>
    </row>
    <row r="635" spans="5:7" x14ac:dyDescent="0.25">
      <c r="E635" s="1328"/>
      <c r="F635" s="1328"/>
      <c r="G635" s="954"/>
    </row>
    <row r="636" spans="5:7" x14ac:dyDescent="0.25">
      <c r="E636" s="1328"/>
      <c r="F636" s="1328"/>
      <c r="G636" s="954"/>
    </row>
    <row r="637" spans="5:7" x14ac:dyDescent="0.25">
      <c r="E637" s="1328"/>
      <c r="F637" s="1328"/>
      <c r="G637" s="954"/>
    </row>
    <row r="638" spans="5:7" x14ac:dyDescent="0.25">
      <c r="E638" s="1328"/>
      <c r="F638" s="1328"/>
      <c r="G638" s="954"/>
    </row>
    <row r="639" spans="5:7" x14ac:dyDescent="0.25">
      <c r="E639" s="1328"/>
      <c r="F639" s="1328"/>
      <c r="G639" s="954"/>
    </row>
    <row r="640" spans="5:7" x14ac:dyDescent="0.25">
      <c r="E640" s="1328"/>
      <c r="F640" s="1328"/>
      <c r="G640" s="954"/>
    </row>
    <row r="641" spans="5:7" x14ac:dyDescent="0.25">
      <c r="E641" s="1328"/>
      <c r="F641" s="1328"/>
      <c r="G641" s="954"/>
    </row>
    <row r="642" spans="5:7" x14ac:dyDescent="0.25">
      <c r="E642" s="1328"/>
      <c r="F642" s="1328"/>
      <c r="G642" s="954"/>
    </row>
    <row r="643" spans="5:7" x14ac:dyDescent="0.25">
      <c r="E643" s="1328"/>
      <c r="F643" s="1328"/>
      <c r="G643" s="954"/>
    </row>
    <row r="644" spans="5:7" x14ac:dyDescent="0.25">
      <c r="E644" s="1328"/>
      <c r="F644" s="1328"/>
      <c r="G644" s="954"/>
    </row>
    <row r="645" spans="5:7" x14ac:dyDescent="0.25">
      <c r="E645" s="1328"/>
      <c r="F645" s="1328"/>
      <c r="G645" s="954"/>
    </row>
    <row r="646" spans="5:7" x14ac:dyDescent="0.25">
      <c r="E646" s="1328"/>
      <c r="F646" s="1328"/>
      <c r="G646" s="954"/>
    </row>
    <row r="647" spans="5:7" x14ac:dyDescent="0.25">
      <c r="E647" s="1328"/>
      <c r="F647" s="1328"/>
      <c r="G647" s="954"/>
    </row>
    <row r="648" spans="5:7" x14ac:dyDescent="0.25">
      <c r="E648" s="1328"/>
      <c r="F648" s="1328"/>
      <c r="G648" s="954"/>
    </row>
    <row r="649" spans="5:7" x14ac:dyDescent="0.25">
      <c r="E649" s="1328"/>
      <c r="F649" s="1328"/>
      <c r="G649" s="954"/>
    </row>
    <row r="650" spans="5:7" x14ac:dyDescent="0.25">
      <c r="E650" s="1328"/>
      <c r="F650" s="1328"/>
      <c r="G650" s="954"/>
    </row>
    <row r="651" spans="5:7" x14ac:dyDescent="0.25">
      <c r="E651" s="1328"/>
      <c r="F651" s="1328"/>
      <c r="G651" s="954"/>
    </row>
    <row r="652" spans="5:7" x14ac:dyDescent="0.25">
      <c r="E652" s="1328"/>
      <c r="F652" s="1328"/>
      <c r="G652" s="954"/>
    </row>
    <row r="653" spans="5:7" x14ac:dyDescent="0.25">
      <c r="E653" s="1328"/>
      <c r="F653" s="1328"/>
      <c r="G653" s="954"/>
    </row>
    <row r="654" spans="5:7" x14ac:dyDescent="0.25">
      <c r="E654" s="1328"/>
      <c r="F654" s="1328"/>
      <c r="G654" s="954"/>
    </row>
    <row r="655" spans="5:7" x14ac:dyDescent="0.25">
      <c r="E655" s="1328"/>
      <c r="F655" s="1328"/>
      <c r="G655" s="954"/>
    </row>
    <row r="656" spans="5:7" x14ac:dyDescent="0.25">
      <c r="E656" s="1328"/>
      <c r="F656" s="1328"/>
      <c r="G656" s="954"/>
    </row>
    <row r="657" spans="5:7" x14ac:dyDescent="0.25">
      <c r="E657" s="1328"/>
      <c r="F657" s="1328"/>
      <c r="G657" s="954"/>
    </row>
    <row r="658" spans="5:7" x14ac:dyDescent="0.25">
      <c r="E658" s="1328"/>
      <c r="F658" s="1328"/>
      <c r="G658" s="954"/>
    </row>
    <row r="659" spans="5:7" x14ac:dyDescent="0.25">
      <c r="E659" s="1328"/>
      <c r="F659" s="1328"/>
      <c r="G659" s="954"/>
    </row>
    <row r="660" spans="5:7" x14ac:dyDescent="0.25">
      <c r="E660" s="1328"/>
      <c r="F660" s="1328"/>
      <c r="G660" s="954"/>
    </row>
    <row r="661" spans="5:7" x14ac:dyDescent="0.25">
      <c r="E661" s="1328"/>
      <c r="F661" s="1328"/>
      <c r="G661" s="954"/>
    </row>
    <row r="662" spans="5:7" x14ac:dyDescent="0.25">
      <c r="E662" s="1328"/>
      <c r="F662" s="1328"/>
      <c r="G662" s="954"/>
    </row>
    <row r="663" spans="5:7" x14ac:dyDescent="0.25">
      <c r="E663" s="1328"/>
      <c r="F663" s="1328"/>
      <c r="G663" s="954"/>
    </row>
    <row r="664" spans="5:7" x14ac:dyDescent="0.25">
      <c r="E664" s="1328"/>
      <c r="F664" s="1328"/>
      <c r="G664" s="954"/>
    </row>
    <row r="665" spans="5:7" x14ac:dyDescent="0.25">
      <c r="E665" s="1328"/>
      <c r="F665" s="1328"/>
      <c r="G665" s="954"/>
    </row>
    <row r="666" spans="5:7" x14ac:dyDescent="0.25">
      <c r="E666" s="1328"/>
      <c r="F666" s="1328"/>
      <c r="G666" s="954"/>
    </row>
    <row r="667" spans="5:7" x14ac:dyDescent="0.25">
      <c r="E667" s="1328"/>
      <c r="F667" s="1328"/>
      <c r="G667" s="954"/>
    </row>
    <row r="668" spans="5:7" x14ac:dyDescent="0.25">
      <c r="E668" s="1328"/>
      <c r="F668" s="1328"/>
      <c r="G668" s="954"/>
    </row>
    <row r="669" spans="5:7" x14ac:dyDescent="0.25">
      <c r="E669" s="1328"/>
      <c r="F669" s="1328"/>
      <c r="G669" s="954"/>
    </row>
    <row r="670" spans="5:7" x14ac:dyDescent="0.25">
      <c r="E670" s="1328"/>
      <c r="F670" s="1328"/>
      <c r="G670" s="954"/>
    </row>
    <row r="671" spans="5:7" x14ac:dyDescent="0.25">
      <c r="E671" s="1328"/>
      <c r="F671" s="1328"/>
      <c r="G671" s="954"/>
    </row>
    <row r="672" spans="5:7" x14ac:dyDescent="0.25">
      <c r="E672" s="1328"/>
      <c r="F672" s="1328"/>
      <c r="G672" s="954"/>
    </row>
    <row r="673" spans="5:7" x14ac:dyDescent="0.25">
      <c r="E673" s="1328"/>
      <c r="F673" s="1328"/>
      <c r="G673" s="954"/>
    </row>
    <row r="674" spans="5:7" x14ac:dyDescent="0.25">
      <c r="E674" s="1328"/>
      <c r="F674" s="1328"/>
      <c r="G674" s="954"/>
    </row>
    <row r="675" spans="5:7" x14ac:dyDescent="0.25">
      <c r="E675" s="1328"/>
      <c r="F675" s="1328"/>
      <c r="G675" s="954"/>
    </row>
    <row r="676" spans="5:7" x14ac:dyDescent="0.25">
      <c r="E676" s="1328"/>
      <c r="F676" s="1328"/>
      <c r="G676" s="954"/>
    </row>
    <row r="677" spans="5:7" x14ac:dyDescent="0.25">
      <c r="E677" s="1328"/>
      <c r="F677" s="1328"/>
      <c r="G677" s="954"/>
    </row>
    <row r="678" spans="5:7" x14ac:dyDescent="0.25">
      <c r="E678" s="1328"/>
      <c r="F678" s="1328"/>
      <c r="G678" s="954"/>
    </row>
    <row r="679" spans="5:7" x14ac:dyDescent="0.25">
      <c r="E679" s="1328"/>
      <c r="F679" s="1328"/>
      <c r="G679" s="954"/>
    </row>
    <row r="680" spans="5:7" x14ac:dyDescent="0.25">
      <c r="E680" s="1328"/>
      <c r="F680" s="1328"/>
      <c r="G680" s="954"/>
    </row>
    <row r="681" spans="5:7" x14ac:dyDescent="0.25">
      <c r="E681" s="1328"/>
      <c r="F681" s="1328"/>
      <c r="G681" s="954"/>
    </row>
    <row r="682" spans="5:7" x14ac:dyDescent="0.25">
      <c r="E682" s="1328"/>
      <c r="F682" s="1328"/>
      <c r="G682" s="954"/>
    </row>
    <row r="683" spans="5:7" x14ac:dyDescent="0.25">
      <c r="E683" s="1328"/>
      <c r="F683" s="1328"/>
      <c r="G683" s="954"/>
    </row>
    <row r="684" spans="5:7" x14ac:dyDescent="0.25">
      <c r="E684" s="1328"/>
      <c r="F684" s="1328"/>
      <c r="G684" s="954"/>
    </row>
    <row r="685" spans="5:7" x14ac:dyDescent="0.25">
      <c r="E685" s="1328"/>
      <c r="F685" s="1328"/>
      <c r="G685" s="954"/>
    </row>
    <row r="686" spans="5:7" x14ac:dyDescent="0.25">
      <c r="E686" s="1328"/>
      <c r="F686" s="1328"/>
      <c r="G686" s="954"/>
    </row>
    <row r="687" spans="5:7" x14ac:dyDescent="0.25">
      <c r="E687" s="1328"/>
      <c r="F687" s="1328"/>
      <c r="G687" s="954"/>
    </row>
    <row r="688" spans="5:7" x14ac:dyDescent="0.25">
      <c r="E688" s="1328"/>
      <c r="F688" s="1328"/>
      <c r="G688" s="954"/>
    </row>
    <row r="689" spans="5:7" x14ac:dyDescent="0.25">
      <c r="E689" s="1328"/>
      <c r="F689" s="1328"/>
      <c r="G689" s="954"/>
    </row>
    <row r="690" spans="5:7" x14ac:dyDescent="0.25">
      <c r="E690" s="1328"/>
      <c r="F690" s="1328"/>
      <c r="G690" s="954"/>
    </row>
    <row r="691" spans="5:7" x14ac:dyDescent="0.25">
      <c r="E691" s="1328"/>
      <c r="F691" s="1328"/>
      <c r="G691" s="954"/>
    </row>
    <row r="692" spans="5:7" x14ac:dyDescent="0.25">
      <c r="E692" s="1328"/>
      <c r="F692" s="1328"/>
      <c r="G692" s="954"/>
    </row>
    <row r="693" spans="5:7" x14ac:dyDescent="0.25">
      <c r="E693" s="1328"/>
      <c r="F693" s="1328"/>
      <c r="G693" s="954"/>
    </row>
    <row r="694" spans="5:7" x14ac:dyDescent="0.25">
      <c r="E694" s="1328"/>
      <c r="F694" s="1328"/>
      <c r="G694" s="954"/>
    </row>
    <row r="695" spans="5:7" x14ac:dyDescent="0.25">
      <c r="E695" s="1328"/>
      <c r="F695" s="1328"/>
      <c r="G695" s="954"/>
    </row>
    <row r="696" spans="5:7" x14ac:dyDescent="0.25">
      <c r="E696" s="1328"/>
      <c r="F696" s="1328"/>
      <c r="G696" s="954"/>
    </row>
    <row r="697" spans="5:7" x14ac:dyDescent="0.25">
      <c r="E697" s="1328"/>
      <c r="F697" s="1328"/>
      <c r="G697" s="954"/>
    </row>
    <row r="698" spans="5:7" x14ac:dyDescent="0.25">
      <c r="E698" s="1328"/>
      <c r="F698" s="1328"/>
      <c r="G698" s="954"/>
    </row>
    <row r="699" spans="5:7" x14ac:dyDescent="0.25">
      <c r="E699" s="1328"/>
      <c r="F699" s="1328"/>
      <c r="G699" s="954"/>
    </row>
    <row r="700" spans="5:7" x14ac:dyDescent="0.25">
      <c r="E700" s="1328"/>
      <c r="F700" s="1328"/>
      <c r="G700" s="954"/>
    </row>
    <row r="701" spans="5:7" x14ac:dyDescent="0.25">
      <c r="E701" s="1328"/>
      <c r="F701" s="1328"/>
      <c r="G701" s="954"/>
    </row>
    <row r="702" spans="5:7" x14ac:dyDescent="0.25">
      <c r="E702" s="1328"/>
      <c r="F702" s="1328"/>
      <c r="G702" s="954"/>
    </row>
    <row r="703" spans="5:7" x14ac:dyDescent="0.25">
      <c r="E703" s="1328"/>
      <c r="F703" s="1328"/>
      <c r="G703" s="954"/>
    </row>
    <row r="704" spans="5:7" x14ac:dyDescent="0.25">
      <c r="E704" s="1328"/>
      <c r="F704" s="1328"/>
      <c r="G704" s="954"/>
    </row>
    <row r="705" spans="5:7" x14ac:dyDescent="0.25">
      <c r="E705" s="1328"/>
      <c r="F705" s="1328"/>
      <c r="G705" s="954"/>
    </row>
    <row r="706" spans="5:7" x14ac:dyDescent="0.25">
      <c r="E706" s="1328"/>
      <c r="F706" s="1328"/>
      <c r="G706" s="954"/>
    </row>
    <row r="707" spans="5:7" x14ac:dyDescent="0.25">
      <c r="E707" s="1328"/>
      <c r="F707" s="1328"/>
      <c r="G707" s="954"/>
    </row>
    <row r="708" spans="5:7" x14ac:dyDescent="0.25">
      <c r="E708" s="1328"/>
      <c r="F708" s="1328"/>
      <c r="G708" s="954"/>
    </row>
    <row r="709" spans="5:7" x14ac:dyDescent="0.25">
      <c r="E709" s="1328"/>
      <c r="F709" s="1328"/>
      <c r="G709" s="954"/>
    </row>
    <row r="710" spans="5:7" x14ac:dyDescent="0.25">
      <c r="E710" s="1328"/>
      <c r="F710" s="1328"/>
      <c r="G710" s="954"/>
    </row>
    <row r="711" spans="5:7" x14ac:dyDescent="0.25">
      <c r="E711" s="1328"/>
      <c r="F711" s="1328"/>
      <c r="G711" s="954"/>
    </row>
    <row r="712" spans="5:7" x14ac:dyDescent="0.25">
      <c r="E712" s="1328"/>
      <c r="F712" s="1328"/>
      <c r="G712" s="954"/>
    </row>
    <row r="713" spans="5:7" x14ac:dyDescent="0.25">
      <c r="E713" s="1328"/>
      <c r="F713" s="1328"/>
      <c r="G713" s="954"/>
    </row>
    <row r="714" spans="5:7" x14ac:dyDescent="0.25">
      <c r="E714" s="1328"/>
      <c r="F714" s="1328"/>
      <c r="G714" s="954"/>
    </row>
    <row r="715" spans="5:7" x14ac:dyDescent="0.25">
      <c r="E715" s="1328"/>
      <c r="F715" s="1328"/>
      <c r="G715" s="954"/>
    </row>
    <row r="716" spans="5:7" x14ac:dyDescent="0.25">
      <c r="E716" s="1328"/>
      <c r="F716" s="1328"/>
      <c r="G716" s="954"/>
    </row>
    <row r="717" spans="5:7" x14ac:dyDescent="0.25">
      <c r="E717" s="1328"/>
      <c r="F717" s="1328"/>
      <c r="G717" s="954"/>
    </row>
    <row r="718" spans="5:7" x14ac:dyDescent="0.25">
      <c r="E718" s="1328"/>
      <c r="F718" s="1328"/>
      <c r="G718" s="954"/>
    </row>
    <row r="719" spans="5:7" x14ac:dyDescent="0.25">
      <c r="E719" s="1328"/>
      <c r="F719" s="1328"/>
      <c r="G719" s="954"/>
    </row>
    <row r="720" spans="5:7" x14ac:dyDescent="0.25">
      <c r="E720" s="1328"/>
      <c r="F720" s="1328"/>
      <c r="G720" s="954"/>
    </row>
    <row r="721" spans="5:7" x14ac:dyDescent="0.25">
      <c r="E721" s="1328"/>
      <c r="F721" s="1328"/>
      <c r="G721" s="954"/>
    </row>
    <row r="722" spans="5:7" x14ac:dyDescent="0.25">
      <c r="E722" s="1328"/>
      <c r="F722" s="1328"/>
      <c r="G722" s="954"/>
    </row>
    <row r="723" spans="5:7" x14ac:dyDescent="0.25">
      <c r="E723" s="1328"/>
      <c r="F723" s="1328"/>
      <c r="G723" s="954"/>
    </row>
    <row r="724" spans="5:7" x14ac:dyDescent="0.25">
      <c r="E724" s="1328"/>
      <c r="F724" s="1328"/>
      <c r="G724" s="954"/>
    </row>
    <row r="725" spans="5:7" x14ac:dyDescent="0.25">
      <c r="E725" s="1328"/>
      <c r="F725" s="1328"/>
      <c r="G725" s="954"/>
    </row>
    <row r="726" spans="5:7" x14ac:dyDescent="0.25">
      <c r="E726" s="1328"/>
      <c r="F726" s="1328"/>
      <c r="G726" s="954"/>
    </row>
    <row r="727" spans="5:7" x14ac:dyDescent="0.25">
      <c r="E727" s="1328"/>
      <c r="F727" s="1328"/>
      <c r="G727" s="954"/>
    </row>
    <row r="728" spans="5:7" x14ac:dyDescent="0.25">
      <c r="E728" s="1328"/>
      <c r="F728" s="1328"/>
      <c r="G728" s="954"/>
    </row>
    <row r="729" spans="5:7" x14ac:dyDescent="0.25">
      <c r="E729" s="1328"/>
      <c r="F729" s="1328"/>
      <c r="G729" s="954"/>
    </row>
    <row r="730" spans="5:7" x14ac:dyDescent="0.25">
      <c r="E730" s="1328"/>
      <c r="F730" s="1328"/>
      <c r="G730" s="954"/>
    </row>
    <row r="731" spans="5:7" x14ac:dyDescent="0.25">
      <c r="E731" s="1328"/>
      <c r="F731" s="1328"/>
      <c r="G731" s="954"/>
    </row>
    <row r="732" spans="5:7" x14ac:dyDescent="0.25">
      <c r="E732" s="1328"/>
      <c r="F732" s="1328"/>
      <c r="G732" s="954"/>
    </row>
    <row r="733" spans="5:7" x14ac:dyDescent="0.25">
      <c r="E733" s="1328"/>
      <c r="F733" s="1328"/>
      <c r="G733" s="954"/>
    </row>
    <row r="734" spans="5:7" x14ac:dyDescent="0.25">
      <c r="E734" s="1328"/>
      <c r="F734" s="1328"/>
      <c r="G734" s="954"/>
    </row>
    <row r="735" spans="5:7" x14ac:dyDescent="0.25">
      <c r="E735" s="1328"/>
      <c r="F735" s="1328"/>
      <c r="G735" s="954"/>
    </row>
    <row r="736" spans="5:7" x14ac:dyDescent="0.25">
      <c r="E736" s="1328"/>
      <c r="F736" s="1328"/>
      <c r="G736" s="954"/>
    </row>
    <row r="737" spans="5:7" x14ac:dyDescent="0.25">
      <c r="E737" s="1328"/>
      <c r="F737" s="1328"/>
      <c r="G737" s="954"/>
    </row>
    <row r="738" spans="5:7" x14ac:dyDescent="0.25">
      <c r="E738" s="1328"/>
      <c r="F738" s="1328"/>
      <c r="G738" s="954"/>
    </row>
    <row r="739" spans="5:7" x14ac:dyDescent="0.25">
      <c r="E739" s="1328"/>
      <c r="F739" s="1328"/>
      <c r="G739" s="954"/>
    </row>
    <row r="740" spans="5:7" x14ac:dyDescent="0.25">
      <c r="E740" s="1328"/>
      <c r="F740" s="1328"/>
      <c r="G740" s="954"/>
    </row>
    <row r="741" spans="5:7" x14ac:dyDescent="0.25">
      <c r="E741" s="1328"/>
      <c r="F741" s="1328"/>
      <c r="G741" s="954"/>
    </row>
    <row r="742" spans="5:7" x14ac:dyDescent="0.25">
      <c r="E742" s="1328"/>
      <c r="F742" s="1328"/>
      <c r="G742" s="954"/>
    </row>
    <row r="743" spans="5:7" x14ac:dyDescent="0.25">
      <c r="E743" s="1328"/>
      <c r="F743" s="1328"/>
      <c r="G743" s="954"/>
    </row>
    <row r="744" spans="5:7" x14ac:dyDescent="0.25">
      <c r="E744" s="1328"/>
      <c r="F744" s="1328"/>
      <c r="G744" s="954"/>
    </row>
    <row r="745" spans="5:7" x14ac:dyDescent="0.25">
      <c r="E745" s="1328"/>
      <c r="F745" s="1328"/>
      <c r="G745" s="954"/>
    </row>
    <row r="746" spans="5:7" x14ac:dyDescent="0.25">
      <c r="E746" s="1328"/>
      <c r="F746" s="1328"/>
      <c r="G746" s="954"/>
    </row>
    <row r="747" spans="5:7" x14ac:dyDescent="0.25">
      <c r="E747" s="1328"/>
      <c r="F747" s="1328"/>
      <c r="G747" s="954"/>
    </row>
    <row r="748" spans="5:7" x14ac:dyDescent="0.25">
      <c r="E748" s="1328"/>
      <c r="F748" s="1328"/>
      <c r="G748" s="954"/>
    </row>
    <row r="749" spans="5:7" x14ac:dyDescent="0.25">
      <c r="E749" s="1328"/>
      <c r="F749" s="1328"/>
      <c r="G749" s="954"/>
    </row>
    <row r="750" spans="5:7" x14ac:dyDescent="0.25">
      <c r="E750" s="1328"/>
      <c r="F750" s="1328"/>
      <c r="G750" s="954"/>
    </row>
    <row r="751" spans="5:7" x14ac:dyDescent="0.25">
      <c r="E751" s="1328"/>
      <c r="F751" s="1328"/>
      <c r="G751" s="954"/>
    </row>
    <row r="752" spans="5:7" x14ac:dyDescent="0.25">
      <c r="E752" s="1328"/>
      <c r="F752" s="1328"/>
      <c r="G752" s="954"/>
    </row>
    <row r="753" spans="5:7" x14ac:dyDescent="0.25">
      <c r="E753" s="1328"/>
      <c r="F753" s="1328"/>
      <c r="G753" s="954"/>
    </row>
    <row r="754" spans="5:7" x14ac:dyDescent="0.25">
      <c r="E754" s="1328"/>
      <c r="F754" s="1328"/>
      <c r="G754" s="954"/>
    </row>
    <row r="755" spans="5:7" x14ac:dyDescent="0.25">
      <c r="E755" s="1328"/>
      <c r="F755" s="1328"/>
      <c r="G755" s="954"/>
    </row>
    <row r="756" spans="5:7" x14ac:dyDescent="0.25">
      <c r="E756" s="1328"/>
      <c r="F756" s="1328"/>
      <c r="G756" s="954"/>
    </row>
    <row r="757" spans="5:7" x14ac:dyDescent="0.25">
      <c r="E757" s="1328"/>
      <c r="F757" s="1328"/>
      <c r="G757" s="954"/>
    </row>
    <row r="758" spans="5:7" x14ac:dyDescent="0.25">
      <c r="E758" s="1328"/>
      <c r="F758" s="1328"/>
      <c r="G758" s="954"/>
    </row>
    <row r="759" spans="5:7" x14ac:dyDescent="0.25">
      <c r="E759" s="1328"/>
      <c r="F759" s="1328"/>
      <c r="G759" s="954"/>
    </row>
    <row r="760" spans="5:7" x14ac:dyDescent="0.25">
      <c r="E760" s="1328"/>
      <c r="F760" s="1328"/>
      <c r="G760" s="954"/>
    </row>
    <row r="761" spans="5:7" x14ac:dyDescent="0.25">
      <c r="E761" s="1328"/>
      <c r="F761" s="1328"/>
      <c r="G761" s="954"/>
    </row>
    <row r="762" spans="5:7" x14ac:dyDescent="0.25">
      <c r="E762" s="1328"/>
      <c r="F762" s="1328"/>
      <c r="G762" s="954"/>
    </row>
    <row r="763" spans="5:7" x14ac:dyDescent="0.25">
      <c r="E763" s="1328"/>
      <c r="F763" s="1328"/>
      <c r="G763" s="954"/>
    </row>
    <row r="764" spans="5:7" x14ac:dyDescent="0.25">
      <c r="E764" s="1328"/>
      <c r="F764" s="1328"/>
      <c r="G764" s="954"/>
    </row>
    <row r="765" spans="5:7" x14ac:dyDescent="0.25">
      <c r="E765" s="1328"/>
      <c r="F765" s="1328"/>
      <c r="G765" s="954"/>
    </row>
    <row r="766" spans="5:7" x14ac:dyDescent="0.25">
      <c r="E766" s="1328"/>
      <c r="F766" s="1328"/>
      <c r="G766" s="954"/>
    </row>
    <row r="767" spans="5:7" x14ac:dyDescent="0.25">
      <c r="E767" s="1328"/>
      <c r="F767" s="1328"/>
      <c r="G767" s="954"/>
    </row>
    <row r="768" spans="5:7" x14ac:dyDescent="0.25">
      <c r="E768" s="1328"/>
      <c r="F768" s="1328"/>
      <c r="G768" s="954"/>
    </row>
    <row r="769" spans="5:7" x14ac:dyDescent="0.25">
      <c r="E769" s="1328"/>
      <c r="F769" s="1328"/>
      <c r="G769" s="954"/>
    </row>
    <row r="770" spans="5:7" x14ac:dyDescent="0.25">
      <c r="E770" s="1328"/>
      <c r="F770" s="1328"/>
      <c r="G770" s="954"/>
    </row>
    <row r="771" spans="5:7" x14ac:dyDescent="0.25">
      <c r="E771" s="1328"/>
      <c r="F771" s="1328"/>
      <c r="G771" s="954"/>
    </row>
    <row r="772" spans="5:7" x14ac:dyDescent="0.25">
      <c r="E772" s="1328"/>
      <c r="F772" s="1328"/>
      <c r="G772" s="954"/>
    </row>
    <row r="773" spans="5:7" x14ac:dyDescent="0.25">
      <c r="E773" s="1328"/>
      <c r="F773" s="1328"/>
      <c r="G773" s="954"/>
    </row>
    <row r="774" spans="5:7" x14ac:dyDescent="0.25">
      <c r="E774" s="1328"/>
      <c r="F774" s="1328"/>
      <c r="G774" s="954"/>
    </row>
    <row r="775" spans="5:7" x14ac:dyDescent="0.25">
      <c r="E775" s="1328"/>
      <c r="F775" s="1328"/>
      <c r="G775" s="954"/>
    </row>
    <row r="776" spans="5:7" x14ac:dyDescent="0.25">
      <c r="E776" s="1328"/>
      <c r="F776" s="1328"/>
      <c r="G776" s="954"/>
    </row>
    <row r="777" spans="5:7" x14ac:dyDescent="0.25">
      <c r="E777" s="1328"/>
      <c r="F777" s="1328"/>
      <c r="G777" s="954"/>
    </row>
    <row r="778" spans="5:7" x14ac:dyDescent="0.25">
      <c r="E778" s="1328"/>
      <c r="F778" s="1328"/>
      <c r="G778" s="954"/>
    </row>
    <row r="779" spans="5:7" x14ac:dyDescent="0.25">
      <c r="E779" s="1328"/>
      <c r="F779" s="1328"/>
      <c r="G779" s="954"/>
    </row>
    <row r="780" spans="5:7" x14ac:dyDescent="0.25">
      <c r="E780" s="1328"/>
      <c r="F780" s="1328"/>
      <c r="G780" s="954"/>
    </row>
    <row r="781" spans="5:7" x14ac:dyDescent="0.25">
      <c r="E781" s="1328"/>
      <c r="F781" s="1328"/>
      <c r="G781" s="954"/>
    </row>
    <row r="782" spans="5:7" x14ac:dyDescent="0.25">
      <c r="E782" s="1328"/>
      <c r="F782" s="1328"/>
      <c r="G782" s="954"/>
    </row>
    <row r="783" spans="5:7" x14ac:dyDescent="0.25">
      <c r="E783" s="1328"/>
      <c r="F783" s="1328"/>
      <c r="G783" s="954"/>
    </row>
    <row r="784" spans="5:7" x14ac:dyDescent="0.25">
      <c r="E784" s="1328"/>
      <c r="F784" s="1328"/>
      <c r="G784" s="954"/>
    </row>
    <row r="785" spans="5:7" x14ac:dyDescent="0.25">
      <c r="E785" s="1328"/>
      <c r="F785" s="1328"/>
      <c r="G785" s="954"/>
    </row>
    <row r="786" spans="5:7" x14ac:dyDescent="0.25">
      <c r="E786" s="1328"/>
      <c r="F786" s="1328"/>
      <c r="G786" s="954"/>
    </row>
    <row r="787" spans="5:7" x14ac:dyDescent="0.25">
      <c r="E787" s="1328"/>
      <c r="F787" s="1328"/>
      <c r="G787" s="954"/>
    </row>
    <row r="788" spans="5:7" x14ac:dyDescent="0.25">
      <c r="E788" s="1328"/>
      <c r="F788" s="1328"/>
      <c r="G788" s="954"/>
    </row>
    <row r="789" spans="5:7" x14ac:dyDescent="0.25">
      <c r="E789" s="1328"/>
      <c r="F789" s="1328"/>
      <c r="G789" s="954"/>
    </row>
    <row r="790" spans="5:7" x14ac:dyDescent="0.25">
      <c r="E790" s="1328"/>
      <c r="F790" s="1328"/>
      <c r="G790" s="954"/>
    </row>
    <row r="791" spans="5:7" x14ac:dyDescent="0.25">
      <c r="E791" s="1328"/>
      <c r="F791" s="1328"/>
      <c r="G791" s="954"/>
    </row>
    <row r="792" spans="5:7" x14ac:dyDescent="0.25">
      <c r="E792" s="1328"/>
      <c r="F792" s="1328"/>
      <c r="G792" s="954"/>
    </row>
    <row r="793" spans="5:7" x14ac:dyDescent="0.25">
      <c r="E793" s="1328"/>
      <c r="F793" s="1328"/>
      <c r="G793" s="954"/>
    </row>
    <row r="794" spans="5:7" x14ac:dyDescent="0.25">
      <c r="E794" s="1328"/>
      <c r="F794" s="1328"/>
      <c r="G794" s="954"/>
    </row>
    <row r="795" spans="5:7" x14ac:dyDescent="0.25">
      <c r="E795" s="1328"/>
      <c r="F795" s="1328"/>
      <c r="G795" s="954"/>
    </row>
    <row r="796" spans="5:7" x14ac:dyDescent="0.25">
      <c r="E796" s="1328"/>
      <c r="F796" s="1328"/>
      <c r="G796" s="954"/>
    </row>
    <row r="797" spans="5:7" x14ac:dyDescent="0.25">
      <c r="E797" s="1328"/>
      <c r="F797" s="1328"/>
      <c r="G797" s="954"/>
    </row>
    <row r="798" spans="5:7" x14ac:dyDescent="0.25">
      <c r="E798" s="1328"/>
      <c r="F798" s="1328"/>
      <c r="G798" s="954"/>
    </row>
    <row r="799" spans="5:7" x14ac:dyDescent="0.25">
      <c r="E799" s="1328"/>
      <c r="F799" s="1328"/>
      <c r="G799" s="954"/>
    </row>
    <row r="800" spans="5:7" x14ac:dyDescent="0.25">
      <c r="E800" s="1328"/>
      <c r="F800" s="1328"/>
      <c r="G800" s="954"/>
    </row>
    <row r="801" spans="5:7" x14ac:dyDescent="0.25">
      <c r="E801" s="1328"/>
      <c r="F801" s="1328"/>
      <c r="G801" s="954"/>
    </row>
    <row r="802" spans="5:7" x14ac:dyDescent="0.25">
      <c r="E802" s="1328"/>
      <c r="F802" s="1328"/>
      <c r="G802" s="954"/>
    </row>
    <row r="803" spans="5:7" x14ac:dyDescent="0.25">
      <c r="E803" s="1328"/>
      <c r="F803" s="1328"/>
      <c r="G803" s="954"/>
    </row>
    <row r="804" spans="5:7" x14ac:dyDescent="0.25">
      <c r="E804" s="1328"/>
      <c r="F804" s="1328"/>
      <c r="G804" s="954"/>
    </row>
    <row r="805" spans="5:7" x14ac:dyDescent="0.25">
      <c r="E805" s="1328"/>
      <c r="F805" s="1328"/>
      <c r="G805" s="954"/>
    </row>
    <row r="806" spans="5:7" x14ac:dyDescent="0.25">
      <c r="E806" s="1328"/>
      <c r="F806" s="1328"/>
      <c r="G806" s="954"/>
    </row>
    <row r="807" spans="5:7" x14ac:dyDescent="0.25">
      <c r="E807" s="1328"/>
      <c r="F807" s="1328"/>
      <c r="G807" s="954"/>
    </row>
    <row r="808" spans="5:7" x14ac:dyDescent="0.25">
      <c r="E808" s="1328"/>
      <c r="F808" s="1328"/>
      <c r="G808" s="954"/>
    </row>
    <row r="809" spans="5:7" x14ac:dyDescent="0.25">
      <c r="E809" s="1328"/>
      <c r="F809" s="1328"/>
      <c r="G809" s="954"/>
    </row>
    <row r="810" spans="5:7" x14ac:dyDescent="0.25">
      <c r="E810" s="1328"/>
      <c r="F810" s="1328"/>
      <c r="G810" s="954"/>
    </row>
    <row r="811" spans="5:7" x14ac:dyDescent="0.25">
      <c r="E811" s="1328"/>
      <c r="F811" s="1328"/>
      <c r="G811" s="954"/>
    </row>
    <row r="812" spans="5:7" x14ac:dyDescent="0.25">
      <c r="E812" s="1328"/>
      <c r="F812" s="1328"/>
      <c r="G812" s="954"/>
    </row>
    <row r="813" spans="5:7" x14ac:dyDescent="0.25">
      <c r="E813" s="1328"/>
      <c r="F813" s="1328"/>
      <c r="G813" s="954"/>
    </row>
    <row r="814" spans="5:7" x14ac:dyDescent="0.25">
      <c r="E814" s="1328"/>
      <c r="F814" s="1328"/>
      <c r="G814" s="954"/>
    </row>
    <row r="815" spans="5:7" x14ac:dyDescent="0.25">
      <c r="E815" s="1328"/>
      <c r="F815" s="1328"/>
      <c r="G815" s="954"/>
    </row>
    <row r="816" spans="5:7" x14ac:dyDescent="0.25">
      <c r="E816" s="1328"/>
      <c r="F816" s="1328"/>
      <c r="G816" s="954"/>
    </row>
    <row r="817" spans="5:7" x14ac:dyDescent="0.25">
      <c r="E817" s="1328"/>
      <c r="F817" s="1328"/>
      <c r="G817" s="954"/>
    </row>
    <row r="818" spans="5:7" x14ac:dyDescent="0.25">
      <c r="E818" s="1328"/>
      <c r="F818" s="1328"/>
      <c r="G818" s="954"/>
    </row>
    <row r="819" spans="5:7" x14ac:dyDescent="0.25">
      <c r="E819" s="1328"/>
      <c r="F819" s="1328"/>
      <c r="G819" s="954"/>
    </row>
    <row r="820" spans="5:7" x14ac:dyDescent="0.25">
      <c r="E820" s="1328"/>
      <c r="F820" s="1328"/>
      <c r="G820" s="954"/>
    </row>
    <row r="821" spans="5:7" x14ac:dyDescent="0.25">
      <c r="E821" s="1328"/>
      <c r="F821" s="1328"/>
      <c r="G821" s="954"/>
    </row>
    <row r="822" spans="5:7" x14ac:dyDescent="0.25">
      <c r="E822" s="1328"/>
      <c r="F822" s="1328"/>
      <c r="G822" s="954"/>
    </row>
    <row r="823" spans="5:7" x14ac:dyDescent="0.25">
      <c r="E823" s="1328"/>
      <c r="F823" s="1328"/>
      <c r="G823" s="954"/>
    </row>
    <row r="824" spans="5:7" x14ac:dyDescent="0.25">
      <c r="E824" s="1328"/>
      <c r="F824" s="1328"/>
      <c r="G824" s="954"/>
    </row>
    <row r="825" spans="5:7" x14ac:dyDescent="0.25">
      <c r="E825" s="1328"/>
      <c r="F825" s="1328"/>
      <c r="G825" s="954"/>
    </row>
    <row r="826" spans="5:7" x14ac:dyDescent="0.25">
      <c r="E826" s="1328"/>
      <c r="F826" s="1328"/>
      <c r="G826" s="954"/>
    </row>
    <row r="827" spans="5:7" x14ac:dyDescent="0.25">
      <c r="E827" s="1328"/>
      <c r="F827" s="1328"/>
      <c r="G827" s="954"/>
    </row>
    <row r="828" spans="5:7" x14ac:dyDescent="0.25">
      <c r="E828" s="1328"/>
      <c r="F828" s="1328"/>
      <c r="G828" s="954"/>
    </row>
    <row r="829" spans="5:7" x14ac:dyDescent="0.25">
      <c r="E829" s="1328"/>
      <c r="F829" s="1328"/>
      <c r="G829" s="954"/>
    </row>
    <row r="830" spans="5:7" x14ac:dyDescent="0.25">
      <c r="E830" s="1328"/>
      <c r="F830" s="1328"/>
      <c r="G830" s="954"/>
    </row>
    <row r="831" spans="5:7" x14ac:dyDescent="0.25">
      <c r="E831" s="1328"/>
      <c r="F831" s="1328"/>
      <c r="G831" s="954"/>
    </row>
    <row r="832" spans="5:7" x14ac:dyDescent="0.25">
      <c r="E832" s="1328"/>
      <c r="F832" s="1328"/>
      <c r="G832" s="954"/>
    </row>
    <row r="833" spans="5:7" x14ac:dyDescent="0.25">
      <c r="E833" s="1328"/>
      <c r="F833" s="1328"/>
      <c r="G833" s="954"/>
    </row>
    <row r="834" spans="5:7" x14ac:dyDescent="0.25">
      <c r="E834" s="1328"/>
      <c r="F834" s="1328"/>
      <c r="G834" s="954"/>
    </row>
    <row r="835" spans="5:7" x14ac:dyDescent="0.25">
      <c r="E835" s="1328"/>
      <c r="F835" s="1328"/>
      <c r="G835" s="954"/>
    </row>
    <row r="836" spans="5:7" x14ac:dyDescent="0.25">
      <c r="E836" s="1328"/>
      <c r="F836" s="1328"/>
      <c r="G836" s="954"/>
    </row>
    <row r="837" spans="5:7" x14ac:dyDescent="0.25">
      <c r="E837" s="1328"/>
      <c r="F837" s="1328"/>
      <c r="G837" s="954"/>
    </row>
    <row r="838" spans="5:7" x14ac:dyDescent="0.25">
      <c r="E838" s="1328"/>
      <c r="F838" s="1328"/>
      <c r="G838" s="954"/>
    </row>
    <row r="839" spans="5:7" x14ac:dyDescent="0.25">
      <c r="E839" s="1328"/>
      <c r="F839" s="1328"/>
      <c r="G839" s="954"/>
    </row>
    <row r="840" spans="5:7" x14ac:dyDescent="0.25">
      <c r="E840" s="1328"/>
      <c r="F840" s="1328"/>
      <c r="G840" s="954"/>
    </row>
    <row r="841" spans="5:7" x14ac:dyDescent="0.25">
      <c r="E841" s="1328"/>
      <c r="F841" s="1328"/>
      <c r="G841" s="954"/>
    </row>
    <row r="842" spans="5:7" x14ac:dyDescent="0.25">
      <c r="E842" s="1328"/>
      <c r="F842" s="1328"/>
      <c r="G842" s="954"/>
    </row>
    <row r="843" spans="5:7" x14ac:dyDescent="0.25">
      <c r="E843" s="1328"/>
      <c r="F843" s="1328"/>
      <c r="G843" s="954"/>
    </row>
    <row r="844" spans="5:7" x14ac:dyDescent="0.25">
      <c r="E844" s="1328"/>
      <c r="F844" s="1328"/>
      <c r="G844" s="954"/>
    </row>
    <row r="845" spans="5:7" x14ac:dyDescent="0.25">
      <c r="E845" s="1328"/>
      <c r="F845" s="1328"/>
      <c r="G845" s="954"/>
    </row>
    <row r="846" spans="5:7" x14ac:dyDescent="0.25">
      <c r="E846" s="1328"/>
      <c r="F846" s="1328"/>
      <c r="G846" s="954"/>
    </row>
    <row r="847" spans="5:7" x14ac:dyDescent="0.25">
      <c r="E847" s="1328"/>
      <c r="F847" s="1328"/>
      <c r="G847" s="954"/>
    </row>
    <row r="848" spans="5:7" x14ac:dyDescent="0.25">
      <c r="E848" s="1328"/>
      <c r="F848" s="1328"/>
      <c r="G848" s="954"/>
    </row>
    <row r="849" spans="5:7" x14ac:dyDescent="0.25">
      <c r="E849" s="1328"/>
      <c r="F849" s="1328"/>
      <c r="G849" s="954"/>
    </row>
    <row r="850" spans="5:7" x14ac:dyDescent="0.25">
      <c r="E850" s="1328"/>
      <c r="F850" s="1328"/>
      <c r="G850" s="954"/>
    </row>
    <row r="851" spans="5:7" x14ac:dyDescent="0.25">
      <c r="E851" s="1328"/>
      <c r="F851" s="1328"/>
      <c r="G851" s="954"/>
    </row>
    <row r="852" spans="5:7" x14ac:dyDescent="0.25">
      <c r="E852" s="1328"/>
      <c r="F852" s="1328"/>
      <c r="G852" s="954"/>
    </row>
    <row r="853" spans="5:7" x14ac:dyDescent="0.25">
      <c r="E853" s="1328"/>
      <c r="F853" s="1328"/>
      <c r="G853" s="954"/>
    </row>
    <row r="854" spans="5:7" x14ac:dyDescent="0.25">
      <c r="E854" s="1328"/>
      <c r="F854" s="1328"/>
      <c r="G854" s="954"/>
    </row>
    <row r="855" spans="5:7" x14ac:dyDescent="0.25">
      <c r="E855" s="1328"/>
      <c r="F855" s="1328"/>
      <c r="G855" s="954"/>
    </row>
    <row r="856" spans="5:7" x14ac:dyDescent="0.25">
      <c r="E856" s="1328"/>
      <c r="F856" s="1328"/>
      <c r="G856" s="954"/>
    </row>
    <row r="857" spans="5:7" x14ac:dyDescent="0.25">
      <c r="E857" s="1328"/>
      <c r="F857" s="1328"/>
      <c r="G857" s="954"/>
    </row>
    <row r="858" spans="5:7" x14ac:dyDescent="0.25">
      <c r="E858" s="1328"/>
      <c r="F858" s="1328"/>
      <c r="G858" s="954"/>
    </row>
    <row r="859" spans="5:7" x14ac:dyDescent="0.25">
      <c r="E859" s="1328"/>
      <c r="F859" s="1328"/>
      <c r="G859" s="954"/>
    </row>
    <row r="860" spans="5:7" x14ac:dyDescent="0.25">
      <c r="E860" s="1328"/>
      <c r="F860" s="1328"/>
      <c r="G860" s="954"/>
    </row>
    <row r="861" spans="5:7" x14ac:dyDescent="0.25">
      <c r="E861" s="1328"/>
      <c r="F861" s="1328"/>
      <c r="G861" s="954"/>
    </row>
    <row r="862" spans="5:7" x14ac:dyDescent="0.25">
      <c r="E862" s="1328"/>
      <c r="F862" s="1328"/>
      <c r="G862" s="954"/>
    </row>
    <row r="863" spans="5:7" x14ac:dyDescent="0.25">
      <c r="E863" s="1328"/>
      <c r="F863" s="1328"/>
      <c r="G863" s="954"/>
    </row>
    <row r="864" spans="5:7" x14ac:dyDescent="0.25">
      <c r="E864" s="1328"/>
      <c r="F864" s="1328"/>
      <c r="G864" s="954"/>
    </row>
    <row r="865" spans="5:7" x14ac:dyDescent="0.25">
      <c r="E865" s="1328"/>
      <c r="F865" s="1328"/>
      <c r="G865" s="954"/>
    </row>
    <row r="866" spans="5:7" x14ac:dyDescent="0.25">
      <c r="E866" s="1328"/>
      <c r="F866" s="1328"/>
      <c r="G866" s="954"/>
    </row>
    <row r="867" spans="5:7" x14ac:dyDescent="0.25">
      <c r="E867" s="1328"/>
      <c r="F867" s="1328"/>
      <c r="G867" s="954"/>
    </row>
    <row r="868" spans="5:7" x14ac:dyDescent="0.25">
      <c r="E868" s="1328"/>
      <c r="F868" s="1328"/>
      <c r="G868" s="954"/>
    </row>
    <row r="869" spans="5:7" x14ac:dyDescent="0.25">
      <c r="E869" s="1328"/>
      <c r="F869" s="1328"/>
      <c r="G869" s="954"/>
    </row>
    <row r="870" spans="5:7" x14ac:dyDescent="0.25">
      <c r="E870" s="1328"/>
      <c r="F870" s="1328"/>
      <c r="G870" s="954"/>
    </row>
    <row r="871" spans="5:7" x14ac:dyDescent="0.25">
      <c r="E871" s="1328"/>
      <c r="F871" s="1328"/>
      <c r="G871" s="954"/>
    </row>
    <row r="872" spans="5:7" x14ac:dyDescent="0.25">
      <c r="E872" s="1328"/>
      <c r="F872" s="1328"/>
      <c r="G872" s="954"/>
    </row>
    <row r="873" spans="5:7" x14ac:dyDescent="0.25">
      <c r="E873" s="1328"/>
      <c r="F873" s="1328"/>
      <c r="G873" s="954"/>
    </row>
    <row r="874" spans="5:7" x14ac:dyDescent="0.25">
      <c r="E874" s="1328"/>
      <c r="F874" s="1328"/>
      <c r="G874" s="954"/>
    </row>
    <row r="875" spans="5:7" x14ac:dyDescent="0.25">
      <c r="E875" s="1328"/>
      <c r="F875" s="1328"/>
      <c r="G875" s="954"/>
    </row>
    <row r="876" spans="5:7" x14ac:dyDescent="0.25">
      <c r="E876" s="1328"/>
      <c r="F876" s="1328"/>
      <c r="G876" s="954"/>
    </row>
    <row r="877" spans="5:7" x14ac:dyDescent="0.25">
      <c r="E877" s="1328"/>
      <c r="F877" s="1328"/>
      <c r="G877" s="954"/>
    </row>
    <row r="878" spans="5:7" x14ac:dyDescent="0.25">
      <c r="E878" s="1328"/>
      <c r="F878" s="1328"/>
      <c r="G878" s="954"/>
    </row>
    <row r="879" spans="5:7" x14ac:dyDescent="0.25">
      <c r="E879" s="1328"/>
      <c r="F879" s="1328"/>
      <c r="G879" s="954"/>
    </row>
    <row r="880" spans="5:7" x14ac:dyDescent="0.25">
      <c r="E880" s="1328"/>
      <c r="F880" s="1328"/>
      <c r="G880" s="954"/>
    </row>
    <row r="881" spans="5:7" x14ac:dyDescent="0.25">
      <c r="E881" s="1328"/>
      <c r="F881" s="1328"/>
      <c r="G881" s="954"/>
    </row>
    <row r="882" spans="5:7" x14ac:dyDescent="0.25">
      <c r="E882" s="1328"/>
      <c r="F882" s="1328"/>
      <c r="G882" s="954"/>
    </row>
    <row r="883" spans="5:7" x14ac:dyDescent="0.25">
      <c r="E883" s="1328"/>
      <c r="F883" s="1328"/>
      <c r="G883" s="954"/>
    </row>
    <row r="884" spans="5:7" x14ac:dyDescent="0.25">
      <c r="E884" s="1328"/>
      <c r="F884" s="1328"/>
      <c r="G884" s="954"/>
    </row>
    <row r="885" spans="5:7" x14ac:dyDescent="0.25">
      <c r="E885" s="1328"/>
      <c r="F885" s="1328"/>
      <c r="G885" s="954"/>
    </row>
    <row r="886" spans="5:7" x14ac:dyDescent="0.25">
      <c r="E886" s="1328"/>
      <c r="F886" s="1328"/>
      <c r="G886" s="954"/>
    </row>
    <row r="887" spans="5:7" x14ac:dyDescent="0.25">
      <c r="E887" s="1328"/>
      <c r="F887" s="1328"/>
      <c r="G887" s="954"/>
    </row>
    <row r="888" spans="5:7" x14ac:dyDescent="0.25">
      <c r="E888" s="1328"/>
      <c r="F888" s="1328"/>
      <c r="G888" s="954"/>
    </row>
    <row r="889" spans="5:7" x14ac:dyDescent="0.25">
      <c r="E889" s="1328"/>
      <c r="F889" s="1328"/>
      <c r="G889" s="954"/>
    </row>
    <row r="890" spans="5:7" x14ac:dyDescent="0.25">
      <c r="E890" s="1328"/>
      <c r="F890" s="1328"/>
      <c r="G890" s="954"/>
    </row>
    <row r="891" spans="5:7" x14ac:dyDescent="0.25">
      <c r="E891" s="1328"/>
      <c r="F891" s="1328"/>
      <c r="G891" s="954"/>
    </row>
    <row r="892" spans="5:7" x14ac:dyDescent="0.25">
      <c r="E892" s="1328"/>
      <c r="F892" s="1328"/>
      <c r="G892" s="954"/>
    </row>
    <row r="893" spans="5:7" x14ac:dyDescent="0.25">
      <c r="E893" s="1328"/>
      <c r="F893" s="1328"/>
      <c r="G893" s="954"/>
    </row>
    <row r="894" spans="5:7" x14ac:dyDescent="0.25">
      <c r="E894" s="1328"/>
      <c r="F894" s="1328"/>
      <c r="G894" s="954"/>
    </row>
    <row r="895" spans="5:7" x14ac:dyDescent="0.25">
      <c r="E895" s="1328"/>
      <c r="F895" s="1328"/>
      <c r="G895" s="954"/>
    </row>
    <row r="896" spans="5:7" x14ac:dyDescent="0.25">
      <c r="E896" s="1328"/>
      <c r="F896" s="1328"/>
      <c r="G896" s="954"/>
    </row>
    <row r="897" spans="5:7" x14ac:dyDescent="0.25">
      <c r="E897" s="1328"/>
      <c r="F897" s="1328"/>
      <c r="G897" s="954"/>
    </row>
    <row r="898" spans="5:7" x14ac:dyDescent="0.25">
      <c r="E898" s="1328"/>
      <c r="F898" s="1328"/>
      <c r="G898" s="954"/>
    </row>
    <row r="899" spans="5:7" x14ac:dyDescent="0.25">
      <c r="E899" s="1328"/>
      <c r="F899" s="1328"/>
      <c r="G899" s="954"/>
    </row>
    <row r="900" spans="5:7" x14ac:dyDescent="0.25">
      <c r="E900" s="1328"/>
      <c r="F900" s="1328"/>
      <c r="G900" s="954"/>
    </row>
    <row r="901" spans="5:7" x14ac:dyDescent="0.25">
      <c r="E901" s="1328"/>
      <c r="F901" s="1328"/>
      <c r="G901" s="954"/>
    </row>
    <row r="902" spans="5:7" x14ac:dyDescent="0.25">
      <c r="E902" s="1328"/>
      <c r="F902" s="1328"/>
      <c r="G902" s="954"/>
    </row>
    <row r="903" spans="5:7" x14ac:dyDescent="0.25">
      <c r="E903" s="1328"/>
      <c r="F903" s="1328"/>
      <c r="G903" s="954"/>
    </row>
    <row r="904" spans="5:7" x14ac:dyDescent="0.25">
      <c r="E904" s="1328"/>
      <c r="F904" s="1328"/>
      <c r="G904" s="954"/>
    </row>
    <row r="905" spans="5:7" x14ac:dyDescent="0.25">
      <c r="E905" s="1328"/>
      <c r="F905" s="1328"/>
      <c r="G905" s="954"/>
    </row>
    <row r="906" spans="5:7" x14ac:dyDescent="0.25">
      <c r="E906" s="1328"/>
      <c r="F906" s="1328"/>
      <c r="G906" s="954"/>
    </row>
    <row r="907" spans="5:7" x14ac:dyDescent="0.25">
      <c r="E907" s="1328"/>
      <c r="F907" s="1328"/>
      <c r="G907" s="954"/>
    </row>
    <row r="908" spans="5:7" x14ac:dyDescent="0.25">
      <c r="E908" s="1328"/>
      <c r="F908" s="1328"/>
      <c r="G908" s="954"/>
    </row>
    <row r="909" spans="5:7" x14ac:dyDescent="0.25">
      <c r="E909" s="1328"/>
      <c r="F909" s="1328"/>
      <c r="G909" s="954"/>
    </row>
    <row r="910" spans="5:7" x14ac:dyDescent="0.25">
      <c r="E910" s="1328"/>
      <c r="F910" s="1328"/>
      <c r="G910" s="954"/>
    </row>
    <row r="911" spans="5:7" x14ac:dyDescent="0.25">
      <c r="E911" s="1328"/>
      <c r="F911" s="1328"/>
      <c r="G911" s="954"/>
    </row>
    <row r="912" spans="5:7" x14ac:dyDescent="0.25">
      <c r="E912" s="1328"/>
      <c r="F912" s="1328"/>
      <c r="G912" s="954"/>
    </row>
    <row r="913" spans="5:7" x14ac:dyDescent="0.25">
      <c r="E913" s="1328"/>
      <c r="F913" s="1328"/>
      <c r="G913" s="954"/>
    </row>
    <row r="914" spans="5:7" x14ac:dyDescent="0.25">
      <c r="E914" s="1328"/>
      <c r="F914" s="1328"/>
      <c r="G914" s="954"/>
    </row>
    <row r="915" spans="5:7" x14ac:dyDescent="0.25">
      <c r="E915" s="1328"/>
      <c r="F915" s="1328"/>
      <c r="G915" s="954"/>
    </row>
    <row r="916" spans="5:7" x14ac:dyDescent="0.25">
      <c r="E916" s="1328"/>
      <c r="F916" s="1328"/>
      <c r="G916" s="954"/>
    </row>
    <row r="917" spans="5:7" x14ac:dyDescent="0.25">
      <c r="E917" s="1328"/>
      <c r="F917" s="1328"/>
      <c r="G917" s="954"/>
    </row>
    <row r="918" spans="5:7" x14ac:dyDescent="0.25">
      <c r="E918" s="1328"/>
      <c r="F918" s="1328"/>
      <c r="G918" s="954"/>
    </row>
    <row r="919" spans="5:7" x14ac:dyDescent="0.25">
      <c r="E919" s="1328"/>
      <c r="F919" s="1328"/>
      <c r="G919" s="954"/>
    </row>
    <row r="920" spans="5:7" x14ac:dyDescent="0.25">
      <c r="E920" s="1328"/>
      <c r="F920" s="1328"/>
      <c r="G920" s="954"/>
    </row>
    <row r="921" spans="5:7" x14ac:dyDescent="0.25">
      <c r="E921" s="1328"/>
      <c r="F921" s="1328"/>
      <c r="G921" s="954"/>
    </row>
    <row r="922" spans="5:7" x14ac:dyDescent="0.25">
      <c r="E922" s="1328"/>
      <c r="F922" s="1328"/>
      <c r="G922" s="954"/>
    </row>
    <row r="923" spans="5:7" x14ac:dyDescent="0.25">
      <c r="E923" s="1328"/>
      <c r="F923" s="1328"/>
      <c r="G923" s="954"/>
    </row>
    <row r="924" spans="5:7" x14ac:dyDescent="0.25">
      <c r="E924" s="1328"/>
      <c r="F924" s="1328"/>
      <c r="G924" s="954"/>
    </row>
    <row r="925" spans="5:7" x14ac:dyDescent="0.25">
      <c r="E925" s="1328"/>
      <c r="F925" s="1328"/>
      <c r="G925" s="954"/>
    </row>
    <row r="926" spans="5:7" x14ac:dyDescent="0.25">
      <c r="E926" s="1328"/>
      <c r="F926" s="1328"/>
      <c r="G926" s="954"/>
    </row>
    <row r="927" spans="5:7" x14ac:dyDescent="0.25">
      <c r="E927" s="1328"/>
      <c r="F927" s="1328"/>
      <c r="G927" s="954"/>
    </row>
    <row r="928" spans="5:7" x14ac:dyDescent="0.25">
      <c r="E928" s="1328"/>
      <c r="F928" s="1328"/>
      <c r="G928" s="954"/>
    </row>
    <row r="929" spans="5:7" x14ac:dyDescent="0.25">
      <c r="E929" s="1328"/>
      <c r="F929" s="1328"/>
      <c r="G929" s="954"/>
    </row>
    <row r="930" spans="5:7" x14ac:dyDescent="0.25">
      <c r="E930" s="1328"/>
      <c r="F930" s="1328"/>
      <c r="G930" s="954"/>
    </row>
    <row r="931" spans="5:7" x14ac:dyDescent="0.25">
      <c r="E931" s="1328"/>
      <c r="F931" s="1328"/>
      <c r="G931" s="954"/>
    </row>
    <row r="932" spans="5:7" x14ac:dyDescent="0.25">
      <c r="E932" s="1328"/>
      <c r="F932" s="1328"/>
      <c r="G932" s="954"/>
    </row>
    <row r="933" spans="5:7" x14ac:dyDescent="0.25">
      <c r="E933" s="1328"/>
      <c r="F933" s="1328"/>
      <c r="G933" s="954"/>
    </row>
    <row r="934" spans="5:7" x14ac:dyDescent="0.25">
      <c r="E934" s="1328"/>
      <c r="F934" s="1328"/>
      <c r="G934" s="954"/>
    </row>
    <row r="935" spans="5:7" x14ac:dyDescent="0.25">
      <c r="E935" s="1328"/>
      <c r="F935" s="1328"/>
      <c r="G935" s="954"/>
    </row>
    <row r="936" spans="5:7" x14ac:dyDescent="0.25">
      <c r="E936" s="1328"/>
      <c r="F936" s="1328"/>
      <c r="G936" s="954"/>
    </row>
    <row r="937" spans="5:7" x14ac:dyDescent="0.25">
      <c r="E937" s="1328"/>
      <c r="F937" s="1328"/>
      <c r="G937" s="954"/>
    </row>
    <row r="938" spans="5:7" x14ac:dyDescent="0.25">
      <c r="E938" s="1328"/>
      <c r="F938" s="1328"/>
      <c r="G938" s="954"/>
    </row>
    <row r="939" spans="5:7" x14ac:dyDescent="0.25">
      <c r="E939" s="1328"/>
      <c r="F939" s="1328"/>
      <c r="G939" s="954"/>
    </row>
    <row r="940" spans="5:7" x14ac:dyDescent="0.25">
      <c r="E940" s="1328"/>
      <c r="F940" s="1328"/>
      <c r="G940" s="954"/>
    </row>
    <row r="941" spans="5:7" x14ac:dyDescent="0.25">
      <c r="E941" s="1328"/>
      <c r="F941" s="1328"/>
      <c r="G941" s="954"/>
    </row>
    <row r="942" spans="5:7" x14ac:dyDescent="0.25">
      <c r="E942" s="1328"/>
      <c r="F942" s="1328"/>
      <c r="G942" s="954"/>
    </row>
    <row r="943" spans="5:7" x14ac:dyDescent="0.25">
      <c r="E943" s="1328"/>
      <c r="F943" s="1328"/>
      <c r="G943" s="954"/>
    </row>
    <row r="944" spans="5:7" x14ac:dyDescent="0.25">
      <c r="E944" s="1328"/>
      <c r="F944" s="1328"/>
      <c r="G944" s="954"/>
    </row>
    <row r="945" spans="5:7" x14ac:dyDescent="0.25">
      <c r="E945" s="1328"/>
      <c r="F945" s="1328"/>
      <c r="G945" s="954"/>
    </row>
    <row r="946" spans="5:7" x14ac:dyDescent="0.25">
      <c r="E946" s="1328"/>
      <c r="F946" s="1328"/>
      <c r="G946" s="954"/>
    </row>
    <row r="947" spans="5:7" x14ac:dyDescent="0.25">
      <c r="E947" s="1328"/>
      <c r="F947" s="1328"/>
      <c r="G947" s="954"/>
    </row>
    <row r="948" spans="5:7" x14ac:dyDescent="0.25">
      <c r="E948" s="1328"/>
      <c r="F948" s="1328"/>
      <c r="G948" s="954"/>
    </row>
    <row r="949" spans="5:7" x14ac:dyDescent="0.25">
      <c r="E949" s="1328"/>
      <c r="F949" s="1328"/>
      <c r="G949" s="954"/>
    </row>
    <row r="950" spans="5:7" x14ac:dyDescent="0.25">
      <c r="E950" s="1328"/>
      <c r="F950" s="1328"/>
      <c r="G950" s="954"/>
    </row>
    <row r="951" spans="5:7" x14ac:dyDescent="0.25">
      <c r="E951" s="1328"/>
      <c r="F951" s="1328"/>
      <c r="G951" s="954"/>
    </row>
    <row r="952" spans="5:7" x14ac:dyDescent="0.25">
      <c r="E952" s="1328"/>
      <c r="F952" s="1328"/>
      <c r="G952" s="954"/>
    </row>
    <row r="953" spans="5:7" x14ac:dyDescent="0.25">
      <c r="E953" s="1328"/>
      <c r="F953" s="1328"/>
      <c r="G953" s="954"/>
    </row>
    <row r="954" spans="5:7" x14ac:dyDescent="0.25">
      <c r="E954" s="1328"/>
      <c r="F954" s="1328"/>
      <c r="G954" s="954"/>
    </row>
    <row r="955" spans="5:7" x14ac:dyDescent="0.25">
      <c r="E955" s="1328"/>
      <c r="F955" s="1328"/>
      <c r="G955" s="954"/>
    </row>
    <row r="956" spans="5:7" x14ac:dyDescent="0.25">
      <c r="E956" s="1328"/>
      <c r="F956" s="1328"/>
      <c r="G956" s="954"/>
    </row>
    <row r="957" spans="5:7" x14ac:dyDescent="0.25">
      <c r="E957" s="1328"/>
      <c r="F957" s="1328"/>
      <c r="G957" s="954"/>
    </row>
    <row r="958" spans="5:7" x14ac:dyDescent="0.25">
      <c r="E958" s="1328"/>
      <c r="F958" s="1328"/>
      <c r="G958" s="954"/>
    </row>
    <row r="959" spans="5:7" x14ac:dyDescent="0.25">
      <c r="E959" s="1328"/>
      <c r="F959" s="1328"/>
      <c r="G959" s="954"/>
    </row>
    <row r="960" spans="5:7" x14ac:dyDescent="0.25">
      <c r="E960" s="1328"/>
      <c r="F960" s="1328"/>
      <c r="G960" s="954"/>
    </row>
    <row r="961" spans="5:7" x14ac:dyDescent="0.25">
      <c r="E961" s="1328"/>
      <c r="F961" s="1328"/>
      <c r="G961" s="954"/>
    </row>
    <row r="962" spans="5:7" x14ac:dyDescent="0.25">
      <c r="E962" s="1328"/>
      <c r="F962" s="1328"/>
      <c r="G962" s="954"/>
    </row>
    <row r="963" spans="5:7" x14ac:dyDescent="0.25">
      <c r="E963" s="1328"/>
      <c r="F963" s="1328"/>
      <c r="G963" s="954"/>
    </row>
    <row r="964" spans="5:7" x14ac:dyDescent="0.25">
      <c r="E964" s="1328"/>
      <c r="F964" s="1328"/>
      <c r="G964" s="954"/>
    </row>
    <row r="965" spans="5:7" x14ac:dyDescent="0.25">
      <c r="E965" s="1328"/>
      <c r="F965" s="1328"/>
      <c r="G965" s="954"/>
    </row>
    <row r="966" spans="5:7" x14ac:dyDescent="0.25">
      <c r="E966" s="1328"/>
      <c r="F966" s="1328"/>
      <c r="G966" s="954"/>
    </row>
    <row r="967" spans="5:7" x14ac:dyDescent="0.25">
      <c r="E967" s="1328"/>
      <c r="F967" s="1328"/>
      <c r="G967" s="954"/>
    </row>
    <row r="968" spans="5:7" x14ac:dyDescent="0.25">
      <c r="E968" s="1328"/>
      <c r="F968" s="1328"/>
      <c r="G968" s="954"/>
    </row>
    <row r="969" spans="5:7" x14ac:dyDescent="0.25">
      <c r="E969" s="1328"/>
      <c r="F969" s="1328"/>
      <c r="G969" s="954"/>
    </row>
    <row r="970" spans="5:7" x14ac:dyDescent="0.25">
      <c r="E970" s="1328"/>
      <c r="F970" s="1328"/>
      <c r="G970" s="954"/>
    </row>
    <row r="971" spans="5:7" x14ac:dyDescent="0.25">
      <c r="E971" s="1328"/>
      <c r="F971" s="1328"/>
      <c r="G971" s="954"/>
    </row>
    <row r="972" spans="5:7" x14ac:dyDescent="0.25">
      <c r="E972" s="1328"/>
      <c r="F972" s="1328"/>
      <c r="G972" s="954"/>
    </row>
    <row r="973" spans="5:7" x14ac:dyDescent="0.25">
      <c r="E973" s="1328"/>
      <c r="F973" s="1328"/>
      <c r="G973" s="954"/>
    </row>
    <row r="974" spans="5:7" x14ac:dyDescent="0.25">
      <c r="E974" s="1328"/>
      <c r="F974" s="1328"/>
      <c r="G974" s="954"/>
    </row>
    <row r="975" spans="5:7" x14ac:dyDescent="0.25">
      <c r="E975" s="1328"/>
      <c r="F975" s="1328"/>
      <c r="G975" s="954"/>
    </row>
    <row r="976" spans="5:7" x14ac:dyDescent="0.25">
      <c r="E976" s="1328"/>
      <c r="F976" s="1328"/>
      <c r="G976" s="954"/>
    </row>
    <row r="977" spans="5:7" x14ac:dyDescent="0.25">
      <c r="E977" s="1328"/>
      <c r="F977" s="1328"/>
      <c r="G977" s="954"/>
    </row>
    <row r="978" spans="5:7" x14ac:dyDescent="0.25">
      <c r="E978" s="1328"/>
      <c r="F978" s="1328"/>
      <c r="G978" s="954"/>
    </row>
    <row r="979" spans="5:7" x14ac:dyDescent="0.25">
      <c r="E979" s="1328"/>
      <c r="F979" s="1328"/>
      <c r="G979" s="954"/>
    </row>
    <row r="980" spans="5:7" x14ac:dyDescent="0.25">
      <c r="E980" s="1328"/>
      <c r="F980" s="1328"/>
      <c r="G980" s="954"/>
    </row>
    <row r="981" spans="5:7" x14ac:dyDescent="0.25">
      <c r="E981" s="1328"/>
      <c r="F981" s="1328"/>
      <c r="G981" s="954"/>
    </row>
    <row r="982" spans="5:7" x14ac:dyDescent="0.25">
      <c r="E982" s="1328"/>
      <c r="F982" s="1328"/>
      <c r="G982" s="954"/>
    </row>
    <row r="983" spans="5:7" x14ac:dyDescent="0.25">
      <c r="E983" s="1328"/>
      <c r="F983" s="1328"/>
      <c r="G983" s="954"/>
    </row>
    <row r="984" spans="5:7" x14ac:dyDescent="0.25">
      <c r="E984" s="1328"/>
      <c r="F984" s="1328"/>
      <c r="G984" s="954"/>
    </row>
    <row r="985" spans="5:7" x14ac:dyDescent="0.25">
      <c r="E985" s="1328"/>
      <c r="F985" s="1328"/>
      <c r="G985" s="954"/>
    </row>
    <row r="986" spans="5:7" x14ac:dyDescent="0.25">
      <c r="E986" s="1328"/>
      <c r="F986" s="1328"/>
      <c r="G986" s="954"/>
    </row>
    <row r="987" spans="5:7" x14ac:dyDescent="0.25">
      <c r="E987" s="1328"/>
      <c r="F987" s="1328"/>
      <c r="G987" s="954"/>
    </row>
    <row r="988" spans="5:7" x14ac:dyDescent="0.25">
      <c r="E988" s="1328"/>
      <c r="F988" s="1328"/>
      <c r="G988" s="954"/>
    </row>
    <row r="989" spans="5:7" x14ac:dyDescent="0.25">
      <c r="E989" s="1328"/>
      <c r="F989" s="1328"/>
      <c r="G989" s="954"/>
    </row>
    <row r="990" spans="5:7" x14ac:dyDescent="0.25">
      <c r="E990" s="1328"/>
      <c r="F990" s="1328"/>
      <c r="G990" s="954"/>
    </row>
    <row r="991" spans="5:7" x14ac:dyDescent="0.25">
      <c r="E991" s="1328"/>
      <c r="F991" s="1328"/>
      <c r="G991" s="954"/>
    </row>
    <row r="992" spans="5:7" x14ac:dyDescent="0.25">
      <c r="E992" s="1328"/>
      <c r="F992" s="1328"/>
      <c r="G992" s="954"/>
    </row>
    <row r="993" spans="5:7" x14ac:dyDescent="0.25">
      <c r="E993" s="1328"/>
      <c r="F993" s="1328"/>
      <c r="G993" s="954"/>
    </row>
    <row r="994" spans="5:7" x14ac:dyDescent="0.25">
      <c r="E994" s="1328"/>
      <c r="F994" s="1328"/>
      <c r="G994" s="954"/>
    </row>
    <row r="995" spans="5:7" x14ac:dyDescent="0.25">
      <c r="E995" s="1328"/>
      <c r="F995" s="1328"/>
      <c r="G995" s="954"/>
    </row>
    <row r="996" spans="5:7" x14ac:dyDescent="0.25">
      <c r="E996" s="1328"/>
      <c r="F996" s="1328"/>
      <c r="G996" s="954"/>
    </row>
    <row r="997" spans="5:7" x14ac:dyDescent="0.25">
      <c r="E997" s="1328"/>
      <c r="F997" s="1328"/>
      <c r="G997" s="954"/>
    </row>
    <row r="998" spans="5:7" x14ac:dyDescent="0.25">
      <c r="E998" s="1328"/>
      <c r="F998" s="1328"/>
      <c r="G998" s="954"/>
    </row>
    <row r="999" spans="5:7" x14ac:dyDescent="0.25">
      <c r="E999" s="1328"/>
      <c r="F999" s="1328"/>
      <c r="G999" s="954"/>
    </row>
    <row r="1000" spans="5:7" x14ac:dyDescent="0.25">
      <c r="E1000" s="1328"/>
      <c r="F1000" s="1328"/>
      <c r="G1000" s="954"/>
    </row>
    <row r="1001" spans="5:7" x14ac:dyDescent="0.25">
      <c r="E1001" s="1328"/>
      <c r="F1001" s="1328"/>
      <c r="G1001" s="954"/>
    </row>
    <row r="1002" spans="5:7" x14ac:dyDescent="0.25">
      <c r="E1002" s="1328"/>
      <c r="F1002" s="1328"/>
      <c r="G1002" s="954"/>
    </row>
    <row r="1003" spans="5:7" x14ac:dyDescent="0.25">
      <c r="E1003" s="1328"/>
      <c r="F1003" s="1328"/>
      <c r="G1003" s="954"/>
    </row>
    <row r="1004" spans="5:7" x14ac:dyDescent="0.25">
      <c r="E1004" s="1328"/>
      <c r="F1004" s="1328"/>
      <c r="G1004" s="954"/>
    </row>
    <row r="1005" spans="5:7" x14ac:dyDescent="0.25">
      <c r="E1005" s="1328"/>
      <c r="F1005" s="1328"/>
      <c r="G1005" s="954"/>
    </row>
    <row r="1006" spans="5:7" x14ac:dyDescent="0.25">
      <c r="E1006" s="1328"/>
      <c r="F1006" s="1328"/>
      <c r="G1006" s="954"/>
    </row>
    <row r="1007" spans="5:7" x14ac:dyDescent="0.25">
      <c r="E1007" s="1328"/>
      <c r="F1007" s="1328"/>
      <c r="G1007" s="954"/>
    </row>
    <row r="1008" spans="5:7" x14ac:dyDescent="0.25">
      <c r="E1008" s="1328"/>
      <c r="F1008" s="1328"/>
      <c r="G1008" s="954"/>
    </row>
    <row r="1009" spans="5:7" x14ac:dyDescent="0.25">
      <c r="E1009" s="1328"/>
      <c r="F1009" s="1328"/>
      <c r="G1009" s="954"/>
    </row>
    <row r="1010" spans="5:7" x14ac:dyDescent="0.25">
      <c r="E1010" s="1328"/>
      <c r="F1010" s="1328"/>
      <c r="G1010" s="954"/>
    </row>
    <row r="1011" spans="5:7" x14ac:dyDescent="0.25">
      <c r="E1011" s="1328"/>
      <c r="F1011" s="1328"/>
      <c r="G1011" s="954"/>
    </row>
    <row r="1012" spans="5:7" x14ac:dyDescent="0.25">
      <c r="E1012" s="1328"/>
      <c r="F1012" s="1328"/>
      <c r="G1012" s="954"/>
    </row>
    <row r="1013" spans="5:7" x14ac:dyDescent="0.25">
      <c r="E1013" s="1328"/>
      <c r="F1013" s="1328"/>
      <c r="G1013" s="954"/>
    </row>
    <row r="1014" spans="5:7" x14ac:dyDescent="0.25">
      <c r="E1014" s="1328"/>
      <c r="F1014" s="1328"/>
      <c r="G1014" s="954"/>
    </row>
    <row r="1015" spans="5:7" x14ac:dyDescent="0.25">
      <c r="E1015" s="1328"/>
      <c r="F1015" s="1328"/>
      <c r="G1015" s="954"/>
    </row>
    <row r="1016" spans="5:7" x14ac:dyDescent="0.25">
      <c r="E1016" s="1328"/>
      <c r="F1016" s="1328"/>
      <c r="G1016" s="954"/>
    </row>
    <row r="1017" spans="5:7" x14ac:dyDescent="0.25">
      <c r="E1017" s="1328"/>
      <c r="F1017" s="1328"/>
      <c r="G1017" s="954"/>
    </row>
    <row r="1018" spans="5:7" x14ac:dyDescent="0.25">
      <c r="E1018" s="1328"/>
      <c r="F1018" s="1328"/>
      <c r="G1018" s="954"/>
    </row>
    <row r="1019" spans="5:7" x14ac:dyDescent="0.25">
      <c r="E1019" s="1328"/>
      <c r="F1019" s="1328"/>
      <c r="G1019" s="954"/>
    </row>
    <row r="1020" spans="5:7" x14ac:dyDescent="0.25">
      <c r="E1020" s="1328"/>
      <c r="F1020" s="1328"/>
      <c r="G1020" s="954"/>
    </row>
    <row r="1021" spans="5:7" x14ac:dyDescent="0.25">
      <c r="E1021" s="1328"/>
      <c r="F1021" s="1328"/>
      <c r="G1021" s="954"/>
    </row>
    <row r="1022" spans="5:7" x14ac:dyDescent="0.25">
      <c r="E1022" s="1328"/>
      <c r="F1022" s="1328"/>
      <c r="G1022" s="954"/>
    </row>
    <row r="1023" spans="5:7" x14ac:dyDescent="0.25">
      <c r="E1023" s="1328"/>
      <c r="F1023" s="1328"/>
      <c r="G1023" s="954"/>
    </row>
    <row r="1024" spans="5:7" x14ac:dyDescent="0.25">
      <c r="E1024" s="1328"/>
      <c r="F1024" s="1328"/>
      <c r="G1024" s="954"/>
    </row>
    <row r="1025" spans="5:7" x14ac:dyDescent="0.25">
      <c r="E1025" s="1328"/>
      <c r="F1025" s="1328"/>
      <c r="G1025" s="954"/>
    </row>
    <row r="1026" spans="5:7" x14ac:dyDescent="0.25">
      <c r="E1026" s="1328"/>
      <c r="F1026" s="1328"/>
      <c r="G1026" s="954"/>
    </row>
    <row r="1027" spans="5:7" x14ac:dyDescent="0.25">
      <c r="E1027" s="1328"/>
      <c r="F1027" s="1328"/>
      <c r="G1027" s="954"/>
    </row>
    <row r="1028" spans="5:7" x14ac:dyDescent="0.25">
      <c r="E1028" s="1328"/>
      <c r="F1028" s="1328"/>
      <c r="G1028" s="954"/>
    </row>
    <row r="1029" spans="5:7" x14ac:dyDescent="0.25">
      <c r="E1029" s="1328"/>
      <c r="F1029" s="1328"/>
      <c r="G1029" s="954"/>
    </row>
    <row r="1030" spans="5:7" x14ac:dyDescent="0.25">
      <c r="E1030" s="1328"/>
      <c r="F1030" s="1328"/>
      <c r="G1030" s="954"/>
    </row>
    <row r="1031" spans="5:7" x14ac:dyDescent="0.25">
      <c r="E1031" s="1328"/>
      <c r="F1031" s="1328"/>
      <c r="G1031" s="954"/>
    </row>
    <row r="1032" spans="5:7" x14ac:dyDescent="0.25">
      <c r="E1032" s="1328"/>
      <c r="F1032" s="1328"/>
      <c r="G1032" s="954"/>
    </row>
    <row r="1033" spans="5:7" x14ac:dyDescent="0.25">
      <c r="E1033" s="1328"/>
      <c r="F1033" s="1328"/>
      <c r="G1033" s="954"/>
    </row>
    <row r="1034" spans="5:7" x14ac:dyDescent="0.25">
      <c r="E1034" s="1328"/>
      <c r="F1034" s="1328"/>
      <c r="G1034" s="954"/>
    </row>
    <row r="1035" spans="5:7" x14ac:dyDescent="0.25">
      <c r="E1035" s="1328"/>
      <c r="F1035" s="1328"/>
      <c r="G1035" s="954"/>
    </row>
    <row r="1036" spans="5:7" x14ac:dyDescent="0.25">
      <c r="E1036" s="1328"/>
      <c r="F1036" s="1328"/>
      <c r="G1036" s="954"/>
    </row>
    <row r="1037" spans="5:7" x14ac:dyDescent="0.25">
      <c r="E1037" s="1328"/>
      <c r="F1037" s="1328"/>
      <c r="G1037" s="954"/>
    </row>
    <row r="1038" spans="5:7" x14ac:dyDescent="0.25">
      <c r="E1038" s="1328"/>
      <c r="F1038" s="1328"/>
      <c r="G1038" s="954"/>
    </row>
    <row r="1039" spans="5:7" x14ac:dyDescent="0.25">
      <c r="E1039" s="1328"/>
      <c r="F1039" s="1328"/>
      <c r="G1039" s="954"/>
    </row>
    <row r="1040" spans="5:7" x14ac:dyDescent="0.25">
      <c r="E1040" s="1328"/>
      <c r="F1040" s="1328"/>
      <c r="G1040" s="954"/>
    </row>
    <row r="1041" spans="5:7" x14ac:dyDescent="0.25">
      <c r="E1041" s="1328"/>
      <c r="F1041" s="1328"/>
      <c r="G1041" s="954"/>
    </row>
    <row r="1042" spans="5:7" x14ac:dyDescent="0.25">
      <c r="E1042" s="1328"/>
      <c r="F1042" s="1328"/>
      <c r="G1042" s="954"/>
    </row>
    <row r="1043" spans="5:7" x14ac:dyDescent="0.25">
      <c r="E1043" s="1328"/>
      <c r="F1043" s="1328"/>
      <c r="G1043" s="954"/>
    </row>
    <row r="1044" spans="5:7" x14ac:dyDescent="0.25">
      <c r="E1044" s="1328"/>
      <c r="F1044" s="1328"/>
      <c r="G1044" s="954"/>
    </row>
    <row r="1045" spans="5:7" x14ac:dyDescent="0.25">
      <c r="E1045" s="1328"/>
      <c r="F1045" s="1328"/>
      <c r="G1045" s="954"/>
    </row>
    <row r="1046" spans="5:7" x14ac:dyDescent="0.25">
      <c r="E1046" s="1328"/>
      <c r="F1046" s="1328"/>
      <c r="G1046" s="954"/>
    </row>
    <row r="1047" spans="5:7" x14ac:dyDescent="0.25">
      <c r="E1047" s="1328"/>
      <c r="F1047" s="1328"/>
      <c r="G1047" s="954"/>
    </row>
    <row r="1048" spans="5:7" x14ac:dyDescent="0.25">
      <c r="E1048" s="1328"/>
      <c r="F1048" s="1328"/>
      <c r="G1048" s="954"/>
    </row>
    <row r="1049" spans="5:7" x14ac:dyDescent="0.25">
      <c r="E1049" s="1328"/>
      <c r="F1049" s="1328"/>
      <c r="G1049" s="954"/>
    </row>
    <row r="1050" spans="5:7" x14ac:dyDescent="0.25">
      <c r="E1050" s="1328"/>
      <c r="F1050" s="1328"/>
      <c r="G1050" s="954"/>
    </row>
    <row r="1051" spans="5:7" x14ac:dyDescent="0.25">
      <c r="E1051" s="1328"/>
      <c r="F1051" s="1328"/>
      <c r="G1051" s="954"/>
    </row>
    <row r="1052" spans="5:7" x14ac:dyDescent="0.25">
      <c r="E1052" s="1328"/>
      <c r="F1052" s="1328"/>
      <c r="G1052" s="954"/>
    </row>
    <row r="1053" spans="5:7" x14ac:dyDescent="0.25">
      <c r="E1053" s="1328"/>
      <c r="F1053" s="1328"/>
      <c r="G1053" s="954"/>
    </row>
    <row r="1054" spans="5:7" x14ac:dyDescent="0.25">
      <c r="E1054" s="1328"/>
      <c r="F1054" s="1328"/>
      <c r="G1054" s="954"/>
    </row>
    <row r="1055" spans="5:7" x14ac:dyDescent="0.25">
      <c r="E1055" s="1328"/>
      <c r="F1055" s="1328"/>
      <c r="G1055" s="954"/>
    </row>
    <row r="1056" spans="5:7" x14ac:dyDescent="0.25">
      <c r="E1056" s="1328"/>
      <c r="F1056" s="1328"/>
      <c r="G1056" s="954"/>
    </row>
    <row r="1057" spans="5:7" x14ac:dyDescent="0.25">
      <c r="E1057" s="1328"/>
      <c r="F1057" s="1328"/>
      <c r="G1057" s="954"/>
    </row>
    <row r="1058" spans="5:7" x14ac:dyDescent="0.25">
      <c r="E1058" s="1328"/>
      <c r="F1058" s="1328"/>
      <c r="G1058" s="954"/>
    </row>
    <row r="1059" spans="5:7" x14ac:dyDescent="0.25">
      <c r="E1059" s="1328"/>
      <c r="F1059" s="1328"/>
      <c r="G1059" s="954"/>
    </row>
    <row r="1060" spans="5:7" x14ac:dyDescent="0.25">
      <c r="E1060" s="1328"/>
      <c r="F1060" s="1328"/>
      <c r="G1060" s="954"/>
    </row>
    <row r="1061" spans="5:7" x14ac:dyDescent="0.25">
      <c r="E1061" s="1328"/>
      <c r="F1061" s="1328"/>
      <c r="G1061" s="954"/>
    </row>
    <row r="1062" spans="5:7" x14ac:dyDescent="0.25">
      <c r="E1062" s="1328"/>
      <c r="F1062" s="1328"/>
      <c r="G1062" s="954"/>
    </row>
    <row r="1063" spans="5:7" x14ac:dyDescent="0.25">
      <c r="E1063" s="1328"/>
      <c r="F1063" s="1328"/>
      <c r="G1063" s="954"/>
    </row>
    <row r="1064" spans="5:7" x14ac:dyDescent="0.25">
      <c r="E1064" s="1328"/>
      <c r="F1064" s="1328"/>
      <c r="G1064" s="954"/>
    </row>
    <row r="1065" spans="5:7" x14ac:dyDescent="0.25">
      <c r="E1065" s="1328"/>
      <c r="F1065" s="1328"/>
      <c r="G1065" s="954"/>
    </row>
    <row r="1066" spans="5:7" x14ac:dyDescent="0.25">
      <c r="E1066" s="1328"/>
      <c r="F1066" s="1328"/>
      <c r="G1066" s="954"/>
    </row>
    <row r="1067" spans="5:7" x14ac:dyDescent="0.25">
      <c r="E1067" s="1328"/>
      <c r="F1067" s="1328"/>
      <c r="G1067" s="954"/>
    </row>
    <row r="1068" spans="5:7" x14ac:dyDescent="0.25">
      <c r="E1068" s="1328"/>
      <c r="F1068" s="1328"/>
      <c r="G1068" s="954"/>
    </row>
    <row r="1069" spans="5:7" x14ac:dyDescent="0.25">
      <c r="E1069" s="1328"/>
      <c r="F1069" s="1328"/>
      <c r="G1069" s="954"/>
    </row>
    <row r="1070" spans="5:7" x14ac:dyDescent="0.25">
      <c r="E1070" s="1328"/>
      <c r="F1070" s="1328"/>
      <c r="G1070" s="954"/>
    </row>
    <row r="1071" spans="5:7" x14ac:dyDescent="0.25">
      <c r="E1071" s="1328"/>
      <c r="F1071" s="1328"/>
      <c r="G1071" s="954"/>
    </row>
    <row r="1072" spans="5:7" x14ac:dyDescent="0.25">
      <c r="E1072" s="1328"/>
      <c r="F1072" s="1328"/>
      <c r="G1072" s="954"/>
    </row>
    <row r="1073" spans="5:7" x14ac:dyDescent="0.25">
      <c r="E1073" s="1328"/>
      <c r="F1073" s="1328"/>
      <c r="G1073" s="954"/>
    </row>
    <row r="1074" spans="5:7" x14ac:dyDescent="0.25">
      <c r="E1074" s="1328"/>
      <c r="F1074" s="1328"/>
      <c r="G1074" s="954"/>
    </row>
    <row r="1075" spans="5:7" x14ac:dyDescent="0.25">
      <c r="E1075" s="1328"/>
      <c r="F1075" s="1328"/>
      <c r="G1075" s="954"/>
    </row>
    <row r="1076" spans="5:7" x14ac:dyDescent="0.25">
      <c r="E1076" s="1328"/>
      <c r="F1076" s="1328"/>
      <c r="G1076" s="954"/>
    </row>
    <row r="1077" spans="5:7" x14ac:dyDescent="0.25">
      <c r="E1077" s="1328"/>
      <c r="F1077" s="1328"/>
      <c r="G1077" s="954"/>
    </row>
    <row r="1078" spans="5:7" x14ac:dyDescent="0.25">
      <c r="E1078" s="1328"/>
      <c r="F1078" s="1328"/>
      <c r="G1078" s="954"/>
    </row>
    <row r="1079" spans="5:7" x14ac:dyDescent="0.25">
      <c r="E1079" s="1328"/>
      <c r="F1079" s="1328"/>
      <c r="G1079" s="954"/>
    </row>
    <row r="1080" spans="5:7" x14ac:dyDescent="0.25">
      <c r="E1080" s="1328"/>
      <c r="F1080" s="1328"/>
      <c r="G1080" s="954"/>
    </row>
    <row r="1081" spans="5:7" x14ac:dyDescent="0.25">
      <c r="E1081" s="1328"/>
      <c r="F1081" s="1328"/>
      <c r="G1081" s="954"/>
    </row>
    <row r="1082" spans="5:7" x14ac:dyDescent="0.25">
      <c r="E1082" s="1328"/>
      <c r="F1082" s="1328"/>
      <c r="G1082" s="954"/>
    </row>
    <row r="1083" spans="5:7" x14ac:dyDescent="0.25">
      <c r="E1083" s="1328"/>
      <c r="F1083" s="1328"/>
      <c r="G1083" s="954"/>
    </row>
    <row r="1084" spans="5:7" x14ac:dyDescent="0.25">
      <c r="E1084" s="1328"/>
      <c r="F1084" s="1328"/>
      <c r="G1084" s="954"/>
    </row>
    <row r="1085" spans="5:7" x14ac:dyDescent="0.25">
      <c r="E1085" s="1328"/>
      <c r="F1085" s="1328"/>
      <c r="G1085" s="954"/>
    </row>
    <row r="1086" spans="5:7" x14ac:dyDescent="0.25">
      <c r="E1086" s="1328"/>
      <c r="F1086" s="1328"/>
      <c r="G1086" s="954"/>
    </row>
    <row r="1087" spans="5:7" x14ac:dyDescent="0.25">
      <c r="E1087" s="1328"/>
      <c r="F1087" s="1328"/>
      <c r="G1087" s="954"/>
    </row>
    <row r="1088" spans="5:7" x14ac:dyDescent="0.25">
      <c r="E1088" s="1328"/>
      <c r="F1088" s="1328"/>
      <c r="G1088" s="954"/>
    </row>
    <row r="1089" spans="5:7" x14ac:dyDescent="0.25">
      <c r="E1089" s="1328"/>
      <c r="F1089" s="1328"/>
      <c r="G1089" s="954"/>
    </row>
    <row r="1090" spans="5:7" x14ac:dyDescent="0.25">
      <c r="E1090" s="1328"/>
      <c r="F1090" s="1328"/>
      <c r="G1090" s="954"/>
    </row>
    <row r="1091" spans="5:7" x14ac:dyDescent="0.25">
      <c r="E1091" s="1328"/>
      <c r="F1091" s="1328"/>
      <c r="G1091" s="954"/>
    </row>
    <row r="1092" spans="5:7" x14ac:dyDescent="0.25">
      <c r="E1092" s="1328"/>
      <c r="F1092" s="1328"/>
      <c r="G1092" s="954"/>
    </row>
    <row r="1093" spans="5:7" x14ac:dyDescent="0.25">
      <c r="E1093" s="1328"/>
      <c r="F1093" s="1328"/>
      <c r="G1093" s="954"/>
    </row>
    <row r="1094" spans="5:7" x14ac:dyDescent="0.25">
      <c r="E1094" s="1328"/>
      <c r="F1094" s="1328"/>
      <c r="G1094" s="954"/>
    </row>
    <row r="1095" spans="5:7" x14ac:dyDescent="0.25">
      <c r="E1095" s="1328"/>
      <c r="F1095" s="1328"/>
      <c r="G1095" s="954"/>
    </row>
    <row r="1096" spans="5:7" x14ac:dyDescent="0.25">
      <c r="E1096" s="1328"/>
      <c r="F1096" s="1328"/>
      <c r="G1096" s="954"/>
    </row>
    <row r="1097" spans="5:7" x14ac:dyDescent="0.25">
      <c r="E1097" s="1328"/>
      <c r="F1097" s="1328"/>
      <c r="G1097" s="954"/>
    </row>
    <row r="1098" spans="5:7" x14ac:dyDescent="0.25">
      <c r="E1098" s="1328"/>
      <c r="F1098" s="1328"/>
      <c r="G1098" s="954"/>
    </row>
    <row r="1099" spans="5:7" x14ac:dyDescent="0.25">
      <c r="E1099" s="1328"/>
      <c r="F1099" s="1328"/>
      <c r="G1099" s="954"/>
    </row>
    <row r="1100" spans="5:7" x14ac:dyDescent="0.25">
      <c r="E1100" s="1328"/>
      <c r="F1100" s="1328"/>
      <c r="G1100" s="954"/>
    </row>
    <row r="1101" spans="5:7" x14ac:dyDescent="0.25">
      <c r="E1101" s="1328"/>
      <c r="F1101" s="1328"/>
      <c r="G1101" s="954"/>
    </row>
    <row r="1102" spans="5:7" x14ac:dyDescent="0.25">
      <c r="E1102" s="1328"/>
      <c r="F1102" s="1328"/>
      <c r="G1102" s="954"/>
    </row>
    <row r="1103" spans="5:7" x14ac:dyDescent="0.25">
      <c r="E1103" s="1328"/>
      <c r="F1103" s="1328"/>
      <c r="G1103" s="954"/>
    </row>
    <row r="1104" spans="5:7" x14ac:dyDescent="0.25">
      <c r="E1104" s="1328"/>
      <c r="F1104" s="1328"/>
      <c r="G1104" s="954"/>
    </row>
    <row r="1105" spans="5:7" x14ac:dyDescent="0.25">
      <c r="E1105" s="1328"/>
      <c r="F1105" s="1328"/>
      <c r="G1105" s="954"/>
    </row>
    <row r="1106" spans="5:7" x14ac:dyDescent="0.25">
      <c r="E1106" s="1328"/>
      <c r="F1106" s="1328"/>
      <c r="G1106" s="954"/>
    </row>
    <row r="1107" spans="5:7" x14ac:dyDescent="0.25">
      <c r="E1107" s="1328"/>
      <c r="F1107" s="1328"/>
      <c r="G1107" s="954"/>
    </row>
    <row r="1108" spans="5:7" x14ac:dyDescent="0.25">
      <c r="E1108" s="1328"/>
      <c r="F1108" s="1328"/>
      <c r="G1108" s="954"/>
    </row>
    <row r="1109" spans="5:7" x14ac:dyDescent="0.25">
      <c r="E1109" s="1328"/>
      <c r="F1109" s="1328"/>
      <c r="G1109" s="954"/>
    </row>
    <row r="1110" spans="5:7" x14ac:dyDescent="0.25">
      <c r="E1110" s="1328"/>
      <c r="F1110" s="1328"/>
      <c r="G1110" s="954"/>
    </row>
    <row r="1111" spans="5:7" x14ac:dyDescent="0.25">
      <c r="E1111" s="1328"/>
      <c r="F1111" s="1328"/>
      <c r="G1111" s="954"/>
    </row>
    <row r="1112" spans="5:7" x14ac:dyDescent="0.25">
      <c r="E1112" s="1328"/>
      <c r="F1112" s="1328"/>
      <c r="G1112" s="954"/>
    </row>
    <row r="1113" spans="5:7" x14ac:dyDescent="0.25">
      <c r="E1113" s="1328"/>
      <c r="F1113" s="1328"/>
      <c r="G1113" s="954"/>
    </row>
    <row r="1114" spans="5:7" x14ac:dyDescent="0.25">
      <c r="E1114" s="1328"/>
      <c r="F1114" s="1328"/>
      <c r="G1114" s="954"/>
    </row>
    <row r="1115" spans="5:7" x14ac:dyDescent="0.25">
      <c r="E1115" s="1328"/>
      <c r="F1115" s="1328"/>
      <c r="G1115" s="954"/>
    </row>
    <row r="1116" spans="5:7" x14ac:dyDescent="0.25">
      <c r="E1116" s="1328"/>
      <c r="F1116" s="1328"/>
      <c r="G1116" s="954"/>
    </row>
    <row r="1117" spans="5:7" x14ac:dyDescent="0.25">
      <c r="E1117" s="1328"/>
      <c r="F1117" s="1328"/>
      <c r="G1117" s="954"/>
    </row>
    <row r="1118" spans="5:7" x14ac:dyDescent="0.25">
      <c r="E1118" s="1328"/>
      <c r="F1118" s="1328"/>
      <c r="G1118" s="954"/>
    </row>
    <row r="1119" spans="5:7" x14ac:dyDescent="0.25">
      <c r="E1119" s="1328"/>
      <c r="F1119" s="1328"/>
      <c r="G1119" s="954"/>
    </row>
    <row r="1120" spans="5:7" x14ac:dyDescent="0.25">
      <c r="E1120" s="1328"/>
      <c r="F1120" s="1328"/>
      <c r="G1120" s="954"/>
    </row>
    <row r="1121" spans="5:7" x14ac:dyDescent="0.25">
      <c r="E1121" s="1328"/>
      <c r="F1121" s="1328"/>
      <c r="G1121" s="954"/>
    </row>
    <row r="1122" spans="5:7" x14ac:dyDescent="0.25">
      <c r="E1122" s="1328"/>
      <c r="F1122" s="1328"/>
      <c r="G1122" s="954"/>
    </row>
    <row r="1123" spans="5:7" x14ac:dyDescent="0.25">
      <c r="E1123" s="1328"/>
      <c r="F1123" s="1328"/>
      <c r="G1123" s="954"/>
    </row>
    <row r="1124" spans="5:7" x14ac:dyDescent="0.25">
      <c r="E1124" s="1328"/>
      <c r="F1124" s="1328"/>
      <c r="G1124" s="954"/>
    </row>
    <row r="1125" spans="5:7" x14ac:dyDescent="0.25">
      <c r="E1125" s="1328"/>
      <c r="F1125" s="1328"/>
      <c r="G1125" s="954"/>
    </row>
    <row r="1126" spans="5:7" x14ac:dyDescent="0.25">
      <c r="E1126" s="1328"/>
      <c r="F1126" s="1328"/>
      <c r="G1126" s="954"/>
    </row>
    <row r="1127" spans="5:7" x14ac:dyDescent="0.25">
      <c r="E1127" s="1328"/>
      <c r="F1127" s="1328"/>
      <c r="G1127" s="954"/>
    </row>
    <row r="1128" spans="5:7" x14ac:dyDescent="0.25">
      <c r="E1128" s="1328"/>
      <c r="F1128" s="1328"/>
      <c r="G1128" s="954"/>
    </row>
    <row r="1129" spans="5:7" x14ac:dyDescent="0.25">
      <c r="E1129" s="1328"/>
      <c r="F1129" s="1328"/>
      <c r="G1129" s="954"/>
    </row>
    <row r="1130" spans="5:7" x14ac:dyDescent="0.25">
      <c r="E1130" s="1328"/>
      <c r="F1130" s="1328"/>
      <c r="G1130" s="954"/>
    </row>
    <row r="1131" spans="5:7" x14ac:dyDescent="0.25">
      <c r="E1131" s="1328"/>
      <c r="F1131" s="1328"/>
      <c r="G1131" s="954"/>
    </row>
    <row r="1132" spans="5:7" x14ac:dyDescent="0.25">
      <c r="E1132" s="1328"/>
      <c r="F1132" s="1328"/>
      <c r="G1132" s="954"/>
    </row>
    <row r="1133" spans="5:7" x14ac:dyDescent="0.25">
      <c r="E1133" s="1328"/>
      <c r="F1133" s="1328"/>
      <c r="G1133" s="954"/>
    </row>
    <row r="1134" spans="5:7" x14ac:dyDescent="0.25">
      <c r="E1134" s="1328"/>
      <c r="F1134" s="1328"/>
      <c r="G1134" s="954"/>
    </row>
    <row r="1135" spans="5:7" x14ac:dyDescent="0.25">
      <c r="E1135" s="1328"/>
      <c r="F1135" s="1328"/>
      <c r="G1135" s="954"/>
    </row>
    <row r="1136" spans="5:7" x14ac:dyDescent="0.25">
      <c r="E1136" s="1328"/>
      <c r="F1136" s="1328"/>
      <c r="G1136" s="954"/>
    </row>
    <row r="1137" spans="5:7" x14ac:dyDescent="0.25">
      <c r="E1137" s="1328"/>
      <c r="F1137" s="1328"/>
      <c r="G1137" s="954"/>
    </row>
    <row r="1138" spans="5:7" x14ac:dyDescent="0.25">
      <c r="E1138" s="1328"/>
      <c r="F1138" s="1328"/>
      <c r="G1138" s="954"/>
    </row>
    <row r="1139" spans="5:7" x14ac:dyDescent="0.25">
      <c r="E1139" s="1328"/>
      <c r="F1139" s="1328"/>
      <c r="G1139" s="954"/>
    </row>
    <row r="1140" spans="5:7" x14ac:dyDescent="0.25">
      <c r="E1140" s="1328"/>
      <c r="F1140" s="1328"/>
      <c r="G1140" s="954"/>
    </row>
    <row r="1141" spans="5:7" x14ac:dyDescent="0.25">
      <c r="E1141" s="1328"/>
      <c r="F1141" s="1328"/>
      <c r="G1141" s="954"/>
    </row>
    <row r="1142" spans="5:7" x14ac:dyDescent="0.25">
      <c r="E1142" s="1328"/>
      <c r="F1142" s="1328"/>
      <c r="G1142" s="954"/>
    </row>
    <row r="1143" spans="5:7" x14ac:dyDescent="0.25">
      <c r="E1143" s="1328"/>
      <c r="F1143" s="1328"/>
      <c r="G1143" s="954"/>
    </row>
    <row r="1144" spans="5:7" x14ac:dyDescent="0.25">
      <c r="E1144" s="1328"/>
      <c r="F1144" s="1328"/>
      <c r="G1144" s="954"/>
    </row>
    <row r="1145" spans="5:7" x14ac:dyDescent="0.25">
      <c r="E1145" s="1328"/>
      <c r="F1145" s="1328"/>
      <c r="G1145" s="954"/>
    </row>
    <row r="1146" spans="5:7" x14ac:dyDescent="0.25">
      <c r="E1146" s="1328"/>
      <c r="F1146" s="1328"/>
      <c r="G1146" s="954"/>
    </row>
    <row r="1147" spans="5:7" x14ac:dyDescent="0.25">
      <c r="E1147" s="1328"/>
      <c r="F1147" s="1328"/>
      <c r="G1147" s="954"/>
    </row>
    <row r="1148" spans="5:7" x14ac:dyDescent="0.25">
      <c r="E1148" s="1328"/>
      <c r="F1148" s="1328"/>
      <c r="G1148" s="954"/>
    </row>
    <row r="1149" spans="5:7" x14ac:dyDescent="0.25">
      <c r="E1149" s="1328"/>
      <c r="F1149" s="1328"/>
      <c r="G1149" s="954"/>
    </row>
    <row r="1150" spans="5:7" x14ac:dyDescent="0.25">
      <c r="E1150" s="1328"/>
      <c r="F1150" s="1328"/>
      <c r="G1150" s="954"/>
    </row>
    <row r="1151" spans="5:7" x14ac:dyDescent="0.25">
      <c r="E1151" s="1328"/>
      <c r="F1151" s="1328"/>
      <c r="G1151" s="954"/>
    </row>
    <row r="1152" spans="5:7" x14ac:dyDescent="0.25">
      <c r="E1152" s="1328"/>
      <c r="F1152" s="1328"/>
      <c r="G1152" s="954"/>
    </row>
    <row r="1153" spans="5:7" x14ac:dyDescent="0.25">
      <c r="E1153" s="1328"/>
      <c r="F1153" s="1328"/>
      <c r="G1153" s="954"/>
    </row>
    <row r="1154" spans="5:7" x14ac:dyDescent="0.25">
      <c r="E1154" s="1328"/>
      <c r="F1154" s="1328"/>
      <c r="G1154" s="954"/>
    </row>
    <row r="1155" spans="5:7" x14ac:dyDescent="0.25">
      <c r="E1155" s="1328"/>
      <c r="F1155" s="1328"/>
      <c r="G1155" s="954"/>
    </row>
    <row r="1156" spans="5:7" x14ac:dyDescent="0.25">
      <c r="E1156" s="1328"/>
      <c r="F1156" s="1328"/>
      <c r="G1156" s="954"/>
    </row>
    <row r="1157" spans="5:7" x14ac:dyDescent="0.25">
      <c r="E1157" s="1328"/>
      <c r="F1157" s="1328"/>
      <c r="G1157" s="954"/>
    </row>
    <row r="1158" spans="5:7" x14ac:dyDescent="0.25">
      <c r="E1158" s="1328"/>
      <c r="F1158" s="1328"/>
      <c r="G1158" s="954"/>
    </row>
    <row r="1159" spans="5:7" x14ac:dyDescent="0.25">
      <c r="E1159" s="1328"/>
      <c r="F1159" s="1328"/>
      <c r="G1159" s="954"/>
    </row>
    <row r="1160" spans="5:7" x14ac:dyDescent="0.25">
      <c r="E1160" s="1328"/>
      <c r="F1160" s="1328"/>
      <c r="G1160" s="954"/>
    </row>
    <row r="1161" spans="5:7" x14ac:dyDescent="0.25">
      <c r="E1161" s="1328"/>
      <c r="F1161" s="1328"/>
      <c r="G1161" s="954"/>
    </row>
    <row r="1162" spans="5:7" x14ac:dyDescent="0.25">
      <c r="E1162" s="1328"/>
      <c r="F1162" s="1328"/>
      <c r="G1162" s="954"/>
    </row>
    <row r="1163" spans="5:7" x14ac:dyDescent="0.25">
      <c r="E1163" s="1328"/>
      <c r="F1163" s="1328"/>
      <c r="G1163" s="954"/>
    </row>
    <row r="1164" spans="5:7" x14ac:dyDescent="0.25">
      <c r="E1164" s="1328"/>
      <c r="F1164" s="1328"/>
      <c r="G1164" s="954"/>
    </row>
    <row r="1165" spans="5:7" x14ac:dyDescent="0.25">
      <c r="E1165" s="1328"/>
      <c r="F1165" s="1328"/>
      <c r="G1165" s="954"/>
    </row>
    <row r="1166" spans="5:7" x14ac:dyDescent="0.25">
      <c r="E1166" s="1328"/>
      <c r="F1166" s="1328"/>
      <c r="G1166" s="954"/>
    </row>
    <row r="1167" spans="5:7" x14ac:dyDescent="0.25">
      <c r="E1167" s="1328"/>
      <c r="F1167" s="1328"/>
      <c r="G1167" s="954"/>
    </row>
    <row r="1168" spans="5:7" x14ac:dyDescent="0.25">
      <c r="E1168" s="1328"/>
      <c r="F1168" s="1328"/>
      <c r="G1168" s="954"/>
    </row>
    <row r="1169" spans="5:7" x14ac:dyDescent="0.25">
      <c r="E1169" s="1328"/>
      <c r="F1169" s="1328"/>
      <c r="G1169" s="954"/>
    </row>
    <row r="1170" spans="5:7" x14ac:dyDescent="0.25">
      <c r="E1170" s="1328"/>
      <c r="F1170" s="1328"/>
      <c r="G1170" s="954"/>
    </row>
    <row r="1171" spans="5:7" x14ac:dyDescent="0.25">
      <c r="E1171" s="1328"/>
      <c r="F1171" s="1328"/>
      <c r="G1171" s="954"/>
    </row>
    <row r="1172" spans="5:7" x14ac:dyDescent="0.25">
      <c r="E1172" s="1328"/>
      <c r="F1172" s="1328"/>
      <c r="G1172" s="954"/>
    </row>
    <row r="1173" spans="5:7" x14ac:dyDescent="0.25">
      <c r="E1173" s="1328"/>
      <c r="F1173" s="1328"/>
      <c r="G1173" s="954"/>
    </row>
    <row r="1174" spans="5:7" x14ac:dyDescent="0.25">
      <c r="E1174" s="1328"/>
      <c r="F1174" s="1328"/>
      <c r="G1174" s="954"/>
    </row>
    <row r="1175" spans="5:7" x14ac:dyDescent="0.25">
      <c r="E1175" s="1328"/>
      <c r="F1175" s="1328"/>
      <c r="G1175" s="954"/>
    </row>
    <row r="1176" spans="5:7" x14ac:dyDescent="0.25">
      <c r="E1176" s="1328"/>
      <c r="F1176" s="1328"/>
      <c r="G1176" s="954"/>
    </row>
    <row r="1177" spans="5:7" x14ac:dyDescent="0.25">
      <c r="E1177" s="1328"/>
      <c r="F1177" s="1328"/>
      <c r="G1177" s="954"/>
    </row>
    <row r="1178" spans="5:7" x14ac:dyDescent="0.25">
      <c r="E1178" s="1328"/>
      <c r="F1178" s="1328"/>
      <c r="G1178" s="954"/>
    </row>
    <row r="1179" spans="5:7" x14ac:dyDescent="0.25">
      <c r="E1179" s="1328"/>
      <c r="F1179" s="1328"/>
      <c r="G1179" s="954"/>
    </row>
    <row r="1180" spans="5:7" x14ac:dyDescent="0.25">
      <c r="E1180" s="1328"/>
      <c r="F1180" s="1328"/>
      <c r="G1180" s="954"/>
    </row>
    <row r="1181" spans="5:7" x14ac:dyDescent="0.25">
      <c r="E1181" s="1328"/>
      <c r="F1181" s="1328"/>
      <c r="G1181" s="954"/>
    </row>
    <row r="1182" spans="5:7" x14ac:dyDescent="0.25">
      <c r="E1182" s="1328"/>
      <c r="F1182" s="1328"/>
      <c r="G1182" s="954"/>
    </row>
    <row r="1183" spans="5:7" x14ac:dyDescent="0.25">
      <c r="E1183" s="1328"/>
      <c r="F1183" s="1328"/>
      <c r="G1183" s="954"/>
    </row>
    <row r="1184" spans="5:7" x14ac:dyDescent="0.25">
      <c r="E1184" s="1328"/>
      <c r="F1184" s="1328"/>
      <c r="G1184" s="954"/>
    </row>
    <row r="1185" spans="5:7" x14ac:dyDescent="0.25">
      <c r="E1185" s="1328"/>
      <c r="F1185" s="1328"/>
      <c r="G1185" s="954"/>
    </row>
    <row r="1186" spans="5:7" x14ac:dyDescent="0.25">
      <c r="E1186" s="1328"/>
      <c r="F1186" s="1328"/>
      <c r="G1186" s="954"/>
    </row>
    <row r="1187" spans="5:7" x14ac:dyDescent="0.25">
      <c r="E1187" s="1328"/>
      <c r="F1187" s="1328"/>
      <c r="G1187" s="954"/>
    </row>
    <row r="1188" spans="5:7" x14ac:dyDescent="0.25">
      <c r="E1188" s="1328"/>
      <c r="F1188" s="1328"/>
      <c r="G1188" s="954"/>
    </row>
    <row r="1189" spans="5:7" x14ac:dyDescent="0.25">
      <c r="E1189" s="1328"/>
      <c r="F1189" s="1328"/>
      <c r="G1189" s="954"/>
    </row>
    <row r="1190" spans="5:7" x14ac:dyDescent="0.25">
      <c r="E1190" s="1328"/>
      <c r="F1190" s="1328"/>
      <c r="G1190" s="954"/>
    </row>
    <row r="1191" spans="5:7" x14ac:dyDescent="0.25">
      <c r="E1191" s="1328"/>
      <c r="F1191" s="1328"/>
      <c r="G1191" s="954"/>
    </row>
    <row r="1192" spans="5:7" x14ac:dyDescent="0.25">
      <c r="E1192" s="1328"/>
      <c r="F1192" s="1328"/>
      <c r="G1192" s="954"/>
    </row>
    <row r="1193" spans="5:7" x14ac:dyDescent="0.25">
      <c r="E1193" s="1328"/>
      <c r="F1193" s="1328"/>
      <c r="G1193" s="954"/>
    </row>
    <row r="1194" spans="5:7" x14ac:dyDescent="0.25">
      <c r="E1194" s="1328"/>
      <c r="F1194" s="1328"/>
      <c r="G1194" s="954"/>
    </row>
    <row r="1195" spans="5:7" x14ac:dyDescent="0.25">
      <c r="E1195" s="1328"/>
      <c r="F1195" s="1328"/>
      <c r="G1195" s="954"/>
    </row>
    <row r="1196" spans="5:7" x14ac:dyDescent="0.25">
      <c r="E1196" s="1328"/>
      <c r="F1196" s="1328"/>
      <c r="G1196" s="954"/>
    </row>
    <row r="1197" spans="5:7" x14ac:dyDescent="0.25">
      <c r="E1197" s="1328"/>
      <c r="F1197" s="1328"/>
      <c r="G1197" s="954"/>
    </row>
    <row r="1198" spans="5:7" x14ac:dyDescent="0.25">
      <c r="E1198" s="1328"/>
      <c r="F1198" s="1328"/>
      <c r="G1198" s="954"/>
    </row>
    <row r="1199" spans="5:7" x14ac:dyDescent="0.25">
      <c r="E1199" s="1328"/>
      <c r="F1199" s="1328"/>
      <c r="G1199" s="954"/>
    </row>
    <row r="1200" spans="5:7" x14ac:dyDescent="0.25">
      <c r="E1200" s="1328"/>
      <c r="F1200" s="1328"/>
      <c r="G1200" s="954"/>
    </row>
    <row r="1201" spans="5:7" x14ac:dyDescent="0.25">
      <c r="E1201" s="1328"/>
      <c r="F1201" s="1328"/>
      <c r="G1201" s="954"/>
    </row>
    <row r="1202" spans="5:7" x14ac:dyDescent="0.25">
      <c r="E1202" s="1328"/>
      <c r="F1202" s="1328"/>
      <c r="G1202" s="954"/>
    </row>
    <row r="1203" spans="5:7" x14ac:dyDescent="0.25">
      <c r="E1203" s="1328"/>
      <c r="F1203" s="1328"/>
      <c r="G1203" s="954"/>
    </row>
    <row r="1204" spans="5:7" x14ac:dyDescent="0.25">
      <c r="E1204" s="1328"/>
      <c r="F1204" s="1328"/>
      <c r="G1204" s="954"/>
    </row>
    <row r="1205" spans="5:7" x14ac:dyDescent="0.25">
      <c r="E1205" s="1328"/>
      <c r="F1205" s="1328"/>
      <c r="G1205" s="954"/>
    </row>
    <row r="1206" spans="5:7" x14ac:dyDescent="0.25">
      <c r="E1206" s="1328"/>
      <c r="F1206" s="1328"/>
      <c r="G1206" s="954"/>
    </row>
    <row r="1207" spans="5:7" x14ac:dyDescent="0.25">
      <c r="E1207" s="1328"/>
      <c r="F1207" s="1328"/>
      <c r="G1207" s="954"/>
    </row>
    <row r="1208" spans="5:7" x14ac:dyDescent="0.25">
      <c r="E1208" s="1328"/>
      <c r="F1208" s="1328"/>
      <c r="G1208" s="954"/>
    </row>
    <row r="1209" spans="5:7" x14ac:dyDescent="0.25">
      <c r="E1209" s="1328"/>
      <c r="F1209" s="1328"/>
      <c r="G1209" s="954"/>
    </row>
    <row r="1210" spans="5:7" x14ac:dyDescent="0.25">
      <c r="E1210" s="1328"/>
      <c r="F1210" s="1328"/>
      <c r="G1210" s="954"/>
    </row>
    <row r="1211" spans="5:7" x14ac:dyDescent="0.25">
      <c r="E1211" s="1328"/>
      <c r="F1211" s="1328"/>
      <c r="G1211" s="954"/>
    </row>
    <row r="1212" spans="5:7" x14ac:dyDescent="0.25">
      <c r="E1212" s="1328"/>
      <c r="F1212" s="1328"/>
      <c r="G1212" s="954"/>
    </row>
    <row r="1213" spans="5:7" x14ac:dyDescent="0.25">
      <c r="E1213" s="1328"/>
      <c r="F1213" s="1328"/>
      <c r="G1213" s="954"/>
    </row>
    <row r="1214" spans="5:7" x14ac:dyDescent="0.25">
      <c r="E1214" s="1328"/>
      <c r="F1214" s="1328"/>
      <c r="G1214" s="954"/>
    </row>
    <row r="1215" spans="5:7" x14ac:dyDescent="0.25">
      <c r="E1215" s="1328"/>
      <c r="F1215" s="1328"/>
      <c r="G1215" s="954"/>
    </row>
    <row r="1216" spans="5:7" x14ac:dyDescent="0.25">
      <c r="E1216" s="1328"/>
      <c r="F1216" s="1328"/>
      <c r="G1216" s="954"/>
    </row>
    <row r="1217" spans="5:7" x14ac:dyDescent="0.25">
      <c r="E1217" s="1328"/>
      <c r="F1217" s="1328"/>
      <c r="G1217" s="954"/>
    </row>
    <row r="1218" spans="5:7" x14ac:dyDescent="0.25">
      <c r="E1218" s="1328"/>
      <c r="F1218" s="1328"/>
      <c r="G1218" s="954"/>
    </row>
    <row r="1219" spans="5:7" x14ac:dyDescent="0.25">
      <c r="E1219" s="1328"/>
      <c r="F1219" s="1328"/>
      <c r="G1219" s="954"/>
    </row>
    <row r="1220" spans="5:7" x14ac:dyDescent="0.25">
      <c r="E1220" s="1328"/>
      <c r="F1220" s="1328"/>
      <c r="G1220" s="954"/>
    </row>
    <row r="1221" spans="5:7" x14ac:dyDescent="0.25">
      <c r="E1221" s="1328"/>
      <c r="F1221" s="1328"/>
      <c r="G1221" s="954"/>
    </row>
    <row r="1222" spans="5:7" x14ac:dyDescent="0.25">
      <c r="E1222" s="1328"/>
      <c r="F1222" s="1328"/>
      <c r="G1222" s="954"/>
    </row>
    <row r="1223" spans="5:7" x14ac:dyDescent="0.25">
      <c r="E1223" s="1328"/>
      <c r="F1223" s="1328"/>
      <c r="G1223" s="954"/>
    </row>
    <row r="1224" spans="5:7" x14ac:dyDescent="0.25">
      <c r="E1224" s="1328"/>
      <c r="F1224" s="1328"/>
      <c r="G1224" s="954"/>
    </row>
    <row r="1225" spans="5:7" x14ac:dyDescent="0.25">
      <c r="E1225" s="1328"/>
      <c r="F1225" s="1328"/>
      <c r="G1225" s="954"/>
    </row>
    <row r="1226" spans="5:7" x14ac:dyDescent="0.25">
      <c r="E1226" s="1328"/>
      <c r="F1226" s="1328"/>
      <c r="G1226" s="954"/>
    </row>
    <row r="1227" spans="5:7" x14ac:dyDescent="0.25">
      <c r="E1227" s="1328"/>
      <c r="F1227" s="1328"/>
      <c r="G1227" s="954"/>
    </row>
    <row r="1228" spans="5:7" x14ac:dyDescent="0.25">
      <c r="E1228" s="1328"/>
      <c r="F1228" s="1328"/>
      <c r="G1228" s="954"/>
    </row>
    <row r="1229" spans="5:7" x14ac:dyDescent="0.25">
      <c r="E1229" s="1328"/>
      <c r="F1229" s="1328"/>
      <c r="G1229" s="954"/>
    </row>
    <row r="1230" spans="5:7" x14ac:dyDescent="0.25">
      <c r="E1230" s="1328"/>
      <c r="F1230" s="1328"/>
      <c r="G1230" s="954"/>
    </row>
    <row r="1231" spans="5:7" x14ac:dyDescent="0.25">
      <c r="E1231" s="1328"/>
      <c r="F1231" s="1328"/>
      <c r="G1231" s="954"/>
    </row>
    <row r="1232" spans="5:7" x14ac:dyDescent="0.25">
      <c r="E1232" s="1328"/>
      <c r="F1232" s="1328"/>
      <c r="G1232" s="954"/>
    </row>
    <row r="1233" spans="5:7" x14ac:dyDescent="0.25">
      <c r="E1233" s="1328"/>
      <c r="F1233" s="1328"/>
      <c r="G1233" s="954"/>
    </row>
    <row r="1234" spans="5:7" x14ac:dyDescent="0.25">
      <c r="E1234" s="1328"/>
      <c r="F1234" s="1328"/>
      <c r="G1234" s="954"/>
    </row>
    <row r="1235" spans="5:7" x14ac:dyDescent="0.25">
      <c r="E1235" s="1328"/>
      <c r="F1235" s="1328"/>
      <c r="G1235" s="954"/>
    </row>
    <row r="1236" spans="5:7" x14ac:dyDescent="0.25">
      <c r="E1236" s="1328"/>
      <c r="F1236" s="1328"/>
      <c r="G1236" s="954"/>
    </row>
    <row r="1237" spans="5:7" x14ac:dyDescent="0.25">
      <c r="E1237" s="1328"/>
      <c r="F1237" s="1328"/>
      <c r="G1237" s="954"/>
    </row>
    <row r="1238" spans="5:7" x14ac:dyDescent="0.25">
      <c r="E1238" s="1328"/>
      <c r="F1238" s="1328"/>
      <c r="G1238" s="954"/>
    </row>
    <row r="1239" spans="5:7" x14ac:dyDescent="0.25">
      <c r="E1239" s="1328"/>
      <c r="F1239" s="1328"/>
      <c r="G1239" s="954"/>
    </row>
    <row r="1240" spans="5:7" x14ac:dyDescent="0.25">
      <c r="E1240" s="1328"/>
      <c r="F1240" s="1328"/>
      <c r="G1240" s="954"/>
    </row>
    <row r="1241" spans="5:7" x14ac:dyDescent="0.25">
      <c r="E1241" s="1328"/>
      <c r="F1241" s="1328"/>
      <c r="G1241" s="954"/>
    </row>
    <row r="1242" spans="5:7" x14ac:dyDescent="0.25">
      <c r="E1242" s="1328"/>
      <c r="F1242" s="1328"/>
      <c r="G1242" s="954"/>
    </row>
    <row r="1243" spans="5:7" x14ac:dyDescent="0.25">
      <c r="E1243" s="1328"/>
      <c r="F1243" s="1328"/>
      <c r="G1243" s="954"/>
    </row>
    <row r="1244" spans="5:7" x14ac:dyDescent="0.25">
      <c r="E1244" s="1328"/>
      <c r="F1244" s="1328"/>
      <c r="G1244" s="954"/>
    </row>
    <row r="1245" spans="5:7" x14ac:dyDescent="0.25">
      <c r="E1245" s="1328"/>
      <c r="F1245" s="1328"/>
      <c r="G1245" s="954"/>
    </row>
    <row r="1246" spans="5:7" x14ac:dyDescent="0.25">
      <c r="E1246" s="1328"/>
      <c r="F1246" s="1328"/>
      <c r="G1246" s="954"/>
    </row>
    <row r="1247" spans="5:7" x14ac:dyDescent="0.25">
      <c r="E1247" s="1328"/>
      <c r="F1247" s="1328"/>
      <c r="G1247" s="954"/>
    </row>
    <row r="1248" spans="5:7" x14ac:dyDescent="0.25">
      <c r="E1248" s="1328"/>
      <c r="F1248" s="1328"/>
      <c r="G1248" s="954"/>
    </row>
    <row r="1249" spans="5:7" x14ac:dyDescent="0.25">
      <c r="E1249" s="1328"/>
      <c r="F1249" s="1328"/>
      <c r="G1249" s="954"/>
    </row>
    <row r="1250" spans="5:7" x14ac:dyDescent="0.25">
      <c r="E1250" s="1328"/>
      <c r="F1250" s="1328"/>
      <c r="G1250" s="954"/>
    </row>
    <row r="1251" spans="5:7" x14ac:dyDescent="0.25">
      <c r="E1251" s="1328"/>
      <c r="F1251" s="1328"/>
      <c r="G1251" s="954"/>
    </row>
    <row r="1252" spans="5:7" x14ac:dyDescent="0.25">
      <c r="E1252" s="1328"/>
      <c r="F1252" s="1328"/>
      <c r="G1252" s="954"/>
    </row>
    <row r="1253" spans="5:7" x14ac:dyDescent="0.25">
      <c r="E1253" s="1328"/>
      <c r="F1253" s="1328"/>
      <c r="G1253" s="954"/>
    </row>
    <row r="1254" spans="5:7" x14ac:dyDescent="0.25">
      <c r="E1254" s="1328"/>
      <c r="F1254" s="1328"/>
      <c r="G1254" s="954"/>
    </row>
    <row r="1255" spans="5:7" x14ac:dyDescent="0.25">
      <c r="E1255" s="1328"/>
      <c r="F1255" s="1328"/>
      <c r="G1255" s="954"/>
    </row>
    <row r="1256" spans="5:7" x14ac:dyDescent="0.25">
      <c r="E1256" s="1328"/>
      <c r="F1256" s="1328"/>
      <c r="G1256" s="954"/>
    </row>
    <row r="1257" spans="5:7" x14ac:dyDescent="0.25">
      <c r="E1257" s="1328"/>
      <c r="F1257" s="1328"/>
      <c r="G1257" s="954"/>
    </row>
    <row r="1258" spans="5:7" x14ac:dyDescent="0.25">
      <c r="E1258" s="1328"/>
      <c r="F1258" s="1328"/>
      <c r="G1258" s="954"/>
    </row>
    <row r="1259" spans="5:7" x14ac:dyDescent="0.25">
      <c r="E1259" s="1328"/>
      <c r="F1259" s="1328"/>
      <c r="G1259" s="954"/>
    </row>
    <row r="1260" spans="5:7" x14ac:dyDescent="0.25">
      <c r="E1260" s="1328"/>
      <c r="F1260" s="1328"/>
      <c r="G1260" s="954"/>
    </row>
    <row r="1261" spans="5:7" x14ac:dyDescent="0.25">
      <c r="E1261" s="1328"/>
      <c r="F1261" s="1328"/>
      <c r="G1261" s="954"/>
    </row>
    <row r="1262" spans="5:7" x14ac:dyDescent="0.25">
      <c r="E1262" s="1328"/>
      <c r="F1262" s="1328"/>
      <c r="G1262" s="954"/>
    </row>
    <row r="1263" spans="5:7" x14ac:dyDescent="0.25">
      <c r="E1263" s="1328"/>
      <c r="F1263" s="1328"/>
      <c r="G1263" s="954"/>
    </row>
    <row r="1264" spans="5:7" x14ac:dyDescent="0.25">
      <c r="E1264" s="1328"/>
      <c r="F1264" s="1328"/>
      <c r="G1264" s="954"/>
    </row>
    <row r="1265" spans="5:7" x14ac:dyDescent="0.25">
      <c r="E1265" s="1328"/>
      <c r="F1265" s="1328"/>
      <c r="G1265" s="954"/>
    </row>
    <row r="1266" spans="5:7" x14ac:dyDescent="0.25">
      <c r="E1266" s="1328"/>
      <c r="F1266" s="1328"/>
      <c r="G1266" s="954"/>
    </row>
    <row r="1267" spans="5:7" x14ac:dyDescent="0.25">
      <c r="E1267" s="1328"/>
      <c r="F1267" s="1328"/>
      <c r="G1267" s="954"/>
    </row>
    <row r="1268" spans="5:7" x14ac:dyDescent="0.25">
      <c r="E1268" s="1328"/>
      <c r="F1268" s="1328"/>
      <c r="G1268" s="954"/>
    </row>
    <row r="1269" spans="5:7" x14ac:dyDescent="0.25">
      <c r="E1269" s="1328"/>
      <c r="F1269" s="1328"/>
      <c r="G1269" s="954"/>
    </row>
    <row r="1270" spans="5:7" x14ac:dyDescent="0.25">
      <c r="E1270" s="1328"/>
      <c r="F1270" s="1328"/>
      <c r="G1270" s="954"/>
    </row>
    <row r="1271" spans="5:7" x14ac:dyDescent="0.25">
      <c r="E1271" s="1328"/>
      <c r="F1271" s="1328"/>
      <c r="G1271" s="954"/>
    </row>
    <row r="1272" spans="5:7" x14ac:dyDescent="0.25">
      <c r="E1272" s="1328"/>
      <c r="F1272" s="1328"/>
      <c r="G1272" s="954"/>
    </row>
    <row r="1273" spans="5:7" x14ac:dyDescent="0.25">
      <c r="E1273" s="1328"/>
      <c r="F1273" s="1328"/>
      <c r="G1273" s="954"/>
    </row>
    <row r="1274" spans="5:7" x14ac:dyDescent="0.25">
      <c r="E1274" s="1328"/>
      <c r="F1274" s="1328"/>
      <c r="G1274" s="954"/>
    </row>
    <row r="1275" spans="5:7" x14ac:dyDescent="0.25">
      <c r="E1275" s="1328"/>
      <c r="F1275" s="1328"/>
      <c r="G1275" s="954"/>
    </row>
    <row r="1276" spans="5:7" x14ac:dyDescent="0.25">
      <c r="E1276" s="1328"/>
      <c r="F1276" s="1328"/>
      <c r="G1276" s="954"/>
    </row>
    <row r="1277" spans="5:7" x14ac:dyDescent="0.25">
      <c r="E1277" s="1328"/>
      <c r="F1277" s="1328"/>
      <c r="G1277" s="954"/>
    </row>
    <row r="1278" spans="5:7" x14ac:dyDescent="0.25">
      <c r="E1278" s="1328"/>
      <c r="F1278" s="1328"/>
      <c r="G1278" s="954"/>
    </row>
    <row r="1279" spans="5:7" x14ac:dyDescent="0.25">
      <c r="E1279" s="1328"/>
      <c r="F1279" s="1328"/>
      <c r="G1279" s="954"/>
    </row>
    <row r="1280" spans="5:7" x14ac:dyDescent="0.25">
      <c r="E1280" s="1328"/>
      <c r="F1280" s="1328"/>
      <c r="G1280" s="954"/>
    </row>
    <row r="1281" spans="5:7" x14ac:dyDescent="0.25">
      <c r="E1281" s="1328"/>
      <c r="F1281" s="1328"/>
      <c r="G1281" s="954"/>
    </row>
    <row r="1282" spans="5:7" x14ac:dyDescent="0.25">
      <c r="E1282" s="1328"/>
      <c r="F1282" s="1328"/>
      <c r="G1282" s="954"/>
    </row>
    <row r="1283" spans="5:7" x14ac:dyDescent="0.25">
      <c r="E1283" s="1328"/>
      <c r="F1283" s="1328"/>
      <c r="G1283" s="954"/>
    </row>
    <row r="1284" spans="5:7" x14ac:dyDescent="0.25">
      <c r="E1284" s="1328"/>
      <c r="F1284" s="1328"/>
      <c r="G1284" s="954"/>
    </row>
    <row r="1285" spans="5:7" x14ac:dyDescent="0.25">
      <c r="E1285" s="1328"/>
      <c r="F1285" s="1328"/>
      <c r="G1285" s="954"/>
    </row>
    <row r="1286" spans="5:7" x14ac:dyDescent="0.25">
      <c r="E1286" s="1328"/>
      <c r="F1286" s="1328"/>
      <c r="G1286" s="954"/>
    </row>
    <row r="1287" spans="5:7" x14ac:dyDescent="0.25">
      <c r="E1287" s="1328"/>
      <c r="F1287" s="1328"/>
      <c r="G1287" s="954"/>
    </row>
    <row r="1288" spans="5:7" x14ac:dyDescent="0.25">
      <c r="E1288" s="1328"/>
      <c r="F1288" s="1328"/>
      <c r="G1288" s="954"/>
    </row>
    <row r="1289" spans="5:7" x14ac:dyDescent="0.25">
      <c r="E1289" s="1328"/>
      <c r="F1289" s="1328"/>
      <c r="G1289" s="954"/>
    </row>
    <row r="1290" spans="5:7" x14ac:dyDescent="0.25">
      <c r="E1290" s="1328"/>
      <c r="F1290" s="1328"/>
      <c r="G1290" s="954"/>
    </row>
    <row r="1291" spans="5:7" x14ac:dyDescent="0.25">
      <c r="E1291" s="1328"/>
      <c r="F1291" s="1328"/>
      <c r="G1291" s="954"/>
    </row>
    <row r="1292" spans="5:7" x14ac:dyDescent="0.25">
      <c r="E1292" s="1328"/>
      <c r="F1292" s="1328"/>
      <c r="G1292" s="954"/>
    </row>
    <row r="1293" spans="5:7" x14ac:dyDescent="0.25">
      <c r="E1293" s="1328"/>
      <c r="F1293" s="1328"/>
      <c r="G1293" s="954"/>
    </row>
    <row r="1294" spans="5:7" x14ac:dyDescent="0.25">
      <c r="E1294" s="1328"/>
      <c r="F1294" s="1328"/>
      <c r="G1294" s="954"/>
    </row>
    <row r="1295" spans="5:7" x14ac:dyDescent="0.25">
      <c r="E1295" s="1328"/>
      <c r="F1295" s="1328"/>
      <c r="G1295" s="954"/>
    </row>
    <row r="1296" spans="5:7" x14ac:dyDescent="0.25">
      <c r="E1296" s="1328"/>
      <c r="F1296" s="1328"/>
      <c r="G1296" s="954"/>
    </row>
    <row r="1297" spans="5:7" x14ac:dyDescent="0.25">
      <c r="E1297" s="1328"/>
      <c r="F1297" s="1328"/>
      <c r="G1297" s="954"/>
    </row>
    <row r="1298" spans="5:7" x14ac:dyDescent="0.25">
      <c r="E1298" s="1328"/>
      <c r="F1298" s="1328"/>
      <c r="G1298" s="954"/>
    </row>
    <row r="1299" spans="5:7" x14ac:dyDescent="0.25">
      <c r="E1299" s="1328"/>
      <c r="F1299" s="1328"/>
      <c r="G1299" s="954"/>
    </row>
    <row r="1300" spans="5:7" x14ac:dyDescent="0.25">
      <c r="E1300" s="1328"/>
      <c r="F1300" s="1328"/>
      <c r="G1300" s="954"/>
    </row>
    <row r="1301" spans="5:7" x14ac:dyDescent="0.25">
      <c r="E1301" s="1328"/>
      <c r="F1301" s="1328"/>
      <c r="G1301" s="954"/>
    </row>
    <row r="1302" spans="5:7" x14ac:dyDescent="0.25">
      <c r="E1302" s="1328"/>
      <c r="F1302" s="1328"/>
      <c r="G1302" s="954"/>
    </row>
    <row r="1303" spans="5:7" x14ac:dyDescent="0.25">
      <c r="E1303" s="1328"/>
      <c r="F1303" s="1328"/>
      <c r="G1303" s="954"/>
    </row>
    <row r="1304" spans="5:7" x14ac:dyDescent="0.25">
      <c r="E1304" s="1328"/>
      <c r="F1304" s="1328"/>
      <c r="G1304" s="954"/>
    </row>
    <row r="1305" spans="5:7" x14ac:dyDescent="0.25">
      <c r="E1305" s="1328"/>
      <c r="F1305" s="1328"/>
      <c r="G1305" s="954"/>
    </row>
    <row r="1306" spans="5:7" x14ac:dyDescent="0.25">
      <c r="E1306" s="1328"/>
      <c r="F1306" s="1328"/>
      <c r="G1306" s="954"/>
    </row>
    <row r="1307" spans="5:7" x14ac:dyDescent="0.25">
      <c r="E1307" s="1328"/>
      <c r="F1307" s="1328"/>
      <c r="G1307" s="954"/>
    </row>
    <row r="1308" spans="5:7" x14ac:dyDescent="0.25">
      <c r="E1308" s="1328"/>
      <c r="F1308" s="1328"/>
      <c r="G1308" s="954"/>
    </row>
    <row r="1309" spans="5:7" x14ac:dyDescent="0.25">
      <c r="E1309" s="1328"/>
      <c r="F1309" s="1328"/>
      <c r="G1309" s="954"/>
    </row>
    <row r="1310" spans="5:7" x14ac:dyDescent="0.25">
      <c r="E1310" s="1328"/>
      <c r="F1310" s="1328"/>
      <c r="G1310" s="954"/>
    </row>
    <row r="1311" spans="5:7" x14ac:dyDescent="0.25">
      <c r="E1311" s="1328"/>
      <c r="F1311" s="1328"/>
      <c r="G1311" s="954"/>
    </row>
    <row r="1312" spans="5:7" x14ac:dyDescent="0.25">
      <c r="E1312" s="1328"/>
      <c r="F1312" s="1328"/>
      <c r="G1312" s="954"/>
    </row>
    <row r="1313" spans="5:7" x14ac:dyDescent="0.25">
      <c r="E1313" s="1328"/>
      <c r="F1313" s="1328"/>
      <c r="G1313" s="954"/>
    </row>
    <row r="1314" spans="5:7" x14ac:dyDescent="0.25">
      <c r="E1314" s="1328"/>
      <c r="F1314" s="1328"/>
      <c r="G1314" s="954"/>
    </row>
    <row r="1315" spans="5:7" x14ac:dyDescent="0.25">
      <c r="E1315" s="1328"/>
      <c r="F1315" s="1328"/>
      <c r="G1315" s="954"/>
    </row>
    <row r="1316" spans="5:7" x14ac:dyDescent="0.25">
      <c r="E1316" s="1328"/>
      <c r="F1316" s="1328"/>
      <c r="G1316" s="954"/>
    </row>
    <row r="1317" spans="5:7" x14ac:dyDescent="0.25">
      <c r="E1317" s="1328"/>
      <c r="F1317" s="1328"/>
      <c r="G1317" s="954"/>
    </row>
    <row r="1318" spans="5:7" x14ac:dyDescent="0.25">
      <c r="E1318" s="1328"/>
      <c r="F1318" s="1328"/>
      <c r="G1318" s="954"/>
    </row>
    <row r="1319" spans="5:7" x14ac:dyDescent="0.25">
      <c r="E1319" s="1328"/>
      <c r="F1319" s="1328"/>
      <c r="G1319" s="954"/>
    </row>
    <row r="1320" spans="5:7" x14ac:dyDescent="0.25">
      <c r="E1320" s="1328"/>
      <c r="F1320" s="1328"/>
      <c r="G1320" s="954"/>
    </row>
    <row r="1321" spans="5:7" x14ac:dyDescent="0.25">
      <c r="E1321" s="1328"/>
      <c r="F1321" s="1328"/>
      <c r="G1321" s="954"/>
    </row>
    <row r="1322" spans="5:7" x14ac:dyDescent="0.25">
      <c r="E1322" s="1328"/>
      <c r="F1322" s="1328"/>
      <c r="G1322" s="954"/>
    </row>
    <row r="1323" spans="5:7" x14ac:dyDescent="0.25">
      <c r="E1323" s="1328"/>
      <c r="F1323" s="1328"/>
      <c r="G1323" s="954"/>
    </row>
    <row r="1324" spans="5:7" x14ac:dyDescent="0.25">
      <c r="E1324" s="1328"/>
      <c r="F1324" s="1328"/>
      <c r="G1324" s="954"/>
    </row>
    <row r="1325" spans="5:7" x14ac:dyDescent="0.25">
      <c r="E1325" s="1328"/>
      <c r="F1325" s="1328"/>
      <c r="G1325" s="954"/>
    </row>
    <row r="1326" spans="5:7" x14ac:dyDescent="0.25">
      <c r="E1326" s="1328"/>
      <c r="F1326" s="1328"/>
      <c r="G1326" s="954"/>
    </row>
    <row r="1327" spans="5:7" x14ac:dyDescent="0.25">
      <c r="E1327" s="1328"/>
      <c r="F1327" s="1328"/>
      <c r="G1327" s="954"/>
    </row>
    <row r="1328" spans="5:7" x14ac:dyDescent="0.25">
      <c r="E1328" s="1328"/>
      <c r="F1328" s="1328"/>
      <c r="G1328" s="954"/>
    </row>
    <row r="1329" spans="5:7" x14ac:dyDescent="0.25">
      <c r="E1329" s="1328"/>
      <c r="F1329" s="1328"/>
      <c r="G1329" s="954"/>
    </row>
    <row r="1330" spans="5:7" x14ac:dyDescent="0.25">
      <c r="E1330" s="1328"/>
      <c r="F1330" s="1328"/>
      <c r="G1330" s="954"/>
    </row>
    <row r="1331" spans="5:7" x14ac:dyDescent="0.25">
      <c r="E1331" s="1328"/>
      <c r="F1331" s="1328"/>
      <c r="G1331" s="954"/>
    </row>
    <row r="1332" spans="5:7" x14ac:dyDescent="0.25">
      <c r="E1332" s="1328"/>
      <c r="F1332" s="1328"/>
      <c r="G1332" s="954"/>
    </row>
    <row r="1333" spans="5:7" x14ac:dyDescent="0.25">
      <c r="E1333" s="1328"/>
      <c r="F1333" s="1328"/>
      <c r="G1333" s="954"/>
    </row>
    <row r="1334" spans="5:7" x14ac:dyDescent="0.25">
      <c r="E1334" s="1328"/>
      <c r="F1334" s="1328"/>
      <c r="G1334" s="954"/>
    </row>
    <row r="1335" spans="5:7" x14ac:dyDescent="0.25">
      <c r="E1335" s="1328"/>
      <c r="F1335" s="1328"/>
      <c r="G1335" s="954"/>
    </row>
    <row r="1336" spans="5:7" x14ac:dyDescent="0.25">
      <c r="E1336" s="1328"/>
      <c r="F1336" s="1328"/>
      <c r="G1336" s="954"/>
    </row>
    <row r="1337" spans="5:7" x14ac:dyDescent="0.25">
      <c r="E1337" s="1328"/>
      <c r="F1337" s="1328"/>
      <c r="G1337" s="954"/>
    </row>
    <row r="1338" spans="5:7" x14ac:dyDescent="0.25">
      <c r="E1338" s="1328"/>
      <c r="F1338" s="1328"/>
      <c r="G1338" s="954"/>
    </row>
    <row r="1339" spans="5:7" x14ac:dyDescent="0.25">
      <c r="E1339" s="1328"/>
      <c r="F1339" s="1328"/>
      <c r="G1339" s="954"/>
    </row>
    <row r="1340" spans="5:7" x14ac:dyDescent="0.25">
      <c r="E1340" s="1328"/>
      <c r="F1340" s="1328"/>
      <c r="G1340" s="954"/>
    </row>
    <row r="1341" spans="5:7" x14ac:dyDescent="0.25">
      <c r="E1341" s="1328"/>
      <c r="F1341" s="1328"/>
      <c r="G1341" s="954"/>
    </row>
    <row r="1342" spans="5:7" x14ac:dyDescent="0.25">
      <c r="E1342" s="1328"/>
      <c r="F1342" s="1328"/>
      <c r="G1342" s="954"/>
    </row>
    <row r="1343" spans="5:7" x14ac:dyDescent="0.25">
      <c r="E1343" s="1328"/>
      <c r="F1343" s="1328"/>
      <c r="G1343" s="954"/>
    </row>
    <row r="1344" spans="5:7" x14ac:dyDescent="0.25">
      <c r="E1344" s="1328"/>
      <c r="F1344" s="1328"/>
      <c r="G1344" s="954"/>
    </row>
    <row r="1345" spans="5:7" x14ac:dyDescent="0.25">
      <c r="E1345" s="1328"/>
      <c r="F1345" s="1328"/>
      <c r="G1345" s="954"/>
    </row>
    <row r="1346" spans="5:7" x14ac:dyDescent="0.25">
      <c r="E1346" s="1328"/>
      <c r="F1346" s="1328"/>
      <c r="G1346" s="954"/>
    </row>
    <row r="1347" spans="5:7" x14ac:dyDescent="0.25">
      <c r="E1347" s="1328"/>
      <c r="F1347" s="1328"/>
      <c r="G1347" s="954"/>
    </row>
    <row r="1348" spans="5:7" x14ac:dyDescent="0.25">
      <c r="E1348" s="1328"/>
      <c r="F1348" s="1328"/>
      <c r="G1348" s="954"/>
    </row>
    <row r="1349" spans="5:7" x14ac:dyDescent="0.25">
      <c r="E1349" s="1328"/>
      <c r="F1349" s="1328"/>
      <c r="G1349" s="954"/>
    </row>
    <row r="1350" spans="5:7" x14ac:dyDescent="0.25">
      <c r="E1350" s="1328"/>
      <c r="F1350" s="1328"/>
      <c r="G1350" s="954"/>
    </row>
    <row r="1351" spans="5:7" x14ac:dyDescent="0.25">
      <c r="E1351" s="1328"/>
      <c r="F1351" s="1328"/>
      <c r="G1351" s="954"/>
    </row>
    <row r="1352" spans="5:7" x14ac:dyDescent="0.25">
      <c r="E1352" s="1328"/>
      <c r="F1352" s="1328"/>
      <c r="G1352" s="954"/>
    </row>
    <row r="1353" spans="5:7" x14ac:dyDescent="0.25">
      <c r="E1353" s="1328"/>
      <c r="F1353" s="1328"/>
      <c r="G1353" s="954"/>
    </row>
    <row r="1354" spans="5:7" x14ac:dyDescent="0.25">
      <c r="E1354" s="1328"/>
      <c r="F1354" s="1328"/>
      <c r="G1354" s="954"/>
    </row>
    <row r="1355" spans="5:7" x14ac:dyDescent="0.25">
      <c r="E1355" s="1328"/>
      <c r="F1355" s="1328"/>
      <c r="G1355" s="954"/>
    </row>
    <row r="1356" spans="5:7" x14ac:dyDescent="0.25">
      <c r="E1356" s="1328"/>
      <c r="F1356" s="1328"/>
      <c r="G1356" s="954"/>
    </row>
    <row r="1357" spans="5:7" x14ac:dyDescent="0.25">
      <c r="E1357" s="1328"/>
      <c r="F1357" s="1328"/>
      <c r="G1357" s="954"/>
    </row>
    <row r="1358" spans="5:7" x14ac:dyDescent="0.25">
      <c r="E1358" s="1328"/>
      <c r="F1358" s="1328"/>
      <c r="G1358" s="954"/>
    </row>
    <row r="1359" spans="5:7" x14ac:dyDescent="0.25">
      <c r="E1359" s="1328"/>
      <c r="F1359" s="1328"/>
      <c r="G1359" s="954"/>
    </row>
    <row r="1360" spans="5:7" x14ac:dyDescent="0.25">
      <c r="E1360" s="1328"/>
      <c r="F1360" s="1328"/>
      <c r="G1360" s="954"/>
    </row>
    <row r="1361" spans="5:7" x14ac:dyDescent="0.25">
      <c r="E1361" s="1328"/>
      <c r="F1361" s="1328"/>
      <c r="G1361" s="954"/>
    </row>
    <row r="1362" spans="5:7" x14ac:dyDescent="0.25">
      <c r="E1362" s="1328"/>
      <c r="F1362" s="1328"/>
      <c r="G1362" s="954"/>
    </row>
    <row r="1363" spans="5:7" x14ac:dyDescent="0.25">
      <c r="E1363" s="1328"/>
      <c r="F1363" s="1328"/>
      <c r="G1363" s="954"/>
    </row>
    <row r="1364" spans="5:7" x14ac:dyDescent="0.25">
      <c r="E1364" s="1328"/>
      <c r="F1364" s="1328"/>
      <c r="G1364" s="954"/>
    </row>
    <row r="1365" spans="5:7" x14ac:dyDescent="0.25">
      <c r="E1365" s="1328"/>
      <c r="F1365" s="1328"/>
      <c r="G1365" s="954"/>
    </row>
    <row r="1366" spans="5:7" x14ac:dyDescent="0.25">
      <c r="E1366" s="1328"/>
      <c r="F1366" s="1328"/>
      <c r="G1366" s="954"/>
    </row>
    <row r="1367" spans="5:7" x14ac:dyDescent="0.25">
      <c r="E1367" s="1328"/>
      <c r="F1367" s="1328"/>
      <c r="G1367" s="954"/>
    </row>
    <row r="1368" spans="5:7" x14ac:dyDescent="0.25">
      <c r="E1368" s="1328"/>
      <c r="F1368" s="1328"/>
      <c r="G1368" s="954"/>
    </row>
    <row r="1369" spans="5:7" x14ac:dyDescent="0.25">
      <c r="E1369" s="1328"/>
      <c r="F1369" s="1328"/>
      <c r="G1369" s="954"/>
    </row>
    <row r="1370" spans="5:7" x14ac:dyDescent="0.25">
      <c r="E1370" s="1328"/>
      <c r="F1370" s="1328"/>
      <c r="G1370" s="954"/>
    </row>
    <row r="1371" spans="5:7" x14ac:dyDescent="0.25">
      <c r="E1371" s="1328"/>
      <c r="F1371" s="1328"/>
      <c r="G1371" s="954"/>
    </row>
    <row r="1372" spans="5:7" x14ac:dyDescent="0.25">
      <c r="E1372" s="1328"/>
      <c r="F1372" s="1328"/>
      <c r="G1372" s="954"/>
    </row>
    <row r="1373" spans="5:7" x14ac:dyDescent="0.25">
      <c r="E1373" s="1328"/>
      <c r="F1373" s="1328"/>
      <c r="G1373" s="954"/>
    </row>
    <row r="1374" spans="5:7" x14ac:dyDescent="0.25">
      <c r="E1374" s="1328"/>
      <c r="F1374" s="1328"/>
      <c r="G1374" s="954"/>
    </row>
    <row r="1375" spans="5:7" x14ac:dyDescent="0.25">
      <c r="E1375" s="1328"/>
      <c r="F1375" s="1328"/>
      <c r="G1375" s="954"/>
    </row>
    <row r="1376" spans="5:7" x14ac:dyDescent="0.25">
      <c r="E1376" s="1328"/>
      <c r="F1376" s="1328"/>
      <c r="G1376" s="954"/>
    </row>
    <row r="1377" spans="5:7" x14ac:dyDescent="0.25">
      <c r="E1377" s="1328"/>
      <c r="F1377" s="1328"/>
      <c r="G1377" s="954"/>
    </row>
    <row r="1378" spans="5:7" x14ac:dyDescent="0.25">
      <c r="E1378" s="1328"/>
      <c r="F1378" s="1328"/>
      <c r="G1378" s="954"/>
    </row>
    <row r="1379" spans="5:7" x14ac:dyDescent="0.25">
      <c r="E1379" s="1328"/>
      <c r="F1379" s="1328"/>
      <c r="G1379" s="954"/>
    </row>
    <row r="1380" spans="5:7" x14ac:dyDescent="0.25">
      <c r="E1380" s="1328"/>
      <c r="F1380" s="1328"/>
      <c r="G1380" s="954"/>
    </row>
    <row r="1381" spans="5:7" x14ac:dyDescent="0.25">
      <c r="E1381" s="1328"/>
      <c r="F1381" s="1328"/>
      <c r="G1381" s="954"/>
    </row>
    <row r="1382" spans="5:7" x14ac:dyDescent="0.25">
      <c r="E1382" s="1328"/>
      <c r="F1382" s="1328"/>
      <c r="G1382" s="954"/>
    </row>
    <row r="1383" spans="5:7" x14ac:dyDescent="0.25">
      <c r="E1383" s="1328"/>
      <c r="F1383" s="1328"/>
      <c r="G1383" s="954"/>
    </row>
    <row r="1384" spans="5:7" x14ac:dyDescent="0.25">
      <c r="E1384" s="1328"/>
      <c r="F1384" s="1328"/>
      <c r="G1384" s="954"/>
    </row>
    <row r="1385" spans="5:7" x14ac:dyDescent="0.25">
      <c r="E1385" s="1328"/>
      <c r="F1385" s="1328"/>
      <c r="G1385" s="954"/>
    </row>
    <row r="1386" spans="5:7" x14ac:dyDescent="0.25">
      <c r="E1386" s="1328"/>
      <c r="F1386" s="1328"/>
      <c r="G1386" s="954"/>
    </row>
    <row r="1387" spans="5:7" x14ac:dyDescent="0.25">
      <c r="E1387" s="1328"/>
      <c r="F1387" s="1328"/>
      <c r="G1387" s="954"/>
    </row>
    <row r="1388" spans="5:7" x14ac:dyDescent="0.25">
      <c r="E1388" s="1328"/>
      <c r="F1388" s="1328"/>
      <c r="G1388" s="954"/>
    </row>
    <row r="1389" spans="5:7" x14ac:dyDescent="0.25">
      <c r="E1389" s="1328"/>
      <c r="F1389" s="1328"/>
      <c r="G1389" s="954"/>
    </row>
    <row r="1390" spans="5:7" x14ac:dyDescent="0.25">
      <c r="E1390" s="1328"/>
      <c r="F1390" s="1328"/>
      <c r="G1390" s="954"/>
    </row>
    <row r="1391" spans="5:7" x14ac:dyDescent="0.25">
      <c r="E1391" s="1328"/>
      <c r="F1391" s="1328"/>
      <c r="G1391" s="954"/>
    </row>
    <row r="1392" spans="5:7" x14ac:dyDescent="0.25">
      <c r="E1392" s="1328"/>
      <c r="F1392" s="1328"/>
      <c r="G1392" s="954"/>
    </row>
    <row r="1393" spans="5:7" x14ac:dyDescent="0.25">
      <c r="E1393" s="1328"/>
      <c r="F1393" s="1328"/>
      <c r="G1393" s="954"/>
    </row>
    <row r="1394" spans="5:7" x14ac:dyDescent="0.25">
      <c r="E1394" s="1328"/>
      <c r="F1394" s="1328"/>
      <c r="G1394" s="954"/>
    </row>
    <row r="1395" spans="5:7" x14ac:dyDescent="0.25">
      <c r="E1395" s="1328"/>
      <c r="F1395" s="1328"/>
      <c r="G1395" s="954"/>
    </row>
    <row r="1396" spans="5:7" x14ac:dyDescent="0.25">
      <c r="E1396" s="1328"/>
      <c r="F1396" s="1328"/>
      <c r="G1396" s="954"/>
    </row>
    <row r="1397" spans="5:7" x14ac:dyDescent="0.25">
      <c r="E1397" s="1328"/>
      <c r="F1397" s="1328"/>
      <c r="G1397" s="954"/>
    </row>
    <row r="1398" spans="5:7" x14ac:dyDescent="0.25">
      <c r="E1398" s="1328"/>
      <c r="F1398" s="1328"/>
      <c r="G1398" s="954"/>
    </row>
    <row r="1399" spans="5:7" x14ac:dyDescent="0.25">
      <c r="E1399" s="1328"/>
      <c r="F1399" s="1328"/>
      <c r="G1399" s="954"/>
    </row>
    <row r="1400" spans="5:7" x14ac:dyDescent="0.25">
      <c r="E1400" s="1328"/>
      <c r="F1400" s="1328"/>
      <c r="G1400" s="954"/>
    </row>
    <row r="1401" spans="5:7" x14ac:dyDescent="0.25">
      <c r="E1401" s="1328"/>
      <c r="F1401" s="1328"/>
      <c r="G1401" s="954"/>
    </row>
    <row r="1402" spans="5:7" x14ac:dyDescent="0.25">
      <c r="E1402" s="1328"/>
      <c r="F1402" s="1328"/>
      <c r="G1402" s="954"/>
    </row>
    <row r="1403" spans="5:7" x14ac:dyDescent="0.25">
      <c r="E1403" s="1328"/>
      <c r="F1403" s="1328"/>
      <c r="G1403" s="954"/>
    </row>
    <row r="1404" spans="5:7" x14ac:dyDescent="0.25">
      <c r="E1404" s="1328"/>
      <c r="F1404" s="1328"/>
      <c r="G1404" s="954"/>
    </row>
    <row r="1405" spans="5:7" x14ac:dyDescent="0.25">
      <c r="E1405" s="1328"/>
      <c r="F1405" s="1328"/>
      <c r="G1405" s="954"/>
    </row>
    <row r="1406" spans="5:7" x14ac:dyDescent="0.25">
      <c r="E1406" s="1328"/>
      <c r="F1406" s="1328"/>
      <c r="G1406" s="954"/>
    </row>
    <row r="1407" spans="5:7" x14ac:dyDescent="0.25">
      <c r="E1407" s="1328"/>
      <c r="F1407" s="1328"/>
      <c r="G1407" s="954"/>
    </row>
    <row r="1408" spans="5:7" x14ac:dyDescent="0.25">
      <c r="E1408" s="1328"/>
      <c r="F1408" s="1328"/>
      <c r="G1408" s="954"/>
    </row>
    <row r="1409" spans="5:7" x14ac:dyDescent="0.25">
      <c r="E1409" s="1328"/>
      <c r="F1409" s="1328"/>
      <c r="G1409" s="954"/>
    </row>
    <row r="1410" spans="5:7" x14ac:dyDescent="0.25">
      <c r="E1410" s="1328"/>
      <c r="F1410" s="1328"/>
      <c r="G1410" s="954"/>
    </row>
    <row r="1411" spans="5:7" x14ac:dyDescent="0.25">
      <c r="E1411" s="1328"/>
      <c r="F1411" s="1328"/>
      <c r="G1411" s="954"/>
    </row>
    <row r="1412" spans="5:7" x14ac:dyDescent="0.25">
      <c r="E1412" s="1328"/>
      <c r="F1412" s="1328"/>
      <c r="G1412" s="954"/>
    </row>
    <row r="1413" spans="5:7" x14ac:dyDescent="0.25">
      <c r="E1413" s="1328"/>
      <c r="F1413" s="1328"/>
      <c r="G1413" s="954"/>
    </row>
    <row r="1414" spans="5:7" x14ac:dyDescent="0.25">
      <c r="E1414" s="1328"/>
      <c r="F1414" s="1328"/>
      <c r="G1414" s="954"/>
    </row>
    <row r="1415" spans="5:7" x14ac:dyDescent="0.25">
      <c r="E1415" s="1328"/>
      <c r="F1415" s="1328"/>
      <c r="G1415" s="954"/>
    </row>
    <row r="1416" spans="5:7" x14ac:dyDescent="0.25">
      <c r="E1416" s="1328"/>
      <c r="F1416" s="1328"/>
      <c r="G1416" s="954"/>
    </row>
    <row r="1417" spans="5:7" x14ac:dyDescent="0.25">
      <c r="E1417" s="1328"/>
      <c r="F1417" s="1328"/>
      <c r="G1417" s="954"/>
    </row>
    <row r="1418" spans="5:7" x14ac:dyDescent="0.25">
      <c r="E1418" s="1328"/>
      <c r="F1418" s="1328"/>
      <c r="G1418" s="954"/>
    </row>
    <row r="1419" spans="5:7" x14ac:dyDescent="0.25">
      <c r="E1419" s="1328"/>
      <c r="F1419" s="1328"/>
      <c r="G1419" s="954"/>
    </row>
    <row r="1420" spans="5:7" x14ac:dyDescent="0.25">
      <c r="E1420" s="1328"/>
      <c r="F1420" s="1328"/>
      <c r="G1420" s="954"/>
    </row>
    <row r="1421" spans="5:7" x14ac:dyDescent="0.25">
      <c r="E1421" s="1328"/>
      <c r="F1421" s="1328"/>
      <c r="G1421" s="954"/>
    </row>
    <row r="1422" spans="5:7" x14ac:dyDescent="0.25">
      <c r="E1422" s="1328"/>
      <c r="F1422" s="1328"/>
      <c r="G1422" s="954"/>
    </row>
    <row r="1423" spans="5:7" x14ac:dyDescent="0.25">
      <c r="E1423" s="1328"/>
      <c r="F1423" s="1328"/>
      <c r="G1423" s="954"/>
    </row>
    <row r="1424" spans="5:7" x14ac:dyDescent="0.25">
      <c r="E1424" s="1328"/>
      <c r="F1424" s="1328"/>
      <c r="G1424" s="954"/>
    </row>
    <row r="1425" spans="5:7" x14ac:dyDescent="0.25">
      <c r="E1425" s="1328"/>
      <c r="F1425" s="1328"/>
      <c r="G1425" s="954"/>
    </row>
    <row r="1426" spans="5:7" x14ac:dyDescent="0.25">
      <c r="E1426" s="1328"/>
      <c r="F1426" s="1328"/>
      <c r="G1426" s="954"/>
    </row>
    <row r="1427" spans="5:7" x14ac:dyDescent="0.25">
      <c r="E1427" s="1328"/>
      <c r="F1427" s="1328"/>
      <c r="G1427" s="954"/>
    </row>
    <row r="1428" spans="5:7" x14ac:dyDescent="0.25">
      <c r="E1428" s="1328"/>
      <c r="F1428" s="1328"/>
      <c r="G1428" s="954"/>
    </row>
    <row r="1429" spans="5:7" x14ac:dyDescent="0.25">
      <c r="E1429" s="1328"/>
      <c r="F1429" s="1328"/>
      <c r="G1429" s="954"/>
    </row>
    <row r="1430" spans="5:7" x14ac:dyDescent="0.25">
      <c r="E1430" s="1328"/>
      <c r="F1430" s="1328"/>
      <c r="G1430" s="954"/>
    </row>
    <row r="1431" spans="5:7" x14ac:dyDescent="0.25">
      <c r="E1431" s="1328"/>
      <c r="F1431" s="1328"/>
      <c r="G1431" s="954"/>
    </row>
    <row r="1432" spans="5:7" x14ac:dyDescent="0.25">
      <c r="E1432" s="1328"/>
      <c r="F1432" s="1328"/>
      <c r="G1432" s="954"/>
    </row>
    <row r="1433" spans="5:7" x14ac:dyDescent="0.25">
      <c r="E1433" s="1328"/>
      <c r="F1433" s="1328"/>
      <c r="G1433" s="954"/>
    </row>
    <row r="1434" spans="5:7" x14ac:dyDescent="0.25">
      <c r="E1434" s="1328"/>
      <c r="F1434" s="1328"/>
      <c r="G1434" s="954"/>
    </row>
    <row r="1435" spans="5:7" x14ac:dyDescent="0.25">
      <c r="E1435" s="1328"/>
      <c r="F1435" s="1328"/>
      <c r="G1435" s="954"/>
    </row>
    <row r="1436" spans="5:7" x14ac:dyDescent="0.25">
      <c r="E1436" s="1328"/>
      <c r="F1436" s="1328"/>
      <c r="G1436" s="954"/>
    </row>
    <row r="1437" spans="5:7" x14ac:dyDescent="0.25">
      <c r="E1437" s="1328"/>
      <c r="F1437" s="1328"/>
      <c r="G1437" s="954"/>
    </row>
    <row r="1438" spans="5:7" x14ac:dyDescent="0.25">
      <c r="E1438" s="1328"/>
      <c r="F1438" s="1328"/>
      <c r="G1438" s="954"/>
    </row>
    <row r="1439" spans="5:7" x14ac:dyDescent="0.25">
      <c r="E1439" s="1328"/>
      <c r="F1439" s="1328"/>
      <c r="G1439" s="954"/>
    </row>
    <row r="1440" spans="5:7" x14ac:dyDescent="0.25">
      <c r="E1440" s="1328"/>
      <c r="F1440" s="1328"/>
      <c r="G1440" s="954"/>
    </row>
    <row r="1441" spans="5:7" x14ac:dyDescent="0.25">
      <c r="E1441" s="1328"/>
      <c r="F1441" s="1328"/>
      <c r="G1441" s="954"/>
    </row>
    <row r="1442" spans="5:7" x14ac:dyDescent="0.25">
      <c r="E1442" s="1328"/>
      <c r="F1442" s="1328"/>
      <c r="G1442" s="954"/>
    </row>
    <row r="1443" spans="5:7" x14ac:dyDescent="0.25">
      <c r="E1443" s="1328"/>
      <c r="F1443" s="1328"/>
      <c r="G1443" s="954"/>
    </row>
    <row r="1444" spans="5:7" x14ac:dyDescent="0.25">
      <c r="E1444" s="1328"/>
      <c r="F1444" s="1328"/>
      <c r="G1444" s="954"/>
    </row>
    <row r="1445" spans="5:7" x14ac:dyDescent="0.25">
      <c r="E1445" s="1328"/>
      <c r="F1445" s="1328"/>
      <c r="G1445" s="954"/>
    </row>
    <row r="1446" spans="5:7" x14ac:dyDescent="0.25">
      <c r="E1446" s="1328"/>
      <c r="F1446" s="1328"/>
      <c r="G1446" s="954"/>
    </row>
    <row r="1447" spans="5:7" x14ac:dyDescent="0.25">
      <c r="E1447" s="1328"/>
      <c r="F1447" s="1328"/>
      <c r="G1447" s="954"/>
    </row>
    <row r="1448" spans="5:7" x14ac:dyDescent="0.25">
      <c r="E1448" s="1328"/>
      <c r="F1448" s="1328"/>
      <c r="G1448" s="954"/>
    </row>
    <row r="1449" spans="5:7" x14ac:dyDescent="0.25">
      <c r="E1449" s="1328"/>
      <c r="F1449" s="1328"/>
      <c r="G1449" s="954"/>
    </row>
    <row r="1450" spans="5:7" x14ac:dyDescent="0.25">
      <c r="E1450" s="1328"/>
      <c r="F1450" s="1328"/>
      <c r="G1450" s="954"/>
    </row>
    <row r="1451" spans="5:7" x14ac:dyDescent="0.25">
      <c r="E1451" s="1328"/>
      <c r="F1451" s="1328"/>
      <c r="G1451" s="954"/>
    </row>
    <row r="1452" spans="5:7" x14ac:dyDescent="0.25">
      <c r="E1452" s="1328"/>
      <c r="F1452" s="1328"/>
      <c r="G1452" s="954"/>
    </row>
    <row r="1453" spans="5:7" x14ac:dyDescent="0.25">
      <c r="E1453" s="1328"/>
      <c r="F1453" s="1328"/>
      <c r="G1453" s="954"/>
    </row>
    <row r="1454" spans="5:7" x14ac:dyDescent="0.25">
      <c r="E1454" s="1328"/>
      <c r="F1454" s="1328"/>
      <c r="G1454" s="954"/>
    </row>
    <row r="1455" spans="5:7" x14ac:dyDescent="0.25">
      <c r="E1455" s="1328"/>
      <c r="F1455" s="1328"/>
      <c r="G1455" s="954"/>
    </row>
    <row r="1456" spans="5:7" x14ac:dyDescent="0.25">
      <c r="E1456" s="1328"/>
      <c r="F1456" s="1328"/>
      <c r="G1456" s="954"/>
    </row>
    <row r="1457" spans="5:7" x14ac:dyDescent="0.25">
      <c r="E1457" s="1328"/>
      <c r="F1457" s="1328"/>
      <c r="G1457" s="954"/>
    </row>
    <row r="1458" spans="5:7" x14ac:dyDescent="0.25">
      <c r="E1458" s="1328"/>
      <c r="F1458" s="1328"/>
      <c r="G1458" s="954"/>
    </row>
    <row r="1459" spans="5:7" x14ac:dyDescent="0.25">
      <c r="E1459" s="1328"/>
      <c r="F1459" s="1328"/>
      <c r="G1459" s="954"/>
    </row>
    <row r="1460" spans="5:7" x14ac:dyDescent="0.25">
      <c r="E1460" s="1328"/>
      <c r="F1460" s="1328"/>
      <c r="G1460" s="954"/>
    </row>
    <row r="1461" spans="5:7" x14ac:dyDescent="0.25">
      <c r="E1461" s="1328"/>
      <c r="F1461" s="1328"/>
      <c r="G1461" s="954"/>
    </row>
    <row r="1462" spans="5:7" x14ac:dyDescent="0.25">
      <c r="E1462" s="1328"/>
      <c r="F1462" s="1328"/>
      <c r="G1462" s="954"/>
    </row>
    <row r="1463" spans="5:7" x14ac:dyDescent="0.25">
      <c r="E1463" s="1328"/>
      <c r="F1463" s="1328"/>
      <c r="G1463" s="954"/>
    </row>
    <row r="1464" spans="5:7" x14ac:dyDescent="0.25">
      <c r="E1464" s="1328"/>
      <c r="F1464" s="1328"/>
      <c r="G1464" s="954"/>
    </row>
    <row r="1465" spans="5:7" x14ac:dyDescent="0.25">
      <c r="E1465" s="1328"/>
      <c r="F1465" s="1328"/>
      <c r="G1465" s="954"/>
    </row>
    <row r="1466" spans="5:7" x14ac:dyDescent="0.25">
      <c r="E1466" s="1328"/>
      <c r="F1466" s="1328"/>
      <c r="G1466" s="954"/>
    </row>
    <row r="1467" spans="5:7" x14ac:dyDescent="0.25">
      <c r="E1467" s="1328"/>
      <c r="F1467" s="1328"/>
      <c r="G1467" s="954"/>
    </row>
    <row r="1468" spans="5:7" x14ac:dyDescent="0.25">
      <c r="E1468" s="1328"/>
      <c r="F1468" s="1328"/>
      <c r="G1468" s="954"/>
    </row>
    <row r="1469" spans="5:7" x14ac:dyDescent="0.25">
      <c r="E1469" s="1328"/>
      <c r="F1469" s="1328"/>
      <c r="G1469" s="954"/>
    </row>
    <row r="1470" spans="5:7" x14ac:dyDescent="0.25">
      <c r="E1470" s="1328"/>
      <c r="F1470" s="1328"/>
      <c r="G1470" s="954"/>
    </row>
    <row r="1471" spans="5:7" x14ac:dyDescent="0.25">
      <c r="E1471" s="1328"/>
      <c r="F1471" s="1328"/>
      <c r="G1471" s="954"/>
    </row>
    <row r="1472" spans="5:7" x14ac:dyDescent="0.25">
      <c r="E1472" s="1328"/>
      <c r="F1472" s="1328"/>
      <c r="G1472" s="954"/>
    </row>
    <row r="1473" spans="5:7" x14ac:dyDescent="0.25">
      <c r="E1473" s="1328"/>
      <c r="F1473" s="1328"/>
      <c r="G1473" s="954"/>
    </row>
    <row r="1474" spans="5:7" x14ac:dyDescent="0.25">
      <c r="E1474" s="1328"/>
      <c r="F1474" s="1328"/>
      <c r="G1474" s="954"/>
    </row>
    <row r="1475" spans="5:7" x14ac:dyDescent="0.25">
      <c r="E1475" s="1328"/>
      <c r="F1475" s="1328"/>
      <c r="G1475" s="954"/>
    </row>
    <row r="1476" spans="5:7" x14ac:dyDescent="0.25">
      <c r="E1476" s="1328"/>
      <c r="F1476" s="1328"/>
      <c r="G1476" s="954"/>
    </row>
    <row r="1477" spans="5:7" x14ac:dyDescent="0.25">
      <c r="E1477" s="1328"/>
      <c r="F1477" s="1328"/>
      <c r="G1477" s="954"/>
    </row>
    <row r="1478" spans="5:7" x14ac:dyDescent="0.25">
      <c r="E1478" s="1328"/>
      <c r="F1478" s="1328"/>
      <c r="G1478" s="954"/>
    </row>
    <row r="1479" spans="5:7" x14ac:dyDescent="0.25">
      <c r="E1479" s="1328"/>
      <c r="F1479" s="1328"/>
      <c r="G1479" s="954"/>
    </row>
    <row r="1480" spans="5:7" x14ac:dyDescent="0.25">
      <c r="E1480" s="1328"/>
      <c r="F1480" s="1328"/>
      <c r="G1480" s="954"/>
    </row>
    <row r="1481" spans="5:7" x14ac:dyDescent="0.25">
      <c r="E1481" s="1328"/>
      <c r="F1481" s="1328"/>
      <c r="G1481" s="954"/>
    </row>
    <row r="1482" spans="5:7" x14ac:dyDescent="0.25">
      <c r="E1482" s="1328"/>
      <c r="F1482" s="1328"/>
      <c r="G1482" s="954"/>
    </row>
    <row r="1483" spans="5:7" x14ac:dyDescent="0.25">
      <c r="E1483" s="1328"/>
      <c r="F1483" s="1328"/>
      <c r="G1483" s="954"/>
    </row>
    <row r="1484" spans="5:7" x14ac:dyDescent="0.25">
      <c r="E1484" s="1328"/>
      <c r="F1484" s="1328"/>
      <c r="G1484" s="954"/>
    </row>
    <row r="1485" spans="5:7" x14ac:dyDescent="0.25">
      <c r="E1485" s="1328"/>
      <c r="F1485" s="1328"/>
      <c r="G1485" s="954"/>
    </row>
    <row r="1486" spans="5:7" x14ac:dyDescent="0.25">
      <c r="E1486" s="1328"/>
      <c r="F1486" s="1328"/>
      <c r="G1486" s="954"/>
    </row>
    <row r="1487" spans="5:7" x14ac:dyDescent="0.25">
      <c r="E1487" s="1328"/>
      <c r="F1487" s="1328"/>
      <c r="G1487" s="954"/>
    </row>
    <row r="1488" spans="5:7" x14ac:dyDescent="0.25">
      <c r="E1488" s="1328"/>
      <c r="F1488" s="1328"/>
      <c r="G1488" s="954"/>
    </row>
    <row r="1489" spans="5:7" x14ac:dyDescent="0.25">
      <c r="E1489" s="1328"/>
      <c r="F1489" s="1328"/>
      <c r="G1489" s="954"/>
    </row>
    <row r="1490" spans="5:7" x14ac:dyDescent="0.25">
      <c r="E1490" s="1328"/>
      <c r="F1490" s="1328"/>
      <c r="G1490" s="954"/>
    </row>
    <row r="1491" spans="5:7" x14ac:dyDescent="0.25">
      <c r="E1491" s="1328"/>
      <c r="F1491" s="1328"/>
      <c r="G1491" s="954"/>
    </row>
    <row r="1492" spans="5:7" x14ac:dyDescent="0.25">
      <c r="E1492" s="1328"/>
      <c r="F1492" s="1328"/>
      <c r="G1492" s="954"/>
    </row>
    <row r="1493" spans="5:7" x14ac:dyDescent="0.25">
      <c r="E1493" s="1328"/>
      <c r="F1493" s="1328"/>
      <c r="G1493" s="954"/>
    </row>
    <row r="1494" spans="5:7" x14ac:dyDescent="0.25">
      <c r="E1494" s="1328"/>
      <c r="F1494" s="1328"/>
      <c r="G1494" s="954"/>
    </row>
    <row r="1495" spans="5:7" x14ac:dyDescent="0.25">
      <c r="E1495" s="1328"/>
      <c r="F1495" s="1328"/>
      <c r="G1495" s="954"/>
    </row>
    <row r="1496" spans="5:7" x14ac:dyDescent="0.25">
      <c r="E1496" s="1328"/>
      <c r="F1496" s="1328"/>
      <c r="G1496" s="954"/>
    </row>
    <row r="1497" spans="5:7" x14ac:dyDescent="0.25">
      <c r="E1497" s="1328"/>
      <c r="F1497" s="1328"/>
      <c r="G1497" s="954"/>
    </row>
    <row r="1498" spans="5:7" x14ac:dyDescent="0.25">
      <c r="E1498" s="1328"/>
      <c r="F1498" s="1328"/>
      <c r="G1498" s="954"/>
    </row>
    <row r="1499" spans="5:7" x14ac:dyDescent="0.25">
      <c r="E1499" s="1328"/>
      <c r="F1499" s="1328"/>
      <c r="G1499" s="954"/>
    </row>
    <row r="1500" spans="5:7" x14ac:dyDescent="0.25">
      <c r="E1500" s="1328"/>
      <c r="F1500" s="1328"/>
      <c r="G1500" s="954"/>
    </row>
    <row r="1501" spans="5:7" x14ac:dyDescent="0.25">
      <c r="E1501" s="1328"/>
      <c r="F1501" s="1328"/>
      <c r="G1501" s="954"/>
    </row>
    <row r="1502" spans="5:7" x14ac:dyDescent="0.25">
      <c r="E1502" s="1328"/>
      <c r="F1502" s="1328"/>
      <c r="G1502" s="954"/>
    </row>
    <row r="1503" spans="5:7" x14ac:dyDescent="0.25">
      <c r="E1503" s="1328"/>
      <c r="F1503" s="1328"/>
      <c r="G1503" s="954"/>
    </row>
    <row r="1504" spans="5:7" x14ac:dyDescent="0.25">
      <c r="E1504" s="1328"/>
      <c r="F1504" s="1328"/>
      <c r="G1504" s="954"/>
    </row>
    <row r="1505" spans="5:7" x14ac:dyDescent="0.25">
      <c r="E1505" s="1328"/>
      <c r="F1505" s="1328"/>
      <c r="G1505" s="954"/>
    </row>
    <row r="1506" spans="5:7" x14ac:dyDescent="0.25">
      <c r="E1506" s="1328"/>
      <c r="F1506" s="1328"/>
      <c r="G1506" s="954"/>
    </row>
    <row r="1507" spans="5:7" x14ac:dyDescent="0.25">
      <c r="E1507" s="1328"/>
      <c r="F1507" s="1328"/>
      <c r="G1507" s="954"/>
    </row>
    <row r="1508" spans="5:7" x14ac:dyDescent="0.25">
      <c r="E1508" s="1328"/>
      <c r="F1508" s="1328"/>
      <c r="G1508" s="954"/>
    </row>
    <row r="1509" spans="5:7" x14ac:dyDescent="0.25">
      <c r="E1509" s="1328"/>
      <c r="F1509" s="1328"/>
      <c r="G1509" s="954"/>
    </row>
    <row r="1510" spans="5:7" x14ac:dyDescent="0.25">
      <c r="E1510" s="1328"/>
      <c r="F1510" s="1328"/>
      <c r="G1510" s="954"/>
    </row>
    <row r="1511" spans="5:7" x14ac:dyDescent="0.25">
      <c r="E1511" s="1328"/>
      <c r="F1511" s="1328"/>
      <c r="G1511" s="954"/>
    </row>
    <row r="1512" spans="5:7" x14ac:dyDescent="0.25">
      <c r="E1512" s="1328"/>
      <c r="F1512" s="1328"/>
      <c r="G1512" s="954"/>
    </row>
    <row r="1513" spans="5:7" x14ac:dyDescent="0.25">
      <c r="E1513" s="1328"/>
      <c r="F1513" s="1328"/>
      <c r="G1513" s="954"/>
    </row>
    <row r="1514" spans="5:7" x14ac:dyDescent="0.25">
      <c r="E1514" s="1328"/>
      <c r="F1514" s="1328"/>
      <c r="G1514" s="954"/>
    </row>
    <row r="1515" spans="5:7" x14ac:dyDescent="0.25">
      <c r="E1515" s="1328"/>
      <c r="F1515" s="1328"/>
      <c r="G1515" s="954"/>
    </row>
    <row r="1516" spans="5:7" x14ac:dyDescent="0.25">
      <c r="E1516" s="1328"/>
      <c r="F1516" s="1328"/>
      <c r="G1516" s="954"/>
    </row>
    <row r="1517" spans="5:7" x14ac:dyDescent="0.25">
      <c r="E1517" s="1328"/>
      <c r="F1517" s="1328"/>
      <c r="G1517" s="954"/>
    </row>
    <row r="1518" spans="5:7" x14ac:dyDescent="0.25">
      <c r="E1518" s="1328"/>
      <c r="F1518" s="1328"/>
      <c r="G1518" s="954"/>
    </row>
    <row r="1519" spans="5:7" x14ac:dyDescent="0.25">
      <c r="E1519" s="1328"/>
      <c r="F1519" s="1328"/>
      <c r="G1519" s="954"/>
    </row>
    <row r="1520" spans="5:7" x14ac:dyDescent="0.25">
      <c r="E1520" s="1328"/>
      <c r="F1520" s="1328"/>
      <c r="G1520" s="954"/>
    </row>
    <row r="1521" spans="5:7" x14ac:dyDescent="0.25">
      <c r="E1521" s="1328"/>
      <c r="F1521" s="1328"/>
      <c r="G1521" s="954"/>
    </row>
    <row r="1522" spans="5:7" x14ac:dyDescent="0.25">
      <c r="E1522" s="1328"/>
      <c r="F1522" s="1328"/>
      <c r="G1522" s="954"/>
    </row>
    <row r="1523" spans="5:7" x14ac:dyDescent="0.25">
      <c r="E1523" s="1328"/>
      <c r="F1523" s="1328"/>
      <c r="G1523" s="954"/>
    </row>
    <row r="1524" spans="5:7" x14ac:dyDescent="0.25">
      <c r="E1524" s="1328"/>
      <c r="F1524" s="1328"/>
      <c r="G1524" s="954"/>
    </row>
    <row r="1525" spans="5:7" x14ac:dyDescent="0.25">
      <c r="E1525" s="1328"/>
      <c r="F1525" s="1328"/>
      <c r="G1525" s="954"/>
    </row>
    <row r="1526" spans="5:7" x14ac:dyDescent="0.25">
      <c r="E1526" s="1328"/>
      <c r="F1526" s="1328"/>
      <c r="G1526" s="954"/>
    </row>
    <row r="1527" spans="5:7" x14ac:dyDescent="0.25">
      <c r="E1527" s="1328"/>
      <c r="F1527" s="1328"/>
      <c r="G1527" s="954"/>
    </row>
    <row r="1528" spans="5:7" x14ac:dyDescent="0.25">
      <c r="E1528" s="1328"/>
      <c r="F1528" s="1328"/>
      <c r="G1528" s="954"/>
    </row>
    <row r="1529" spans="5:7" x14ac:dyDescent="0.25">
      <c r="E1529" s="1328"/>
      <c r="F1529" s="1328"/>
      <c r="G1529" s="954"/>
    </row>
    <row r="1530" spans="5:7" x14ac:dyDescent="0.25">
      <c r="E1530" s="1328"/>
      <c r="F1530" s="1328"/>
      <c r="G1530" s="954"/>
    </row>
    <row r="1531" spans="5:7" x14ac:dyDescent="0.25">
      <c r="E1531" s="1328"/>
      <c r="F1531" s="1328"/>
      <c r="G1531" s="954"/>
    </row>
    <row r="1532" spans="5:7" x14ac:dyDescent="0.25">
      <c r="E1532" s="1328"/>
      <c r="F1532" s="1328"/>
      <c r="G1532" s="954"/>
    </row>
    <row r="1533" spans="5:7" x14ac:dyDescent="0.25">
      <c r="E1533" s="1328"/>
      <c r="F1533" s="1328"/>
      <c r="G1533" s="954"/>
    </row>
    <row r="1534" spans="5:7" x14ac:dyDescent="0.25">
      <c r="E1534" s="1328"/>
      <c r="F1534" s="1328"/>
      <c r="G1534" s="954"/>
    </row>
    <row r="1535" spans="5:7" x14ac:dyDescent="0.25">
      <c r="E1535" s="1328"/>
      <c r="F1535" s="1328"/>
      <c r="G1535" s="954"/>
    </row>
    <row r="1536" spans="5:7" x14ac:dyDescent="0.25">
      <c r="E1536" s="1328"/>
      <c r="F1536" s="1328"/>
      <c r="G1536" s="954"/>
    </row>
    <row r="1537" spans="5:7" x14ac:dyDescent="0.25">
      <c r="E1537" s="1328"/>
      <c r="F1537" s="1328"/>
      <c r="G1537" s="954"/>
    </row>
    <row r="1538" spans="5:7" x14ac:dyDescent="0.25">
      <c r="E1538" s="1328"/>
      <c r="F1538" s="1328"/>
      <c r="G1538" s="954"/>
    </row>
    <row r="1539" spans="5:7" x14ac:dyDescent="0.25">
      <c r="E1539" s="1328"/>
      <c r="F1539" s="1328"/>
      <c r="G1539" s="954"/>
    </row>
    <row r="1540" spans="5:7" x14ac:dyDescent="0.25">
      <c r="E1540" s="1328"/>
      <c r="F1540" s="1328"/>
      <c r="G1540" s="954"/>
    </row>
    <row r="1541" spans="5:7" x14ac:dyDescent="0.25">
      <c r="E1541" s="1328"/>
      <c r="F1541" s="1328"/>
      <c r="G1541" s="954"/>
    </row>
    <row r="1542" spans="5:7" x14ac:dyDescent="0.25">
      <c r="E1542" s="1328"/>
      <c r="F1542" s="1328"/>
      <c r="G1542" s="954"/>
    </row>
    <row r="1543" spans="5:7" x14ac:dyDescent="0.25">
      <c r="E1543" s="1328"/>
      <c r="F1543" s="1328"/>
      <c r="G1543" s="954"/>
    </row>
    <row r="1544" spans="5:7" x14ac:dyDescent="0.25">
      <c r="E1544" s="1328"/>
      <c r="F1544" s="1328"/>
      <c r="G1544" s="954"/>
    </row>
    <row r="1545" spans="5:7" x14ac:dyDescent="0.25">
      <c r="E1545" s="1328"/>
      <c r="F1545" s="1328"/>
      <c r="G1545" s="954"/>
    </row>
    <row r="1546" spans="5:7" x14ac:dyDescent="0.25">
      <c r="E1546" s="1328"/>
      <c r="F1546" s="1328"/>
      <c r="G1546" s="954"/>
    </row>
    <row r="1547" spans="5:7" x14ac:dyDescent="0.25">
      <c r="E1547" s="1328"/>
      <c r="F1547" s="1328"/>
      <c r="G1547" s="954"/>
    </row>
    <row r="1548" spans="5:7" x14ac:dyDescent="0.25">
      <c r="E1548" s="1328"/>
      <c r="F1548" s="1328"/>
      <c r="G1548" s="954"/>
    </row>
    <row r="1549" spans="5:7" x14ac:dyDescent="0.25">
      <c r="E1549" s="1328"/>
      <c r="F1549" s="1328"/>
      <c r="G1549" s="954"/>
    </row>
    <row r="1550" spans="5:7" x14ac:dyDescent="0.25">
      <c r="E1550" s="1328"/>
      <c r="F1550" s="1328"/>
      <c r="G1550" s="954"/>
    </row>
    <row r="1551" spans="5:7" x14ac:dyDescent="0.25">
      <c r="E1551" s="1328"/>
      <c r="F1551" s="1328"/>
      <c r="G1551" s="954"/>
    </row>
    <row r="1552" spans="5:7" x14ac:dyDescent="0.25">
      <c r="E1552" s="1328"/>
      <c r="F1552" s="1328"/>
      <c r="G1552" s="954"/>
    </row>
    <row r="1553" spans="5:7" x14ac:dyDescent="0.25">
      <c r="E1553" s="1328"/>
      <c r="F1553" s="1328"/>
      <c r="G1553" s="954"/>
    </row>
    <row r="1554" spans="5:7" x14ac:dyDescent="0.25">
      <c r="E1554" s="1328"/>
      <c r="F1554" s="1328"/>
      <c r="G1554" s="954"/>
    </row>
    <row r="1555" spans="5:7" x14ac:dyDescent="0.25">
      <c r="E1555" s="1328"/>
      <c r="F1555" s="1328"/>
      <c r="G1555" s="954"/>
    </row>
    <row r="1556" spans="5:7" x14ac:dyDescent="0.25">
      <c r="E1556" s="1328"/>
      <c r="F1556" s="1328"/>
      <c r="G1556" s="954"/>
    </row>
    <row r="1557" spans="5:7" x14ac:dyDescent="0.25">
      <c r="E1557" s="1328"/>
      <c r="F1557" s="1328"/>
      <c r="G1557" s="954"/>
    </row>
    <row r="1558" spans="5:7" x14ac:dyDescent="0.25">
      <c r="E1558" s="1328"/>
      <c r="F1558" s="1328"/>
      <c r="G1558" s="954"/>
    </row>
    <row r="1559" spans="5:7" x14ac:dyDescent="0.25">
      <c r="E1559" s="1328"/>
      <c r="F1559" s="1328"/>
      <c r="G1559" s="954"/>
    </row>
    <row r="1560" spans="5:7" x14ac:dyDescent="0.25">
      <c r="E1560" s="1328"/>
      <c r="F1560" s="1328"/>
      <c r="G1560" s="954"/>
    </row>
    <row r="1561" spans="5:7" x14ac:dyDescent="0.25">
      <c r="E1561" s="1328"/>
      <c r="F1561" s="1328"/>
      <c r="G1561" s="954"/>
    </row>
    <row r="1562" spans="5:7" x14ac:dyDescent="0.25">
      <c r="E1562" s="1328"/>
      <c r="F1562" s="1328"/>
      <c r="G1562" s="954"/>
    </row>
    <row r="1563" spans="5:7" x14ac:dyDescent="0.25">
      <c r="E1563" s="1328"/>
      <c r="F1563" s="1328"/>
      <c r="G1563" s="954"/>
    </row>
    <row r="1564" spans="5:7" x14ac:dyDescent="0.25">
      <c r="E1564" s="1328"/>
      <c r="F1564" s="1328"/>
      <c r="G1564" s="954"/>
    </row>
    <row r="1565" spans="5:7" x14ac:dyDescent="0.25">
      <c r="E1565" s="1328"/>
      <c r="F1565" s="1328"/>
      <c r="G1565" s="954"/>
    </row>
    <row r="1566" spans="5:7" x14ac:dyDescent="0.25">
      <c r="E1566" s="1328"/>
      <c r="F1566" s="1328"/>
      <c r="G1566" s="954"/>
    </row>
    <row r="1567" spans="5:7" x14ac:dyDescent="0.25">
      <c r="E1567" s="1328"/>
      <c r="F1567" s="1328"/>
      <c r="G1567" s="954"/>
    </row>
    <row r="1568" spans="5:7" x14ac:dyDescent="0.25">
      <c r="E1568" s="1328"/>
      <c r="F1568" s="1328"/>
      <c r="G1568" s="954"/>
    </row>
    <row r="1569" spans="5:7" x14ac:dyDescent="0.25">
      <c r="E1569" s="1328"/>
      <c r="F1569" s="1328"/>
      <c r="G1569" s="954"/>
    </row>
    <row r="1570" spans="5:7" x14ac:dyDescent="0.25">
      <c r="E1570" s="1328"/>
      <c r="F1570" s="1328"/>
      <c r="G1570" s="954"/>
    </row>
    <row r="1571" spans="5:7" x14ac:dyDescent="0.25">
      <c r="E1571" s="1328"/>
      <c r="F1571" s="1328"/>
      <c r="G1571" s="954"/>
    </row>
    <row r="1572" spans="5:7" x14ac:dyDescent="0.25">
      <c r="E1572" s="1328"/>
      <c r="F1572" s="1328"/>
      <c r="G1572" s="954"/>
    </row>
    <row r="1573" spans="5:7" x14ac:dyDescent="0.25">
      <c r="E1573" s="1328"/>
      <c r="F1573" s="1328"/>
      <c r="G1573" s="954"/>
    </row>
    <row r="1574" spans="5:7" x14ac:dyDescent="0.25">
      <c r="E1574" s="1328"/>
      <c r="F1574" s="1328"/>
      <c r="G1574" s="954"/>
    </row>
    <row r="1575" spans="5:7" x14ac:dyDescent="0.25">
      <c r="E1575" s="1328"/>
      <c r="F1575" s="1328"/>
      <c r="G1575" s="954"/>
    </row>
    <row r="1576" spans="5:7" x14ac:dyDescent="0.25">
      <c r="E1576" s="1328"/>
      <c r="F1576" s="1328"/>
      <c r="G1576" s="954"/>
    </row>
    <row r="1577" spans="5:7" x14ac:dyDescent="0.25">
      <c r="E1577" s="1328"/>
      <c r="F1577" s="1328"/>
      <c r="G1577" s="954"/>
    </row>
    <row r="1578" spans="5:7" x14ac:dyDescent="0.25">
      <c r="E1578" s="1328"/>
      <c r="F1578" s="1328"/>
      <c r="G1578" s="954"/>
    </row>
    <row r="1579" spans="5:7" x14ac:dyDescent="0.25">
      <c r="E1579" s="1328"/>
      <c r="F1579" s="1328"/>
      <c r="G1579" s="954"/>
    </row>
    <row r="1580" spans="5:7" x14ac:dyDescent="0.25">
      <c r="E1580" s="1328"/>
      <c r="F1580" s="1328"/>
      <c r="G1580" s="954"/>
    </row>
    <row r="1581" spans="5:7" x14ac:dyDescent="0.25">
      <c r="E1581" s="1328"/>
      <c r="F1581" s="1328"/>
      <c r="G1581" s="954"/>
    </row>
    <row r="1582" spans="5:7" x14ac:dyDescent="0.25">
      <c r="E1582" s="1328"/>
      <c r="F1582" s="1328"/>
      <c r="G1582" s="954"/>
    </row>
    <row r="1583" spans="5:7" x14ac:dyDescent="0.25">
      <c r="E1583" s="1328"/>
      <c r="F1583" s="1328"/>
      <c r="G1583" s="954"/>
    </row>
    <row r="1584" spans="5:7" x14ac:dyDescent="0.25">
      <c r="E1584" s="1328"/>
      <c r="F1584" s="1328"/>
      <c r="G1584" s="954"/>
    </row>
    <row r="1585" spans="5:7" x14ac:dyDescent="0.25">
      <c r="E1585" s="1328"/>
      <c r="F1585" s="1328"/>
      <c r="G1585" s="954"/>
    </row>
    <row r="1586" spans="5:7" x14ac:dyDescent="0.25">
      <c r="E1586" s="1328"/>
      <c r="F1586" s="1328"/>
      <c r="G1586" s="954"/>
    </row>
    <row r="1587" spans="5:7" x14ac:dyDescent="0.25">
      <c r="E1587" s="1328"/>
      <c r="F1587" s="1328"/>
      <c r="G1587" s="954"/>
    </row>
    <row r="1588" spans="5:7" x14ac:dyDescent="0.25">
      <c r="E1588" s="1328"/>
      <c r="F1588" s="1328"/>
      <c r="G1588" s="954"/>
    </row>
    <row r="1589" spans="5:7" x14ac:dyDescent="0.25">
      <c r="E1589" s="1328"/>
      <c r="F1589" s="1328"/>
      <c r="G1589" s="954"/>
    </row>
    <row r="1590" spans="5:7" x14ac:dyDescent="0.25">
      <c r="E1590" s="1328"/>
      <c r="F1590" s="1328"/>
      <c r="G1590" s="954"/>
    </row>
    <row r="1591" spans="5:7" x14ac:dyDescent="0.25">
      <c r="E1591" s="1328"/>
      <c r="F1591" s="1328"/>
      <c r="G1591" s="954"/>
    </row>
    <row r="1592" spans="5:7" x14ac:dyDescent="0.25">
      <c r="E1592" s="1328"/>
      <c r="F1592" s="1328"/>
      <c r="G1592" s="954"/>
    </row>
    <row r="1593" spans="5:7" x14ac:dyDescent="0.25">
      <c r="E1593" s="1328"/>
      <c r="F1593" s="1328"/>
      <c r="G1593" s="954"/>
    </row>
    <row r="1594" spans="5:7" x14ac:dyDescent="0.25">
      <c r="E1594" s="1328"/>
      <c r="F1594" s="1328"/>
      <c r="G1594" s="954"/>
    </row>
    <row r="1595" spans="5:7" x14ac:dyDescent="0.25">
      <c r="E1595" s="1328"/>
      <c r="F1595" s="1328"/>
      <c r="G1595" s="954"/>
    </row>
    <row r="1596" spans="5:7" x14ac:dyDescent="0.25">
      <c r="E1596" s="1328"/>
      <c r="F1596" s="1328"/>
      <c r="G1596" s="954"/>
    </row>
    <row r="1597" spans="5:7" x14ac:dyDescent="0.25">
      <c r="E1597" s="1328"/>
      <c r="F1597" s="1328"/>
      <c r="G1597" s="954"/>
    </row>
    <row r="1598" spans="5:7" x14ac:dyDescent="0.25">
      <c r="E1598" s="1328"/>
      <c r="F1598" s="1328"/>
      <c r="G1598" s="954"/>
    </row>
    <row r="1599" spans="5:7" x14ac:dyDescent="0.25">
      <c r="E1599" s="1328"/>
      <c r="F1599" s="1328"/>
      <c r="G1599" s="954"/>
    </row>
    <row r="1600" spans="5:7" x14ac:dyDescent="0.25">
      <c r="E1600" s="1328"/>
      <c r="F1600" s="1328"/>
      <c r="G1600" s="954"/>
    </row>
    <row r="1601" spans="5:7" x14ac:dyDescent="0.25">
      <c r="E1601" s="1328"/>
      <c r="F1601" s="1328"/>
      <c r="G1601" s="954"/>
    </row>
    <row r="1602" spans="5:7" x14ac:dyDescent="0.25">
      <c r="E1602" s="1328"/>
      <c r="F1602" s="1328"/>
      <c r="G1602" s="954"/>
    </row>
    <row r="1603" spans="5:7" x14ac:dyDescent="0.25">
      <c r="E1603" s="1328"/>
      <c r="F1603" s="1328"/>
      <c r="G1603" s="954"/>
    </row>
    <row r="1604" spans="5:7" x14ac:dyDescent="0.25">
      <c r="E1604" s="1328"/>
      <c r="F1604" s="1328"/>
      <c r="G1604" s="954"/>
    </row>
    <row r="1605" spans="5:7" x14ac:dyDescent="0.25">
      <c r="E1605" s="1328"/>
      <c r="F1605" s="1328"/>
      <c r="G1605" s="954"/>
    </row>
    <row r="1606" spans="5:7" x14ac:dyDescent="0.25">
      <c r="E1606" s="1328"/>
      <c r="F1606" s="1328"/>
      <c r="G1606" s="954"/>
    </row>
    <row r="1607" spans="5:7" x14ac:dyDescent="0.25">
      <c r="E1607" s="1328"/>
      <c r="F1607" s="1328"/>
      <c r="G1607" s="954"/>
    </row>
    <row r="1608" spans="5:7" x14ac:dyDescent="0.25">
      <c r="E1608" s="1328"/>
      <c r="F1608" s="1328"/>
      <c r="G1608" s="954"/>
    </row>
    <row r="1609" spans="5:7" x14ac:dyDescent="0.25">
      <c r="E1609" s="1328"/>
      <c r="F1609" s="1328"/>
      <c r="G1609" s="954"/>
    </row>
    <row r="1610" spans="5:7" x14ac:dyDescent="0.25">
      <c r="E1610" s="1328"/>
      <c r="F1610" s="1328"/>
      <c r="G1610" s="954"/>
    </row>
    <row r="1611" spans="5:7" x14ac:dyDescent="0.25">
      <c r="E1611" s="1328"/>
      <c r="F1611" s="1328"/>
      <c r="G1611" s="954"/>
    </row>
    <row r="1612" spans="5:7" x14ac:dyDescent="0.25">
      <c r="E1612" s="1328"/>
      <c r="F1612" s="1328"/>
      <c r="G1612" s="954"/>
    </row>
    <row r="1613" spans="5:7" x14ac:dyDescent="0.25">
      <c r="E1613" s="1328"/>
      <c r="F1613" s="1328"/>
      <c r="G1613" s="954"/>
    </row>
    <row r="1614" spans="5:7" x14ac:dyDescent="0.25">
      <c r="E1614" s="1328"/>
      <c r="F1614" s="1328"/>
      <c r="G1614" s="954"/>
    </row>
    <row r="1615" spans="5:7" x14ac:dyDescent="0.25">
      <c r="E1615" s="1328"/>
      <c r="F1615" s="1328"/>
      <c r="G1615" s="954"/>
    </row>
    <row r="1616" spans="5:7" x14ac:dyDescent="0.25">
      <c r="E1616" s="1328"/>
      <c r="F1616" s="1328"/>
      <c r="G1616" s="954"/>
    </row>
    <row r="1617" spans="5:7" x14ac:dyDescent="0.25">
      <c r="E1617" s="1328"/>
      <c r="F1617" s="1328"/>
      <c r="G1617" s="954"/>
    </row>
    <row r="1618" spans="5:7" x14ac:dyDescent="0.25">
      <c r="E1618" s="1328"/>
      <c r="F1618" s="1328"/>
      <c r="G1618" s="954"/>
    </row>
    <row r="1619" spans="5:7" x14ac:dyDescent="0.25">
      <c r="E1619" s="1328"/>
      <c r="F1619" s="1328"/>
      <c r="G1619" s="954"/>
    </row>
    <row r="1620" spans="5:7" x14ac:dyDescent="0.25">
      <c r="E1620" s="1328"/>
      <c r="F1620" s="1328"/>
      <c r="G1620" s="954"/>
    </row>
    <row r="1621" spans="5:7" x14ac:dyDescent="0.25">
      <c r="E1621" s="1328"/>
      <c r="F1621" s="1328"/>
      <c r="G1621" s="954"/>
    </row>
    <row r="1622" spans="5:7" x14ac:dyDescent="0.25">
      <c r="E1622" s="1328"/>
      <c r="F1622" s="1328"/>
      <c r="G1622" s="954"/>
    </row>
    <row r="1623" spans="5:7" x14ac:dyDescent="0.25">
      <c r="E1623" s="1328"/>
      <c r="F1623" s="1328"/>
      <c r="G1623" s="954"/>
    </row>
    <row r="1624" spans="5:7" x14ac:dyDescent="0.25">
      <c r="E1624" s="1328"/>
      <c r="F1624" s="1328"/>
      <c r="G1624" s="954"/>
    </row>
    <row r="1625" spans="5:7" x14ac:dyDescent="0.25">
      <c r="E1625" s="1328"/>
      <c r="F1625" s="1328"/>
      <c r="G1625" s="954"/>
    </row>
    <row r="1626" spans="5:7" x14ac:dyDescent="0.25">
      <c r="E1626" s="1328"/>
      <c r="F1626" s="1328"/>
      <c r="G1626" s="954"/>
    </row>
    <row r="1627" spans="5:7" x14ac:dyDescent="0.25">
      <c r="E1627" s="1328"/>
      <c r="F1627" s="1328"/>
      <c r="G1627" s="954"/>
    </row>
    <row r="1628" spans="5:7" x14ac:dyDescent="0.25">
      <c r="E1628" s="1328"/>
      <c r="F1628" s="1328"/>
      <c r="G1628" s="954"/>
    </row>
    <row r="1629" spans="5:7" x14ac:dyDescent="0.25">
      <c r="E1629" s="1328"/>
      <c r="F1629" s="1328"/>
      <c r="G1629" s="954"/>
    </row>
    <row r="1630" spans="5:7" x14ac:dyDescent="0.25">
      <c r="E1630" s="1328"/>
      <c r="F1630" s="1328"/>
      <c r="G1630" s="954"/>
    </row>
    <row r="1631" spans="5:7" x14ac:dyDescent="0.25">
      <c r="E1631" s="1328"/>
      <c r="F1631" s="1328"/>
      <c r="G1631" s="954"/>
    </row>
    <row r="1632" spans="5:7" x14ac:dyDescent="0.25">
      <c r="E1632" s="1328"/>
      <c r="F1632" s="1328"/>
      <c r="G1632" s="954"/>
    </row>
    <row r="1633" spans="5:7" x14ac:dyDescent="0.25">
      <c r="E1633" s="1328"/>
      <c r="F1633" s="1328"/>
      <c r="G1633" s="954"/>
    </row>
    <row r="1634" spans="5:7" x14ac:dyDescent="0.25">
      <c r="E1634" s="1328"/>
      <c r="F1634" s="1328"/>
      <c r="G1634" s="954"/>
    </row>
    <row r="1635" spans="5:7" x14ac:dyDescent="0.25">
      <c r="E1635" s="1328"/>
      <c r="F1635" s="1328"/>
      <c r="G1635" s="954"/>
    </row>
    <row r="1636" spans="5:7" x14ac:dyDescent="0.25">
      <c r="E1636" s="1328"/>
      <c r="F1636" s="1328"/>
      <c r="G1636" s="954"/>
    </row>
    <row r="1637" spans="5:7" x14ac:dyDescent="0.25">
      <c r="E1637" s="1328"/>
      <c r="F1637" s="1328"/>
      <c r="G1637" s="954"/>
    </row>
    <row r="1638" spans="5:7" x14ac:dyDescent="0.25">
      <c r="E1638" s="1328"/>
      <c r="F1638" s="1328"/>
      <c r="G1638" s="954"/>
    </row>
    <row r="1639" spans="5:7" x14ac:dyDescent="0.25">
      <c r="E1639" s="1328"/>
      <c r="F1639" s="1328"/>
      <c r="G1639" s="954"/>
    </row>
    <row r="1640" spans="5:7" x14ac:dyDescent="0.25">
      <c r="E1640" s="1328"/>
      <c r="F1640" s="1328"/>
      <c r="G1640" s="954"/>
    </row>
    <row r="1641" spans="5:7" x14ac:dyDescent="0.25">
      <c r="E1641" s="1328"/>
      <c r="F1641" s="1328"/>
      <c r="G1641" s="954"/>
    </row>
    <row r="1642" spans="5:7" x14ac:dyDescent="0.25">
      <c r="E1642" s="1328"/>
      <c r="F1642" s="1328"/>
      <c r="G1642" s="954"/>
    </row>
    <row r="1643" spans="5:7" x14ac:dyDescent="0.25">
      <c r="E1643" s="1328"/>
      <c r="F1643" s="1328"/>
      <c r="G1643" s="954"/>
    </row>
    <row r="1644" spans="5:7" x14ac:dyDescent="0.25">
      <c r="E1644" s="1328"/>
      <c r="F1644" s="1328"/>
      <c r="G1644" s="954"/>
    </row>
    <row r="1645" spans="5:7" x14ac:dyDescent="0.25">
      <c r="E1645" s="1328"/>
      <c r="F1645" s="1328"/>
      <c r="G1645" s="954"/>
    </row>
    <row r="1646" spans="5:7" x14ac:dyDescent="0.25">
      <c r="E1646" s="1328"/>
      <c r="F1646" s="1328"/>
      <c r="G1646" s="954"/>
    </row>
    <row r="1647" spans="5:7" x14ac:dyDescent="0.25">
      <c r="E1647" s="1328"/>
      <c r="F1647" s="1328"/>
      <c r="G1647" s="954"/>
    </row>
    <row r="1648" spans="5:7" x14ac:dyDescent="0.25">
      <c r="E1648" s="1328"/>
      <c r="F1648" s="1328"/>
      <c r="G1648" s="954"/>
    </row>
    <row r="1649" spans="5:7" x14ac:dyDescent="0.25">
      <c r="E1649" s="1328"/>
      <c r="F1649" s="1328"/>
      <c r="G1649" s="954"/>
    </row>
    <row r="1650" spans="5:7" x14ac:dyDescent="0.25">
      <c r="E1650" s="1328"/>
      <c r="F1650" s="1328"/>
      <c r="G1650" s="954"/>
    </row>
    <row r="1651" spans="5:7" x14ac:dyDescent="0.25">
      <c r="E1651" s="1328"/>
      <c r="F1651" s="1328"/>
      <c r="G1651" s="954"/>
    </row>
    <row r="1652" spans="5:7" x14ac:dyDescent="0.25">
      <c r="E1652" s="1328"/>
      <c r="F1652" s="1328"/>
      <c r="G1652" s="954"/>
    </row>
    <row r="1653" spans="5:7" x14ac:dyDescent="0.25">
      <c r="E1653" s="1328"/>
      <c r="F1653" s="1328"/>
      <c r="G1653" s="954"/>
    </row>
    <row r="1654" spans="5:7" x14ac:dyDescent="0.25">
      <c r="E1654" s="1328"/>
      <c r="F1654" s="1328"/>
      <c r="G1654" s="954"/>
    </row>
    <row r="1655" spans="5:7" x14ac:dyDescent="0.25">
      <c r="E1655" s="1328"/>
      <c r="F1655" s="1328"/>
      <c r="G1655" s="954"/>
    </row>
    <row r="1656" spans="5:7" x14ac:dyDescent="0.25">
      <c r="E1656" s="1328"/>
      <c r="F1656" s="1328"/>
      <c r="G1656" s="954"/>
    </row>
    <row r="1657" spans="5:7" x14ac:dyDescent="0.25">
      <c r="E1657" s="1328"/>
      <c r="F1657" s="1328"/>
      <c r="G1657" s="954"/>
    </row>
    <row r="1658" spans="5:7" x14ac:dyDescent="0.25">
      <c r="E1658" s="1328"/>
      <c r="F1658" s="1328"/>
      <c r="G1658" s="954"/>
    </row>
    <row r="1659" spans="5:7" x14ac:dyDescent="0.25">
      <c r="E1659" s="1328"/>
      <c r="F1659" s="1328"/>
      <c r="G1659" s="954"/>
    </row>
    <row r="1660" spans="5:7" x14ac:dyDescent="0.25">
      <c r="E1660" s="1328"/>
      <c r="F1660" s="1328"/>
      <c r="G1660" s="954"/>
    </row>
    <row r="1661" spans="5:7" x14ac:dyDescent="0.25">
      <c r="E1661" s="1328"/>
      <c r="F1661" s="1328"/>
      <c r="G1661" s="954"/>
    </row>
    <row r="1662" spans="5:7" x14ac:dyDescent="0.25">
      <c r="E1662" s="1328"/>
      <c r="F1662" s="1328"/>
      <c r="G1662" s="954"/>
    </row>
    <row r="1663" spans="5:7" x14ac:dyDescent="0.25">
      <c r="E1663" s="1328"/>
      <c r="F1663" s="1328"/>
      <c r="G1663" s="954"/>
    </row>
    <row r="1664" spans="5:7" x14ac:dyDescent="0.25">
      <c r="E1664" s="1328"/>
      <c r="F1664" s="1328"/>
      <c r="G1664" s="954"/>
    </row>
    <row r="1665" spans="5:7" x14ac:dyDescent="0.25">
      <c r="E1665" s="1328"/>
      <c r="F1665" s="1328"/>
      <c r="G1665" s="954"/>
    </row>
    <row r="1666" spans="5:7" x14ac:dyDescent="0.25">
      <c r="E1666" s="1328"/>
      <c r="F1666" s="1328"/>
      <c r="G1666" s="954"/>
    </row>
    <row r="1667" spans="5:7" x14ac:dyDescent="0.25">
      <c r="E1667" s="1328"/>
      <c r="F1667" s="1328"/>
      <c r="G1667" s="954"/>
    </row>
    <row r="1668" spans="5:7" x14ac:dyDescent="0.25">
      <c r="E1668" s="1328"/>
      <c r="F1668" s="1328"/>
      <c r="G1668" s="954"/>
    </row>
    <row r="1669" spans="5:7" x14ac:dyDescent="0.25">
      <c r="E1669" s="1328"/>
      <c r="F1669" s="1328"/>
      <c r="G1669" s="954"/>
    </row>
    <row r="1670" spans="5:7" x14ac:dyDescent="0.25">
      <c r="E1670" s="1328"/>
      <c r="F1670" s="1328"/>
      <c r="G1670" s="954"/>
    </row>
    <row r="1671" spans="5:7" x14ac:dyDescent="0.25">
      <c r="E1671" s="1328"/>
      <c r="F1671" s="1328"/>
      <c r="G1671" s="954"/>
    </row>
    <row r="1672" spans="5:7" x14ac:dyDescent="0.25">
      <c r="E1672" s="1328"/>
      <c r="F1672" s="1328"/>
      <c r="G1672" s="954"/>
    </row>
    <row r="1673" spans="5:7" x14ac:dyDescent="0.25">
      <c r="E1673" s="1328"/>
      <c r="F1673" s="1328"/>
      <c r="G1673" s="954"/>
    </row>
    <row r="1674" spans="5:7" x14ac:dyDescent="0.25">
      <c r="E1674" s="1328"/>
      <c r="F1674" s="1328"/>
      <c r="G1674" s="954"/>
    </row>
    <row r="1675" spans="5:7" x14ac:dyDescent="0.25">
      <c r="E1675" s="1328"/>
      <c r="F1675" s="1328"/>
      <c r="G1675" s="954"/>
    </row>
    <row r="1676" spans="5:7" x14ac:dyDescent="0.25">
      <c r="E1676" s="1328"/>
      <c r="F1676" s="1328"/>
      <c r="G1676" s="954"/>
    </row>
    <row r="1677" spans="5:7" x14ac:dyDescent="0.25">
      <c r="E1677" s="1328"/>
      <c r="F1677" s="1328"/>
      <c r="G1677" s="954"/>
    </row>
    <row r="1678" spans="5:7" x14ac:dyDescent="0.25">
      <c r="E1678" s="1328"/>
      <c r="F1678" s="1328"/>
      <c r="G1678" s="954"/>
    </row>
    <row r="1679" spans="5:7" x14ac:dyDescent="0.25">
      <c r="E1679" s="1328"/>
      <c r="F1679" s="1328"/>
      <c r="G1679" s="954"/>
    </row>
    <row r="1680" spans="5:7" x14ac:dyDescent="0.25">
      <c r="E1680" s="1328"/>
      <c r="F1680" s="1328"/>
      <c r="G1680" s="954"/>
    </row>
    <row r="1681" spans="5:7" x14ac:dyDescent="0.25">
      <c r="E1681" s="1328"/>
      <c r="F1681" s="1328"/>
      <c r="G1681" s="954"/>
    </row>
    <row r="1682" spans="5:7" x14ac:dyDescent="0.25">
      <c r="E1682" s="1328"/>
      <c r="F1682" s="1328"/>
      <c r="G1682" s="954"/>
    </row>
    <row r="1683" spans="5:7" x14ac:dyDescent="0.25">
      <c r="E1683" s="1328"/>
      <c r="F1683" s="1328"/>
      <c r="G1683" s="954"/>
    </row>
    <row r="1684" spans="5:7" x14ac:dyDescent="0.25">
      <c r="E1684" s="1328"/>
      <c r="F1684" s="1328"/>
      <c r="G1684" s="954"/>
    </row>
    <row r="1685" spans="5:7" x14ac:dyDescent="0.25">
      <c r="E1685" s="1328"/>
      <c r="F1685" s="1328"/>
      <c r="G1685" s="954"/>
    </row>
    <row r="1686" spans="5:7" x14ac:dyDescent="0.25">
      <c r="E1686" s="1328"/>
      <c r="F1686" s="1328"/>
      <c r="G1686" s="954"/>
    </row>
    <row r="1687" spans="5:7" x14ac:dyDescent="0.25">
      <c r="E1687" s="1328"/>
      <c r="F1687" s="1328"/>
      <c r="G1687" s="954"/>
    </row>
    <row r="1688" spans="5:7" x14ac:dyDescent="0.25">
      <c r="E1688" s="1328"/>
      <c r="F1688" s="1328"/>
      <c r="G1688" s="954"/>
    </row>
    <row r="1689" spans="5:7" x14ac:dyDescent="0.25">
      <c r="E1689" s="1328"/>
      <c r="F1689" s="1328"/>
      <c r="G1689" s="954"/>
    </row>
    <row r="1690" spans="5:7" x14ac:dyDescent="0.25">
      <c r="E1690" s="1328"/>
      <c r="F1690" s="1328"/>
      <c r="G1690" s="954"/>
    </row>
    <row r="1691" spans="5:7" x14ac:dyDescent="0.25">
      <c r="E1691" s="1328"/>
      <c r="F1691" s="1328"/>
      <c r="G1691" s="954"/>
    </row>
    <row r="1692" spans="5:7" x14ac:dyDescent="0.25">
      <c r="E1692" s="1328"/>
      <c r="F1692" s="1328"/>
      <c r="G1692" s="954"/>
    </row>
    <row r="1693" spans="5:7" x14ac:dyDescent="0.25">
      <c r="E1693" s="1328"/>
      <c r="F1693" s="1328"/>
      <c r="G1693" s="954"/>
    </row>
    <row r="1694" spans="5:7" x14ac:dyDescent="0.25">
      <c r="E1694" s="1328"/>
      <c r="F1694" s="1328"/>
      <c r="G1694" s="954"/>
    </row>
    <row r="1695" spans="5:7" x14ac:dyDescent="0.25">
      <c r="E1695" s="1328"/>
      <c r="F1695" s="1328"/>
      <c r="G1695" s="954"/>
    </row>
    <row r="1696" spans="5:7" x14ac:dyDescent="0.25">
      <c r="E1696" s="1328"/>
      <c r="F1696" s="1328"/>
      <c r="G1696" s="954"/>
    </row>
    <row r="1697" spans="5:7" x14ac:dyDescent="0.25">
      <c r="E1697" s="1328"/>
      <c r="F1697" s="1328"/>
      <c r="G1697" s="954"/>
    </row>
    <row r="1698" spans="5:7" x14ac:dyDescent="0.25">
      <c r="E1698" s="1328"/>
      <c r="F1698" s="1328"/>
      <c r="G1698" s="954"/>
    </row>
    <row r="1699" spans="5:7" x14ac:dyDescent="0.25">
      <c r="E1699" s="1328"/>
      <c r="F1699" s="1328"/>
      <c r="G1699" s="954"/>
    </row>
    <row r="1700" spans="5:7" x14ac:dyDescent="0.25">
      <c r="E1700" s="1328"/>
      <c r="F1700" s="1328"/>
      <c r="G1700" s="954"/>
    </row>
    <row r="1701" spans="5:7" x14ac:dyDescent="0.25">
      <c r="E1701" s="1328"/>
      <c r="F1701" s="1328"/>
      <c r="G1701" s="954"/>
    </row>
    <row r="1702" spans="5:7" x14ac:dyDescent="0.25">
      <c r="E1702" s="1328"/>
      <c r="F1702" s="1328"/>
      <c r="G1702" s="954"/>
    </row>
    <row r="1703" spans="5:7" x14ac:dyDescent="0.25">
      <c r="E1703" s="1328"/>
      <c r="F1703" s="1328"/>
      <c r="G1703" s="954"/>
    </row>
    <row r="1704" spans="5:7" x14ac:dyDescent="0.25">
      <c r="E1704" s="1328"/>
      <c r="F1704" s="1328"/>
      <c r="G1704" s="954"/>
    </row>
    <row r="1705" spans="5:7" x14ac:dyDescent="0.25">
      <c r="E1705" s="1328"/>
      <c r="F1705" s="1328"/>
      <c r="G1705" s="954"/>
    </row>
    <row r="1706" spans="5:7" x14ac:dyDescent="0.25">
      <c r="E1706" s="1328"/>
      <c r="F1706" s="1328"/>
      <c r="G1706" s="954"/>
    </row>
    <row r="1707" spans="5:7" x14ac:dyDescent="0.25">
      <c r="E1707" s="1328"/>
      <c r="F1707" s="1328"/>
      <c r="G1707" s="954"/>
    </row>
    <row r="1708" spans="5:7" x14ac:dyDescent="0.25">
      <c r="E1708" s="1328"/>
      <c r="F1708" s="1328"/>
      <c r="G1708" s="954"/>
    </row>
    <row r="1709" spans="5:7" x14ac:dyDescent="0.25">
      <c r="E1709" s="1328"/>
      <c r="F1709" s="1328"/>
      <c r="G1709" s="954"/>
    </row>
    <row r="1710" spans="5:7" x14ac:dyDescent="0.25">
      <c r="E1710" s="1328"/>
      <c r="F1710" s="1328"/>
      <c r="G1710" s="954"/>
    </row>
    <row r="1711" spans="5:7" x14ac:dyDescent="0.25">
      <c r="E1711" s="1328"/>
      <c r="F1711" s="1328"/>
      <c r="G1711" s="954"/>
    </row>
    <row r="1712" spans="5:7" x14ac:dyDescent="0.25">
      <c r="E1712" s="1328"/>
      <c r="F1712" s="1328"/>
      <c r="G1712" s="954"/>
    </row>
    <row r="1713" spans="5:7" x14ac:dyDescent="0.25">
      <c r="E1713" s="1328"/>
      <c r="F1713" s="1328"/>
      <c r="G1713" s="954"/>
    </row>
    <row r="1714" spans="5:7" x14ac:dyDescent="0.25">
      <c r="E1714" s="1328"/>
      <c r="F1714" s="1328"/>
      <c r="G1714" s="954"/>
    </row>
    <row r="1715" spans="5:7" x14ac:dyDescent="0.25">
      <c r="E1715" s="1328"/>
      <c r="F1715" s="1328"/>
      <c r="G1715" s="954"/>
    </row>
    <row r="1716" spans="5:7" x14ac:dyDescent="0.25">
      <c r="E1716" s="1328"/>
      <c r="F1716" s="1328"/>
      <c r="G1716" s="954"/>
    </row>
    <row r="1717" spans="5:7" x14ac:dyDescent="0.25">
      <c r="E1717" s="1328"/>
      <c r="F1717" s="1328"/>
      <c r="G1717" s="954"/>
    </row>
    <row r="1718" spans="5:7" x14ac:dyDescent="0.25">
      <c r="E1718" s="1328"/>
      <c r="F1718" s="1328"/>
      <c r="G1718" s="954"/>
    </row>
    <row r="1719" spans="5:7" x14ac:dyDescent="0.25">
      <c r="E1719" s="1328"/>
      <c r="F1719" s="1328"/>
      <c r="G1719" s="954"/>
    </row>
    <row r="1720" spans="5:7" x14ac:dyDescent="0.25">
      <c r="E1720" s="1328"/>
      <c r="F1720" s="1328"/>
      <c r="G1720" s="954"/>
    </row>
    <row r="1721" spans="5:7" x14ac:dyDescent="0.25">
      <c r="E1721" s="1328"/>
      <c r="F1721" s="1328"/>
      <c r="G1721" s="954"/>
    </row>
    <row r="1722" spans="5:7" x14ac:dyDescent="0.25">
      <c r="E1722" s="1328"/>
      <c r="F1722" s="1328"/>
      <c r="G1722" s="954"/>
    </row>
    <row r="1723" spans="5:7" x14ac:dyDescent="0.25">
      <c r="E1723" s="1328"/>
      <c r="F1723" s="1328"/>
      <c r="G1723" s="954"/>
    </row>
    <row r="1724" spans="5:7" x14ac:dyDescent="0.25">
      <c r="E1724" s="1328"/>
      <c r="F1724" s="1328"/>
      <c r="G1724" s="954"/>
    </row>
    <row r="1725" spans="5:7" x14ac:dyDescent="0.25">
      <c r="E1725" s="1328"/>
      <c r="F1725" s="1328"/>
      <c r="G1725" s="954"/>
    </row>
    <row r="1726" spans="5:7" x14ac:dyDescent="0.25">
      <c r="E1726" s="1328"/>
      <c r="F1726" s="1328"/>
      <c r="G1726" s="954"/>
    </row>
    <row r="1727" spans="5:7" x14ac:dyDescent="0.25">
      <c r="E1727" s="1328"/>
      <c r="F1727" s="1328"/>
      <c r="G1727" s="954"/>
    </row>
    <row r="1728" spans="5:7" x14ac:dyDescent="0.25">
      <c r="E1728" s="1328"/>
      <c r="F1728" s="1328"/>
      <c r="G1728" s="954"/>
    </row>
    <row r="1729" spans="5:7" x14ac:dyDescent="0.25">
      <c r="E1729" s="1328"/>
      <c r="F1729" s="1328"/>
      <c r="G1729" s="954"/>
    </row>
    <row r="1730" spans="5:7" x14ac:dyDescent="0.25">
      <c r="E1730" s="1328"/>
      <c r="F1730" s="1328"/>
      <c r="G1730" s="954"/>
    </row>
    <row r="1731" spans="5:7" x14ac:dyDescent="0.25">
      <c r="E1731" s="1328"/>
      <c r="F1731" s="1328"/>
      <c r="G1731" s="954"/>
    </row>
    <row r="1732" spans="5:7" x14ac:dyDescent="0.25">
      <c r="E1732" s="1328"/>
      <c r="F1732" s="1328"/>
      <c r="G1732" s="954"/>
    </row>
    <row r="1733" spans="5:7" x14ac:dyDescent="0.25">
      <c r="E1733" s="1328"/>
      <c r="F1733" s="1328"/>
      <c r="G1733" s="954"/>
    </row>
    <row r="1734" spans="5:7" x14ac:dyDescent="0.25">
      <c r="E1734" s="1328"/>
      <c r="F1734" s="1328"/>
      <c r="G1734" s="954"/>
    </row>
    <row r="1735" spans="5:7" x14ac:dyDescent="0.25">
      <c r="E1735" s="1328"/>
      <c r="F1735" s="1328"/>
      <c r="G1735" s="954"/>
    </row>
    <row r="1736" spans="5:7" x14ac:dyDescent="0.25">
      <c r="E1736" s="1328"/>
      <c r="F1736" s="1328"/>
      <c r="G1736" s="954"/>
    </row>
    <row r="1737" spans="5:7" x14ac:dyDescent="0.25">
      <c r="E1737" s="1328"/>
      <c r="F1737" s="1328"/>
      <c r="G1737" s="954"/>
    </row>
    <row r="1738" spans="5:7" x14ac:dyDescent="0.25">
      <c r="E1738" s="1328"/>
      <c r="F1738" s="1328"/>
      <c r="G1738" s="954"/>
    </row>
    <row r="1739" spans="5:7" x14ac:dyDescent="0.25">
      <c r="E1739" s="1328"/>
      <c r="F1739" s="1328"/>
      <c r="G1739" s="954"/>
    </row>
    <row r="1740" spans="5:7" x14ac:dyDescent="0.25">
      <c r="E1740" s="1328"/>
      <c r="F1740" s="1328"/>
      <c r="G1740" s="954"/>
    </row>
    <row r="1741" spans="5:7" x14ac:dyDescent="0.25">
      <c r="E1741" s="1328"/>
      <c r="F1741" s="1328"/>
      <c r="G1741" s="954"/>
    </row>
    <row r="1742" spans="5:7" x14ac:dyDescent="0.25">
      <c r="E1742" s="1328"/>
      <c r="F1742" s="1328"/>
      <c r="G1742" s="954"/>
    </row>
    <row r="1743" spans="5:7" x14ac:dyDescent="0.25">
      <c r="E1743" s="1328"/>
      <c r="F1743" s="1328"/>
      <c r="G1743" s="954"/>
    </row>
    <row r="1744" spans="5:7" x14ac:dyDescent="0.25">
      <c r="E1744" s="1328"/>
      <c r="F1744" s="1328"/>
      <c r="G1744" s="954"/>
    </row>
    <row r="1745" spans="5:7" x14ac:dyDescent="0.25">
      <c r="E1745" s="1328"/>
      <c r="F1745" s="1328"/>
      <c r="G1745" s="954"/>
    </row>
    <row r="1746" spans="5:7" x14ac:dyDescent="0.25">
      <c r="E1746" s="1328"/>
      <c r="F1746" s="1328"/>
      <c r="G1746" s="954"/>
    </row>
    <row r="1747" spans="5:7" x14ac:dyDescent="0.25">
      <c r="E1747" s="1328"/>
      <c r="F1747" s="1328"/>
      <c r="G1747" s="954"/>
    </row>
    <row r="1748" spans="5:7" x14ac:dyDescent="0.25">
      <c r="E1748" s="1328"/>
      <c r="F1748" s="1328"/>
      <c r="G1748" s="954"/>
    </row>
    <row r="1749" spans="5:7" x14ac:dyDescent="0.25">
      <c r="E1749" s="1328"/>
      <c r="F1749" s="1328"/>
      <c r="G1749" s="954"/>
    </row>
    <row r="1750" spans="5:7" x14ac:dyDescent="0.25">
      <c r="E1750" s="1328"/>
      <c r="F1750" s="1328"/>
      <c r="G1750" s="954"/>
    </row>
    <row r="1751" spans="5:7" x14ac:dyDescent="0.25">
      <c r="E1751" s="1328"/>
      <c r="F1751" s="1328"/>
      <c r="G1751" s="954"/>
    </row>
    <row r="1752" spans="5:7" x14ac:dyDescent="0.25">
      <c r="E1752" s="1328"/>
      <c r="F1752" s="1328"/>
      <c r="G1752" s="954"/>
    </row>
    <row r="1753" spans="5:7" x14ac:dyDescent="0.25">
      <c r="E1753" s="1328"/>
      <c r="F1753" s="1328"/>
      <c r="G1753" s="954"/>
    </row>
    <row r="1754" spans="5:7" x14ac:dyDescent="0.25">
      <c r="E1754" s="1328"/>
      <c r="F1754" s="1328"/>
      <c r="G1754" s="954"/>
    </row>
    <row r="1755" spans="5:7" x14ac:dyDescent="0.25">
      <c r="E1755" s="1328"/>
      <c r="F1755" s="1328"/>
      <c r="G1755" s="954"/>
    </row>
    <row r="1756" spans="5:7" x14ac:dyDescent="0.25">
      <c r="E1756" s="1328"/>
      <c r="F1756" s="1328"/>
      <c r="G1756" s="954"/>
    </row>
    <row r="1757" spans="5:7" x14ac:dyDescent="0.25">
      <c r="E1757" s="1328"/>
      <c r="F1757" s="1328"/>
      <c r="G1757" s="954"/>
    </row>
    <row r="1758" spans="5:7" x14ac:dyDescent="0.25">
      <c r="E1758" s="1328"/>
      <c r="F1758" s="1328"/>
      <c r="G1758" s="954"/>
    </row>
    <row r="1759" spans="5:7" x14ac:dyDescent="0.25">
      <c r="E1759" s="1328"/>
      <c r="F1759" s="1328"/>
      <c r="G1759" s="954"/>
    </row>
    <row r="1760" spans="5:7" x14ac:dyDescent="0.25">
      <c r="E1760" s="1328"/>
      <c r="F1760" s="1328"/>
      <c r="G1760" s="954"/>
    </row>
    <row r="1761" spans="5:7" x14ac:dyDescent="0.25">
      <c r="E1761" s="1328"/>
      <c r="F1761" s="1328"/>
      <c r="G1761" s="954"/>
    </row>
    <row r="1762" spans="5:7" x14ac:dyDescent="0.25">
      <c r="E1762" s="1328"/>
      <c r="F1762" s="1328"/>
      <c r="G1762" s="954"/>
    </row>
    <row r="1763" spans="5:7" x14ac:dyDescent="0.25">
      <c r="E1763" s="1328"/>
      <c r="F1763" s="1328"/>
      <c r="G1763" s="954"/>
    </row>
    <row r="1764" spans="5:7" x14ac:dyDescent="0.25">
      <c r="E1764" s="1328"/>
      <c r="F1764" s="1328"/>
      <c r="G1764" s="954"/>
    </row>
    <row r="1765" spans="5:7" x14ac:dyDescent="0.25">
      <c r="E1765" s="1328"/>
      <c r="F1765" s="1328"/>
      <c r="G1765" s="954"/>
    </row>
    <row r="1766" spans="5:7" x14ac:dyDescent="0.25">
      <c r="E1766" s="1328"/>
      <c r="F1766" s="1328"/>
      <c r="G1766" s="954"/>
    </row>
    <row r="1767" spans="5:7" x14ac:dyDescent="0.25">
      <c r="E1767" s="1328"/>
      <c r="F1767" s="1328"/>
      <c r="G1767" s="954"/>
    </row>
    <row r="1768" spans="5:7" x14ac:dyDescent="0.25">
      <c r="E1768" s="1328"/>
      <c r="F1768" s="1328"/>
      <c r="G1768" s="954"/>
    </row>
    <row r="1769" spans="5:7" x14ac:dyDescent="0.25">
      <c r="E1769" s="1328"/>
      <c r="F1769" s="1328"/>
      <c r="G1769" s="954"/>
    </row>
    <row r="1770" spans="5:7" x14ac:dyDescent="0.25">
      <c r="E1770" s="1328"/>
      <c r="F1770" s="1328"/>
      <c r="G1770" s="954"/>
    </row>
    <row r="1771" spans="5:7" x14ac:dyDescent="0.25">
      <c r="E1771" s="1328"/>
      <c r="F1771" s="1328"/>
      <c r="G1771" s="954"/>
    </row>
    <row r="1772" spans="5:7" x14ac:dyDescent="0.25">
      <c r="E1772" s="1328"/>
      <c r="F1772" s="1328"/>
      <c r="G1772" s="954"/>
    </row>
    <row r="1773" spans="5:7" x14ac:dyDescent="0.25">
      <c r="E1773" s="1328"/>
      <c r="F1773" s="1328"/>
      <c r="G1773" s="954"/>
    </row>
    <row r="1774" spans="5:7" x14ac:dyDescent="0.25">
      <c r="E1774" s="1328"/>
      <c r="F1774" s="1328"/>
      <c r="G1774" s="954"/>
    </row>
    <row r="1775" spans="5:7" x14ac:dyDescent="0.25">
      <c r="E1775" s="1328"/>
      <c r="F1775" s="1328"/>
      <c r="G1775" s="954"/>
    </row>
    <row r="1776" spans="5:7" x14ac:dyDescent="0.25">
      <c r="E1776" s="1328"/>
      <c r="F1776" s="1328"/>
      <c r="G1776" s="954"/>
    </row>
    <row r="1777" spans="5:7" x14ac:dyDescent="0.25">
      <c r="E1777" s="1328"/>
      <c r="F1777" s="1328"/>
      <c r="G1777" s="954"/>
    </row>
    <row r="1778" spans="5:7" x14ac:dyDescent="0.25">
      <c r="E1778" s="1328"/>
      <c r="F1778" s="1328"/>
      <c r="G1778" s="954"/>
    </row>
    <row r="1779" spans="5:7" x14ac:dyDescent="0.25">
      <c r="E1779" s="1328"/>
      <c r="F1779" s="1328"/>
      <c r="G1779" s="954"/>
    </row>
    <row r="1780" spans="5:7" x14ac:dyDescent="0.25">
      <c r="E1780" s="1328"/>
      <c r="F1780" s="1328"/>
      <c r="G1780" s="954"/>
    </row>
    <row r="1781" spans="5:7" x14ac:dyDescent="0.25">
      <c r="E1781" s="1328"/>
      <c r="F1781" s="1328"/>
      <c r="G1781" s="954"/>
    </row>
    <row r="1782" spans="5:7" x14ac:dyDescent="0.25">
      <c r="E1782" s="1328"/>
      <c r="F1782" s="1328"/>
      <c r="G1782" s="954"/>
    </row>
    <row r="1783" spans="5:7" x14ac:dyDescent="0.25">
      <c r="E1783" s="1328"/>
      <c r="F1783" s="1328"/>
      <c r="G1783" s="954"/>
    </row>
    <row r="1784" spans="5:7" x14ac:dyDescent="0.25">
      <c r="E1784" s="1328"/>
      <c r="F1784" s="1328"/>
      <c r="G1784" s="954"/>
    </row>
    <row r="1785" spans="5:7" x14ac:dyDescent="0.25">
      <c r="E1785" s="1328"/>
      <c r="F1785" s="1328"/>
      <c r="G1785" s="954"/>
    </row>
    <row r="1786" spans="5:7" x14ac:dyDescent="0.25">
      <c r="E1786" s="1328"/>
      <c r="F1786" s="1328"/>
      <c r="G1786" s="954"/>
    </row>
    <row r="1787" spans="5:7" x14ac:dyDescent="0.25">
      <c r="E1787" s="1328"/>
      <c r="F1787" s="1328"/>
      <c r="G1787" s="954"/>
    </row>
    <row r="1788" spans="5:7" x14ac:dyDescent="0.25">
      <c r="E1788" s="1328"/>
      <c r="F1788" s="1328"/>
      <c r="G1788" s="954"/>
    </row>
    <row r="1789" spans="5:7" x14ac:dyDescent="0.25">
      <c r="E1789" s="1328"/>
      <c r="F1789" s="1328"/>
      <c r="G1789" s="954"/>
    </row>
    <row r="1790" spans="5:7" x14ac:dyDescent="0.25">
      <c r="E1790" s="1328"/>
      <c r="F1790" s="1328"/>
      <c r="G1790" s="954"/>
    </row>
    <row r="1791" spans="5:7" x14ac:dyDescent="0.25">
      <c r="E1791" s="1328"/>
      <c r="F1791" s="1328"/>
      <c r="G1791" s="954"/>
    </row>
    <row r="1792" spans="5:7" x14ac:dyDescent="0.25">
      <c r="E1792" s="1328"/>
      <c r="F1792" s="1328"/>
      <c r="G1792" s="954"/>
    </row>
    <row r="1793" spans="5:7" x14ac:dyDescent="0.25">
      <c r="E1793" s="1328"/>
      <c r="F1793" s="1328"/>
      <c r="G1793" s="954"/>
    </row>
    <row r="1794" spans="5:7" x14ac:dyDescent="0.25">
      <c r="E1794" s="1328"/>
      <c r="F1794" s="1328"/>
      <c r="G1794" s="954"/>
    </row>
    <row r="1795" spans="5:7" x14ac:dyDescent="0.25">
      <c r="E1795" s="1328"/>
      <c r="F1795" s="1328"/>
      <c r="G1795" s="954"/>
    </row>
    <row r="1796" spans="5:7" x14ac:dyDescent="0.25">
      <c r="E1796" s="1328"/>
      <c r="F1796" s="1328"/>
      <c r="G1796" s="954"/>
    </row>
    <row r="1797" spans="5:7" x14ac:dyDescent="0.25">
      <c r="E1797" s="1328"/>
      <c r="F1797" s="1328"/>
      <c r="G1797" s="954"/>
    </row>
    <row r="1798" spans="5:7" x14ac:dyDescent="0.25">
      <c r="E1798" s="1328"/>
      <c r="F1798" s="1328"/>
      <c r="G1798" s="954"/>
    </row>
    <row r="1799" spans="5:7" x14ac:dyDescent="0.25">
      <c r="E1799" s="1328"/>
      <c r="F1799" s="1328"/>
      <c r="G1799" s="954"/>
    </row>
    <row r="1800" spans="5:7" x14ac:dyDescent="0.25">
      <c r="E1800" s="1328"/>
      <c r="F1800" s="1328"/>
      <c r="G1800" s="954"/>
    </row>
    <row r="1801" spans="5:7" x14ac:dyDescent="0.25">
      <c r="E1801" s="1328"/>
      <c r="F1801" s="1328"/>
      <c r="G1801" s="954"/>
    </row>
    <row r="1802" spans="5:7" x14ac:dyDescent="0.25">
      <c r="E1802" s="1328"/>
      <c r="F1802" s="1328"/>
      <c r="G1802" s="954"/>
    </row>
    <row r="1803" spans="5:7" x14ac:dyDescent="0.25">
      <c r="E1803" s="1328"/>
      <c r="F1803" s="1328"/>
      <c r="G1803" s="954"/>
    </row>
    <row r="1804" spans="5:7" x14ac:dyDescent="0.25">
      <c r="E1804" s="1328"/>
      <c r="F1804" s="1328"/>
      <c r="G1804" s="954"/>
    </row>
    <row r="1805" spans="5:7" x14ac:dyDescent="0.25">
      <c r="E1805" s="1328"/>
      <c r="F1805" s="1328"/>
      <c r="G1805" s="954"/>
    </row>
    <row r="1806" spans="5:7" x14ac:dyDescent="0.25">
      <c r="E1806" s="1328"/>
      <c r="F1806" s="1328"/>
      <c r="G1806" s="954"/>
    </row>
    <row r="1807" spans="5:7" x14ac:dyDescent="0.25">
      <c r="E1807" s="1328"/>
      <c r="F1807" s="1328"/>
      <c r="G1807" s="954"/>
    </row>
    <row r="1808" spans="5:7" x14ac:dyDescent="0.25">
      <c r="E1808" s="1328"/>
      <c r="F1808" s="1328"/>
      <c r="G1808" s="954"/>
    </row>
    <row r="1809" spans="5:7" x14ac:dyDescent="0.25">
      <c r="E1809" s="1328"/>
      <c r="F1809" s="1328"/>
      <c r="G1809" s="954"/>
    </row>
    <row r="1810" spans="5:7" x14ac:dyDescent="0.25">
      <c r="E1810" s="1328"/>
      <c r="F1810" s="1328"/>
      <c r="G1810" s="954"/>
    </row>
    <row r="1811" spans="5:7" x14ac:dyDescent="0.25">
      <c r="E1811" s="1328"/>
      <c r="F1811" s="1328"/>
      <c r="G1811" s="954"/>
    </row>
    <row r="1812" spans="5:7" x14ac:dyDescent="0.25">
      <c r="E1812" s="1328"/>
      <c r="F1812" s="1328"/>
      <c r="G1812" s="954"/>
    </row>
    <row r="1813" spans="5:7" x14ac:dyDescent="0.25">
      <c r="E1813" s="1328"/>
      <c r="F1813" s="1328"/>
      <c r="G1813" s="954"/>
    </row>
    <row r="1814" spans="5:7" x14ac:dyDescent="0.25">
      <c r="E1814" s="1328"/>
      <c r="F1814" s="1328"/>
      <c r="G1814" s="954"/>
    </row>
    <row r="1815" spans="5:7" x14ac:dyDescent="0.25">
      <c r="E1815" s="1328"/>
      <c r="F1815" s="1328"/>
      <c r="G1815" s="954"/>
    </row>
    <row r="1816" spans="5:7" x14ac:dyDescent="0.25">
      <c r="E1816" s="1328"/>
      <c r="F1816" s="1328"/>
      <c r="G1816" s="954"/>
    </row>
    <row r="1817" spans="5:7" x14ac:dyDescent="0.25">
      <c r="E1817" s="1328"/>
      <c r="F1817" s="1328"/>
      <c r="G1817" s="954"/>
    </row>
    <row r="1818" spans="5:7" x14ac:dyDescent="0.25">
      <c r="E1818" s="1328"/>
      <c r="F1818" s="1328"/>
      <c r="G1818" s="954"/>
    </row>
    <row r="1819" spans="5:7" x14ac:dyDescent="0.25">
      <c r="E1819" s="1328"/>
      <c r="F1819" s="1328"/>
      <c r="G1819" s="954"/>
    </row>
    <row r="1820" spans="5:7" x14ac:dyDescent="0.25">
      <c r="E1820" s="1328"/>
      <c r="F1820" s="1328"/>
      <c r="G1820" s="954"/>
    </row>
    <row r="1821" spans="5:7" x14ac:dyDescent="0.25">
      <c r="E1821" s="1328"/>
      <c r="F1821" s="1328"/>
      <c r="G1821" s="954"/>
    </row>
    <row r="1822" spans="5:7" x14ac:dyDescent="0.25">
      <c r="E1822" s="1328"/>
      <c r="F1822" s="1328"/>
      <c r="G1822" s="954"/>
    </row>
    <row r="1823" spans="5:7" x14ac:dyDescent="0.25">
      <c r="E1823" s="1328"/>
      <c r="F1823" s="1328"/>
      <c r="G1823" s="954"/>
    </row>
    <row r="1824" spans="5:7" x14ac:dyDescent="0.25">
      <c r="E1824" s="1328"/>
      <c r="F1824" s="1328"/>
      <c r="G1824" s="954"/>
    </row>
    <row r="1825" spans="5:7" x14ac:dyDescent="0.25">
      <c r="E1825" s="1328"/>
      <c r="F1825" s="1328"/>
      <c r="G1825" s="954"/>
    </row>
    <row r="1826" spans="5:7" x14ac:dyDescent="0.25">
      <c r="E1826" s="1328"/>
      <c r="F1826" s="1328"/>
      <c r="G1826" s="954"/>
    </row>
    <row r="1827" spans="5:7" x14ac:dyDescent="0.25">
      <c r="E1827" s="1328"/>
      <c r="F1827" s="1328"/>
      <c r="G1827" s="954"/>
    </row>
    <row r="1828" spans="5:7" x14ac:dyDescent="0.25">
      <c r="E1828" s="1328"/>
      <c r="F1828" s="1328"/>
      <c r="G1828" s="954"/>
    </row>
    <row r="1829" spans="5:7" x14ac:dyDescent="0.25">
      <c r="E1829" s="1328"/>
      <c r="F1829" s="1328"/>
      <c r="G1829" s="954"/>
    </row>
    <row r="1830" spans="5:7" x14ac:dyDescent="0.25">
      <c r="E1830" s="1328"/>
      <c r="F1830" s="1328"/>
      <c r="G1830" s="954"/>
    </row>
    <row r="1831" spans="5:7" x14ac:dyDescent="0.25">
      <c r="E1831" s="1328"/>
      <c r="F1831" s="1328"/>
      <c r="G1831" s="954"/>
    </row>
    <row r="1832" spans="5:7" x14ac:dyDescent="0.25">
      <c r="E1832" s="1328"/>
      <c r="F1832" s="1328"/>
      <c r="G1832" s="954"/>
    </row>
    <row r="1833" spans="5:7" x14ac:dyDescent="0.25">
      <c r="E1833" s="1328"/>
      <c r="F1833" s="1328"/>
      <c r="G1833" s="954"/>
    </row>
    <row r="1834" spans="5:7" x14ac:dyDescent="0.25">
      <c r="E1834" s="1328"/>
      <c r="F1834" s="1328"/>
      <c r="G1834" s="954"/>
    </row>
    <row r="1835" spans="5:7" x14ac:dyDescent="0.25">
      <c r="E1835" s="1328"/>
      <c r="F1835" s="1328"/>
      <c r="G1835" s="954"/>
    </row>
    <row r="1836" spans="5:7" x14ac:dyDescent="0.25">
      <c r="E1836" s="1328"/>
      <c r="F1836" s="1328"/>
      <c r="G1836" s="954"/>
    </row>
    <row r="1837" spans="5:7" x14ac:dyDescent="0.25">
      <c r="E1837" s="1328"/>
      <c r="F1837" s="1328"/>
      <c r="G1837" s="954"/>
    </row>
    <row r="1838" spans="5:7" x14ac:dyDescent="0.25">
      <c r="E1838" s="1328"/>
      <c r="F1838" s="1328"/>
      <c r="G1838" s="954"/>
    </row>
    <row r="1839" spans="5:7" x14ac:dyDescent="0.25">
      <c r="E1839" s="1328"/>
      <c r="F1839" s="1328"/>
      <c r="G1839" s="954"/>
    </row>
    <row r="1840" spans="5:7" x14ac:dyDescent="0.25">
      <c r="E1840" s="1328"/>
      <c r="F1840" s="1328"/>
      <c r="G1840" s="954"/>
    </row>
    <row r="1841" spans="5:7" x14ac:dyDescent="0.25">
      <c r="E1841" s="1328"/>
      <c r="F1841" s="1328"/>
      <c r="G1841" s="954"/>
    </row>
    <row r="1842" spans="5:7" x14ac:dyDescent="0.25">
      <c r="E1842" s="1328"/>
      <c r="F1842" s="1328"/>
      <c r="G1842" s="954"/>
    </row>
    <row r="1843" spans="5:7" x14ac:dyDescent="0.25">
      <c r="E1843" s="1328"/>
      <c r="F1843" s="1328"/>
      <c r="G1843" s="954"/>
    </row>
    <row r="1844" spans="5:7" x14ac:dyDescent="0.25">
      <c r="E1844" s="1328"/>
      <c r="F1844" s="1328"/>
      <c r="G1844" s="954"/>
    </row>
    <row r="1845" spans="5:7" x14ac:dyDescent="0.25">
      <c r="E1845" s="1328"/>
      <c r="F1845" s="1328"/>
      <c r="G1845" s="954"/>
    </row>
    <row r="1846" spans="5:7" x14ac:dyDescent="0.25">
      <c r="E1846" s="1328"/>
      <c r="F1846" s="1328"/>
      <c r="G1846" s="954"/>
    </row>
    <row r="1847" spans="5:7" x14ac:dyDescent="0.25">
      <c r="E1847" s="1328"/>
      <c r="F1847" s="1328"/>
      <c r="G1847" s="954"/>
    </row>
    <row r="1848" spans="5:7" x14ac:dyDescent="0.25">
      <c r="E1848" s="1328"/>
      <c r="F1848" s="1328"/>
      <c r="G1848" s="954"/>
    </row>
    <row r="1849" spans="5:7" x14ac:dyDescent="0.25">
      <c r="E1849" s="1328"/>
      <c r="F1849" s="1328"/>
      <c r="G1849" s="954"/>
    </row>
    <row r="1850" spans="5:7" x14ac:dyDescent="0.25">
      <c r="E1850" s="1328"/>
      <c r="F1850" s="1328"/>
      <c r="G1850" s="954"/>
    </row>
    <row r="1851" spans="5:7" x14ac:dyDescent="0.25">
      <c r="E1851" s="1328"/>
      <c r="F1851" s="1328"/>
      <c r="G1851" s="954"/>
    </row>
    <row r="1852" spans="5:7" x14ac:dyDescent="0.25">
      <c r="E1852" s="1328"/>
      <c r="F1852" s="1328"/>
      <c r="G1852" s="954"/>
    </row>
    <row r="1853" spans="5:7" x14ac:dyDescent="0.25">
      <c r="E1853" s="1328"/>
      <c r="F1853" s="1328"/>
      <c r="G1853" s="954"/>
    </row>
    <row r="1854" spans="5:7" x14ac:dyDescent="0.25">
      <c r="E1854" s="1328"/>
      <c r="F1854" s="1328"/>
      <c r="G1854" s="954"/>
    </row>
    <row r="1855" spans="5:7" x14ac:dyDescent="0.25">
      <c r="E1855" s="1328"/>
      <c r="F1855" s="1328"/>
      <c r="G1855" s="954"/>
    </row>
    <row r="1856" spans="5:7" x14ac:dyDescent="0.25">
      <c r="E1856" s="1328"/>
      <c r="F1856" s="1328"/>
      <c r="G1856" s="954"/>
    </row>
    <row r="1857" spans="5:7" x14ac:dyDescent="0.25">
      <c r="E1857" s="1328"/>
      <c r="F1857" s="1328"/>
      <c r="G1857" s="954"/>
    </row>
    <row r="1858" spans="5:7" x14ac:dyDescent="0.25">
      <c r="E1858" s="1328"/>
      <c r="F1858" s="1328"/>
      <c r="G1858" s="954"/>
    </row>
    <row r="1859" spans="5:7" x14ac:dyDescent="0.25">
      <c r="E1859" s="1328"/>
      <c r="F1859" s="1328"/>
      <c r="G1859" s="954"/>
    </row>
    <row r="1860" spans="5:7" x14ac:dyDescent="0.25">
      <c r="E1860" s="1328"/>
      <c r="F1860" s="1328"/>
      <c r="G1860" s="954"/>
    </row>
    <row r="1861" spans="5:7" x14ac:dyDescent="0.25">
      <c r="E1861" s="1328"/>
      <c r="F1861" s="1328"/>
      <c r="G1861" s="954"/>
    </row>
    <row r="1862" spans="5:7" x14ac:dyDescent="0.25">
      <c r="E1862" s="1328"/>
      <c r="F1862" s="1328"/>
      <c r="G1862" s="954"/>
    </row>
    <row r="1863" spans="5:7" x14ac:dyDescent="0.25">
      <c r="E1863" s="1328"/>
      <c r="F1863" s="1328"/>
      <c r="G1863" s="954"/>
    </row>
    <row r="1864" spans="5:7" x14ac:dyDescent="0.25">
      <c r="E1864" s="1328"/>
      <c r="F1864" s="1328"/>
      <c r="G1864" s="954"/>
    </row>
    <row r="1865" spans="5:7" x14ac:dyDescent="0.25">
      <c r="E1865" s="1328"/>
      <c r="F1865" s="1328"/>
      <c r="G1865" s="954"/>
    </row>
    <row r="1866" spans="5:7" x14ac:dyDescent="0.25">
      <c r="E1866" s="1328"/>
      <c r="F1866" s="1328"/>
      <c r="G1866" s="954"/>
    </row>
    <row r="1867" spans="5:7" x14ac:dyDescent="0.25">
      <c r="E1867" s="1328"/>
      <c r="F1867" s="1328"/>
      <c r="G1867" s="954"/>
    </row>
    <row r="1868" spans="5:7" x14ac:dyDescent="0.25">
      <c r="E1868" s="1328"/>
      <c r="F1868" s="1328"/>
      <c r="G1868" s="954"/>
    </row>
    <row r="1869" spans="5:7" x14ac:dyDescent="0.25">
      <c r="E1869" s="1328"/>
      <c r="F1869" s="1328"/>
      <c r="G1869" s="954"/>
    </row>
    <row r="1870" spans="5:7" x14ac:dyDescent="0.25">
      <c r="E1870" s="1328"/>
      <c r="F1870" s="1328"/>
      <c r="G1870" s="954"/>
    </row>
    <row r="1871" spans="5:7" x14ac:dyDescent="0.25">
      <c r="E1871" s="1328"/>
      <c r="F1871" s="1328"/>
      <c r="G1871" s="954"/>
    </row>
    <row r="1872" spans="5:7" x14ac:dyDescent="0.25">
      <c r="E1872" s="1328"/>
      <c r="F1872" s="1328"/>
      <c r="G1872" s="954"/>
    </row>
    <row r="1873" spans="5:7" x14ac:dyDescent="0.25">
      <c r="E1873" s="1328"/>
      <c r="F1873" s="1328"/>
      <c r="G1873" s="954"/>
    </row>
    <row r="1874" spans="5:7" x14ac:dyDescent="0.25">
      <c r="E1874" s="1328"/>
      <c r="F1874" s="1328"/>
      <c r="G1874" s="954"/>
    </row>
    <row r="1875" spans="5:7" x14ac:dyDescent="0.25">
      <c r="E1875" s="1328"/>
      <c r="F1875" s="1328"/>
      <c r="G1875" s="954"/>
    </row>
    <row r="1876" spans="5:7" x14ac:dyDescent="0.25">
      <c r="E1876" s="1328"/>
      <c r="F1876" s="1328"/>
      <c r="G1876" s="954"/>
    </row>
    <row r="1877" spans="5:7" x14ac:dyDescent="0.25">
      <c r="E1877" s="1328"/>
      <c r="F1877" s="1328"/>
      <c r="G1877" s="954"/>
    </row>
    <row r="1878" spans="5:7" x14ac:dyDescent="0.25">
      <c r="E1878" s="1328"/>
      <c r="F1878" s="1328"/>
      <c r="G1878" s="954"/>
    </row>
    <row r="1879" spans="5:7" x14ac:dyDescent="0.25">
      <c r="E1879" s="1328"/>
      <c r="F1879" s="1328"/>
      <c r="G1879" s="954"/>
    </row>
    <row r="1880" spans="5:7" x14ac:dyDescent="0.25">
      <c r="E1880" s="1328"/>
      <c r="F1880" s="1328"/>
      <c r="G1880" s="954"/>
    </row>
    <row r="1881" spans="5:7" x14ac:dyDescent="0.25">
      <c r="E1881" s="1328"/>
      <c r="F1881" s="1328"/>
      <c r="G1881" s="954"/>
    </row>
    <row r="1882" spans="5:7" x14ac:dyDescent="0.25">
      <c r="E1882" s="1328"/>
      <c r="F1882" s="1328"/>
      <c r="G1882" s="954"/>
    </row>
    <row r="1883" spans="5:7" x14ac:dyDescent="0.25">
      <c r="E1883" s="1328"/>
      <c r="F1883" s="1328"/>
      <c r="G1883" s="954"/>
    </row>
    <row r="1884" spans="5:7" x14ac:dyDescent="0.25">
      <c r="E1884" s="1328"/>
      <c r="F1884" s="1328"/>
      <c r="G1884" s="954"/>
    </row>
    <row r="1885" spans="5:7" x14ac:dyDescent="0.25">
      <c r="E1885" s="1328"/>
      <c r="F1885" s="1328"/>
      <c r="G1885" s="954"/>
    </row>
    <row r="1886" spans="5:7" x14ac:dyDescent="0.25">
      <c r="E1886" s="1328"/>
      <c r="F1886" s="1328"/>
      <c r="G1886" s="954"/>
    </row>
    <row r="1887" spans="5:7" x14ac:dyDescent="0.25">
      <c r="E1887" s="1328"/>
      <c r="F1887" s="1328"/>
      <c r="G1887" s="954"/>
    </row>
    <row r="1888" spans="5:7" x14ac:dyDescent="0.25">
      <c r="E1888" s="1328"/>
      <c r="F1888" s="1328"/>
      <c r="G1888" s="954"/>
    </row>
    <row r="1889" spans="5:7" x14ac:dyDescent="0.25">
      <c r="E1889" s="1328"/>
      <c r="F1889" s="1328"/>
      <c r="G1889" s="954"/>
    </row>
    <row r="1890" spans="5:7" x14ac:dyDescent="0.25">
      <c r="E1890" s="1328"/>
      <c r="F1890" s="1328"/>
      <c r="G1890" s="954"/>
    </row>
    <row r="1891" spans="5:7" x14ac:dyDescent="0.25">
      <c r="E1891" s="1328"/>
      <c r="F1891" s="1328"/>
      <c r="G1891" s="954"/>
    </row>
    <row r="1892" spans="5:7" x14ac:dyDescent="0.25">
      <c r="E1892" s="1328"/>
      <c r="F1892" s="1328"/>
      <c r="G1892" s="954"/>
    </row>
    <row r="1893" spans="5:7" x14ac:dyDescent="0.25">
      <c r="E1893" s="1328"/>
      <c r="F1893" s="1328"/>
      <c r="G1893" s="954"/>
    </row>
    <row r="1894" spans="5:7" x14ac:dyDescent="0.25">
      <c r="E1894" s="1328"/>
      <c r="F1894" s="1328"/>
      <c r="G1894" s="954"/>
    </row>
    <row r="1895" spans="5:7" x14ac:dyDescent="0.25">
      <c r="E1895" s="1328"/>
      <c r="F1895" s="1328"/>
      <c r="G1895" s="954"/>
    </row>
    <row r="1896" spans="5:7" x14ac:dyDescent="0.25">
      <c r="E1896" s="1328"/>
      <c r="F1896" s="1328"/>
      <c r="G1896" s="954"/>
    </row>
    <row r="1897" spans="5:7" x14ac:dyDescent="0.25">
      <c r="E1897" s="1328"/>
      <c r="F1897" s="1328"/>
      <c r="G1897" s="954"/>
    </row>
    <row r="1898" spans="5:7" x14ac:dyDescent="0.25">
      <c r="E1898" s="1328"/>
      <c r="F1898" s="1328"/>
      <c r="G1898" s="954"/>
    </row>
    <row r="1899" spans="5:7" x14ac:dyDescent="0.25">
      <c r="E1899" s="1328"/>
      <c r="F1899" s="1328"/>
      <c r="G1899" s="954"/>
    </row>
    <row r="1900" spans="5:7" x14ac:dyDescent="0.25">
      <c r="E1900" s="1328"/>
      <c r="F1900" s="1328"/>
      <c r="G1900" s="954"/>
    </row>
    <row r="1901" spans="5:7" x14ac:dyDescent="0.25">
      <c r="E1901" s="1328"/>
      <c r="F1901" s="1328"/>
      <c r="G1901" s="954"/>
    </row>
    <row r="1902" spans="5:7" x14ac:dyDescent="0.25">
      <c r="E1902" s="1328"/>
      <c r="F1902" s="1328"/>
      <c r="G1902" s="954"/>
    </row>
    <row r="1903" spans="5:7" x14ac:dyDescent="0.25">
      <c r="E1903" s="1328"/>
      <c r="F1903" s="1328"/>
      <c r="G1903" s="954"/>
    </row>
    <row r="1904" spans="5:7" x14ac:dyDescent="0.25">
      <c r="E1904" s="1328"/>
      <c r="F1904" s="1328"/>
      <c r="G1904" s="954"/>
    </row>
    <row r="1905" spans="5:7" x14ac:dyDescent="0.25">
      <c r="E1905" s="1328"/>
      <c r="F1905" s="1328"/>
      <c r="G1905" s="954"/>
    </row>
    <row r="1906" spans="5:7" x14ac:dyDescent="0.25">
      <c r="E1906" s="1328"/>
      <c r="F1906" s="1328"/>
      <c r="G1906" s="954"/>
    </row>
    <row r="1907" spans="5:7" x14ac:dyDescent="0.25">
      <c r="E1907" s="1328"/>
      <c r="F1907" s="1328"/>
      <c r="G1907" s="954"/>
    </row>
    <row r="1908" spans="5:7" x14ac:dyDescent="0.25">
      <c r="E1908" s="1328"/>
      <c r="F1908" s="1328"/>
      <c r="G1908" s="954"/>
    </row>
    <row r="1909" spans="5:7" x14ac:dyDescent="0.25">
      <c r="E1909" s="1328"/>
      <c r="F1909" s="1328"/>
      <c r="G1909" s="954"/>
    </row>
    <row r="1910" spans="5:7" x14ac:dyDescent="0.25">
      <c r="E1910" s="1328"/>
      <c r="F1910" s="1328"/>
      <c r="G1910" s="954"/>
    </row>
    <row r="1911" spans="5:7" x14ac:dyDescent="0.25">
      <c r="E1911" s="1328"/>
      <c r="F1911" s="1328"/>
      <c r="G1911" s="954"/>
    </row>
    <row r="1912" spans="5:7" x14ac:dyDescent="0.25">
      <c r="E1912" s="1328"/>
      <c r="F1912" s="1328"/>
      <c r="G1912" s="954"/>
    </row>
    <row r="1913" spans="5:7" x14ac:dyDescent="0.25">
      <c r="E1913" s="1328"/>
      <c r="F1913" s="1328"/>
      <c r="G1913" s="954"/>
    </row>
    <row r="1914" spans="5:7" x14ac:dyDescent="0.25">
      <c r="E1914" s="1328"/>
      <c r="F1914" s="1328"/>
      <c r="G1914" s="954"/>
    </row>
    <row r="1915" spans="5:7" x14ac:dyDescent="0.25">
      <c r="E1915" s="1328"/>
      <c r="F1915" s="1328"/>
      <c r="G1915" s="954"/>
    </row>
    <row r="1916" spans="5:7" x14ac:dyDescent="0.25">
      <c r="E1916" s="1328"/>
      <c r="F1916" s="1328"/>
      <c r="G1916" s="954"/>
    </row>
    <row r="1917" spans="5:7" x14ac:dyDescent="0.25">
      <c r="E1917" s="1328"/>
      <c r="F1917" s="1328"/>
      <c r="G1917" s="954"/>
    </row>
    <row r="1918" spans="5:7" x14ac:dyDescent="0.25">
      <c r="E1918" s="1328"/>
      <c r="F1918" s="1328"/>
      <c r="G1918" s="954"/>
    </row>
    <row r="1919" spans="5:7" x14ac:dyDescent="0.25">
      <c r="E1919" s="1328"/>
      <c r="F1919" s="1328"/>
      <c r="G1919" s="954"/>
    </row>
    <row r="1920" spans="5:7" x14ac:dyDescent="0.25">
      <c r="E1920" s="1328"/>
      <c r="F1920" s="1328"/>
      <c r="G1920" s="954"/>
    </row>
    <row r="1921" spans="5:7" x14ac:dyDescent="0.25">
      <c r="E1921" s="1328"/>
      <c r="F1921" s="1328"/>
      <c r="G1921" s="954"/>
    </row>
    <row r="1922" spans="5:7" x14ac:dyDescent="0.25">
      <c r="E1922" s="1328"/>
      <c r="F1922" s="1328"/>
      <c r="G1922" s="954"/>
    </row>
    <row r="1923" spans="5:7" x14ac:dyDescent="0.25">
      <c r="E1923" s="1328"/>
      <c r="F1923" s="1328"/>
      <c r="G1923" s="954"/>
    </row>
    <row r="1924" spans="5:7" x14ac:dyDescent="0.25">
      <c r="E1924" s="1328"/>
      <c r="F1924" s="1328"/>
      <c r="G1924" s="954"/>
    </row>
    <row r="1925" spans="5:7" x14ac:dyDescent="0.25">
      <c r="E1925" s="1328"/>
      <c r="F1925" s="1328"/>
      <c r="G1925" s="954"/>
    </row>
    <row r="1926" spans="5:7" x14ac:dyDescent="0.25">
      <c r="E1926" s="1328"/>
      <c r="F1926" s="1328"/>
      <c r="G1926" s="954"/>
    </row>
    <row r="1927" spans="5:7" x14ac:dyDescent="0.25">
      <c r="E1927" s="1328"/>
      <c r="F1927" s="1328"/>
      <c r="G1927" s="954"/>
    </row>
    <row r="1928" spans="5:7" x14ac:dyDescent="0.25">
      <c r="E1928" s="1328"/>
      <c r="F1928" s="1328"/>
      <c r="G1928" s="954"/>
    </row>
    <row r="1929" spans="5:7" x14ac:dyDescent="0.25">
      <c r="E1929" s="1328"/>
      <c r="F1929" s="1328"/>
      <c r="G1929" s="954"/>
    </row>
    <row r="1930" spans="5:7" x14ac:dyDescent="0.25">
      <c r="E1930" s="1328"/>
      <c r="F1930" s="1328"/>
      <c r="G1930" s="954"/>
    </row>
    <row r="1931" spans="5:7" x14ac:dyDescent="0.25">
      <c r="E1931" s="1328"/>
      <c r="F1931" s="1328"/>
      <c r="G1931" s="954"/>
    </row>
    <row r="1932" spans="5:7" x14ac:dyDescent="0.25">
      <c r="E1932" s="1328"/>
      <c r="F1932" s="1328"/>
      <c r="G1932" s="954"/>
    </row>
    <row r="1933" spans="5:7" x14ac:dyDescent="0.25">
      <c r="E1933" s="1328"/>
      <c r="F1933" s="1328"/>
      <c r="G1933" s="954"/>
    </row>
    <row r="1934" spans="5:7" x14ac:dyDescent="0.25">
      <c r="E1934" s="1328"/>
      <c r="F1934" s="1328"/>
      <c r="G1934" s="954"/>
    </row>
    <row r="1935" spans="5:7" x14ac:dyDescent="0.25">
      <c r="E1935" s="1328"/>
      <c r="F1935" s="1328"/>
      <c r="G1935" s="954"/>
    </row>
    <row r="1936" spans="5:7" x14ac:dyDescent="0.25">
      <c r="E1936" s="1328"/>
      <c r="F1936" s="1328"/>
      <c r="G1936" s="954"/>
    </row>
    <row r="1937" spans="5:7" x14ac:dyDescent="0.25">
      <c r="E1937" s="1328"/>
      <c r="F1937" s="1328"/>
      <c r="G1937" s="954"/>
    </row>
    <row r="1938" spans="5:7" x14ac:dyDescent="0.25">
      <c r="E1938" s="1328"/>
      <c r="F1938" s="1328"/>
      <c r="G1938" s="954"/>
    </row>
    <row r="1939" spans="5:7" x14ac:dyDescent="0.25">
      <c r="E1939" s="1328"/>
      <c r="F1939" s="1328"/>
      <c r="G1939" s="954"/>
    </row>
    <row r="1940" spans="5:7" x14ac:dyDescent="0.25">
      <c r="E1940" s="1328"/>
      <c r="F1940" s="1328"/>
      <c r="G1940" s="954"/>
    </row>
    <row r="1941" spans="5:7" x14ac:dyDescent="0.25">
      <c r="E1941" s="1328"/>
      <c r="F1941" s="1328"/>
      <c r="G1941" s="954"/>
    </row>
    <row r="1942" spans="5:7" x14ac:dyDescent="0.25">
      <c r="E1942" s="1328"/>
      <c r="F1942" s="1328"/>
      <c r="G1942" s="954"/>
    </row>
    <row r="1943" spans="5:7" x14ac:dyDescent="0.25">
      <c r="E1943" s="1328"/>
      <c r="F1943" s="1328"/>
      <c r="G1943" s="954"/>
    </row>
    <row r="1944" spans="5:7" x14ac:dyDescent="0.25">
      <c r="E1944" s="1328"/>
      <c r="F1944" s="1328"/>
      <c r="G1944" s="954"/>
    </row>
    <row r="1945" spans="5:7" x14ac:dyDescent="0.25">
      <c r="E1945" s="1328"/>
      <c r="F1945" s="1328"/>
      <c r="G1945" s="954"/>
    </row>
    <row r="1946" spans="5:7" x14ac:dyDescent="0.25">
      <c r="E1946" s="1328"/>
      <c r="F1946" s="1328"/>
      <c r="G1946" s="954"/>
    </row>
    <row r="1947" spans="5:7" x14ac:dyDescent="0.25">
      <c r="E1947" s="1328"/>
      <c r="F1947" s="1328"/>
      <c r="G1947" s="954"/>
    </row>
    <row r="1948" spans="5:7" x14ac:dyDescent="0.25">
      <c r="E1948" s="1328"/>
      <c r="F1948" s="1328"/>
      <c r="G1948" s="954"/>
    </row>
    <row r="1949" spans="5:7" x14ac:dyDescent="0.25">
      <c r="E1949" s="1328"/>
      <c r="F1949" s="1328"/>
      <c r="G1949" s="954"/>
    </row>
    <row r="1950" spans="5:7" x14ac:dyDescent="0.25">
      <c r="E1950" s="1328"/>
      <c r="F1950" s="1328"/>
      <c r="G1950" s="954"/>
    </row>
    <row r="1951" spans="5:7" x14ac:dyDescent="0.25">
      <c r="E1951" s="1328"/>
      <c r="F1951" s="1328"/>
      <c r="G1951" s="954"/>
    </row>
    <row r="1952" spans="5:7" x14ac:dyDescent="0.25">
      <c r="E1952" s="1328"/>
      <c r="F1952" s="1328"/>
      <c r="G1952" s="954"/>
    </row>
    <row r="1953" spans="5:7" x14ac:dyDescent="0.25">
      <c r="E1953" s="1328"/>
      <c r="F1953" s="1328"/>
      <c r="G1953" s="954"/>
    </row>
    <row r="1954" spans="5:7" x14ac:dyDescent="0.25">
      <c r="E1954" s="1328"/>
      <c r="F1954" s="1328"/>
      <c r="G1954" s="954"/>
    </row>
    <row r="1955" spans="5:7" x14ac:dyDescent="0.25">
      <c r="E1955" s="1328"/>
      <c r="F1955" s="1328"/>
      <c r="G1955" s="954"/>
    </row>
    <row r="1956" spans="5:7" x14ac:dyDescent="0.25">
      <c r="E1956" s="1328"/>
      <c r="F1956" s="1328"/>
      <c r="G1956" s="954"/>
    </row>
    <row r="1957" spans="5:7" x14ac:dyDescent="0.25">
      <c r="E1957" s="1328"/>
      <c r="F1957" s="1328"/>
      <c r="G1957" s="954"/>
    </row>
    <row r="1958" spans="5:7" x14ac:dyDescent="0.25">
      <c r="E1958" s="1328"/>
      <c r="F1958" s="1328"/>
      <c r="G1958" s="954"/>
    </row>
    <row r="1959" spans="5:7" x14ac:dyDescent="0.25">
      <c r="E1959" s="1328"/>
      <c r="F1959" s="1328"/>
      <c r="G1959" s="954"/>
    </row>
    <row r="1960" spans="5:7" x14ac:dyDescent="0.25">
      <c r="E1960" s="1328"/>
      <c r="F1960" s="1328"/>
      <c r="G1960" s="954"/>
    </row>
    <row r="1961" spans="5:7" x14ac:dyDescent="0.25">
      <c r="E1961" s="1328"/>
      <c r="F1961" s="1328"/>
      <c r="G1961" s="954"/>
    </row>
    <row r="1962" spans="5:7" x14ac:dyDescent="0.25">
      <c r="E1962" s="1328"/>
      <c r="F1962" s="1328"/>
      <c r="G1962" s="954"/>
    </row>
    <row r="1963" spans="5:7" x14ac:dyDescent="0.25">
      <c r="E1963" s="1328"/>
      <c r="F1963" s="1328"/>
      <c r="G1963" s="954"/>
    </row>
    <row r="1964" spans="5:7" x14ac:dyDescent="0.25">
      <c r="E1964" s="1328"/>
      <c r="F1964" s="1328"/>
      <c r="G1964" s="954"/>
    </row>
    <row r="1965" spans="5:7" x14ac:dyDescent="0.25">
      <c r="E1965" s="1328"/>
      <c r="F1965" s="1328"/>
      <c r="G1965" s="954"/>
    </row>
    <row r="1966" spans="5:7" x14ac:dyDescent="0.25">
      <c r="E1966" s="1328"/>
      <c r="F1966" s="1328"/>
      <c r="G1966" s="954"/>
    </row>
    <row r="1967" spans="5:7" x14ac:dyDescent="0.25">
      <c r="E1967" s="1328"/>
      <c r="F1967" s="1328"/>
      <c r="G1967" s="954"/>
    </row>
    <row r="1968" spans="5:7" x14ac:dyDescent="0.25">
      <c r="E1968" s="1328"/>
      <c r="F1968" s="1328"/>
      <c r="G1968" s="954"/>
    </row>
    <row r="1969" spans="5:7" x14ac:dyDescent="0.25">
      <c r="E1969" s="1328"/>
      <c r="F1969" s="1328"/>
      <c r="G1969" s="954"/>
    </row>
    <row r="1970" spans="5:7" x14ac:dyDescent="0.25">
      <c r="E1970" s="1328"/>
      <c r="F1970" s="1328"/>
      <c r="G1970" s="954"/>
    </row>
    <row r="1971" spans="5:7" x14ac:dyDescent="0.25">
      <c r="E1971" s="1328"/>
      <c r="F1971" s="1328"/>
      <c r="G1971" s="954"/>
    </row>
    <row r="1972" spans="5:7" x14ac:dyDescent="0.25">
      <c r="E1972" s="1328"/>
      <c r="F1972" s="1328"/>
      <c r="G1972" s="954"/>
    </row>
    <row r="1973" spans="5:7" x14ac:dyDescent="0.25">
      <c r="E1973" s="1328"/>
      <c r="F1973" s="1328"/>
      <c r="G1973" s="954"/>
    </row>
    <row r="1974" spans="5:7" x14ac:dyDescent="0.25">
      <c r="E1974" s="1328"/>
      <c r="F1974" s="1328"/>
      <c r="G1974" s="954"/>
    </row>
    <row r="1975" spans="5:7" x14ac:dyDescent="0.25">
      <c r="E1975" s="1328"/>
      <c r="F1975" s="1328"/>
      <c r="G1975" s="954"/>
    </row>
    <row r="1976" spans="5:7" x14ac:dyDescent="0.25">
      <c r="E1976" s="1328"/>
      <c r="F1976" s="1328"/>
      <c r="G1976" s="954"/>
    </row>
    <row r="1977" spans="5:7" x14ac:dyDescent="0.25">
      <c r="E1977" s="1328"/>
      <c r="F1977" s="1328"/>
      <c r="G1977" s="954"/>
    </row>
    <row r="1978" spans="5:7" x14ac:dyDescent="0.25">
      <c r="E1978" s="1328"/>
      <c r="F1978" s="1328"/>
      <c r="G1978" s="954"/>
    </row>
    <row r="1979" spans="5:7" x14ac:dyDescent="0.25">
      <c r="E1979" s="1328"/>
      <c r="F1979" s="1328"/>
      <c r="G1979" s="954"/>
    </row>
    <row r="1980" spans="5:7" x14ac:dyDescent="0.25">
      <c r="E1980" s="1328"/>
      <c r="F1980" s="1328"/>
      <c r="G1980" s="954"/>
    </row>
    <row r="1981" spans="5:7" x14ac:dyDescent="0.25">
      <c r="E1981" s="1328"/>
      <c r="F1981" s="1328"/>
      <c r="G1981" s="954"/>
    </row>
    <row r="1982" spans="5:7" x14ac:dyDescent="0.25">
      <c r="E1982" s="1328"/>
      <c r="F1982" s="1328"/>
      <c r="G1982" s="954"/>
    </row>
    <row r="1983" spans="5:7" x14ac:dyDescent="0.25">
      <c r="E1983" s="1328"/>
      <c r="F1983" s="1328"/>
      <c r="G1983" s="954"/>
    </row>
    <row r="1984" spans="5:7" x14ac:dyDescent="0.25">
      <c r="E1984" s="1328"/>
      <c r="F1984" s="1328"/>
      <c r="G1984" s="954"/>
    </row>
    <row r="1985" spans="5:7" x14ac:dyDescent="0.25">
      <c r="E1985" s="1328"/>
      <c r="F1985" s="1328"/>
      <c r="G1985" s="954"/>
    </row>
    <row r="1986" spans="5:7" x14ac:dyDescent="0.25">
      <c r="E1986" s="1328"/>
      <c r="F1986" s="1328"/>
      <c r="G1986" s="954"/>
    </row>
    <row r="1987" spans="5:7" x14ac:dyDescent="0.25">
      <c r="E1987" s="1328"/>
      <c r="F1987" s="1328"/>
      <c r="G1987" s="954"/>
    </row>
    <row r="1988" spans="5:7" x14ac:dyDescent="0.25">
      <c r="E1988" s="1328"/>
      <c r="F1988" s="1328"/>
      <c r="G1988" s="954"/>
    </row>
    <row r="1989" spans="5:7" x14ac:dyDescent="0.25">
      <c r="E1989" s="1328"/>
      <c r="F1989" s="1328"/>
      <c r="G1989" s="954"/>
    </row>
    <row r="1990" spans="5:7" x14ac:dyDescent="0.25">
      <c r="E1990" s="1328"/>
      <c r="F1990" s="1328"/>
      <c r="G1990" s="954"/>
    </row>
    <row r="1991" spans="5:7" x14ac:dyDescent="0.25">
      <c r="E1991" s="1328"/>
      <c r="F1991" s="1328"/>
      <c r="G1991" s="954"/>
    </row>
    <row r="1992" spans="5:7" x14ac:dyDescent="0.25">
      <c r="E1992" s="1328"/>
      <c r="F1992" s="1328"/>
      <c r="G1992" s="954"/>
    </row>
    <row r="1993" spans="5:7" x14ac:dyDescent="0.25">
      <c r="E1993" s="1328"/>
      <c r="F1993" s="1328"/>
      <c r="G1993" s="954"/>
    </row>
    <row r="1994" spans="5:7" x14ac:dyDescent="0.25">
      <c r="E1994" s="1328"/>
      <c r="F1994" s="1328"/>
      <c r="G1994" s="954"/>
    </row>
    <row r="1995" spans="5:7" x14ac:dyDescent="0.25">
      <c r="E1995" s="1328"/>
      <c r="F1995" s="1328"/>
      <c r="G1995" s="954"/>
    </row>
    <row r="1996" spans="5:7" x14ac:dyDescent="0.25">
      <c r="E1996" s="1328"/>
      <c r="F1996" s="1328"/>
      <c r="G1996" s="954"/>
    </row>
    <row r="1997" spans="5:7" x14ac:dyDescent="0.25">
      <c r="E1997" s="1328"/>
      <c r="F1997" s="1328"/>
      <c r="G1997" s="954"/>
    </row>
    <row r="1998" spans="5:7" x14ac:dyDescent="0.25">
      <c r="E1998" s="1328"/>
      <c r="F1998" s="1328"/>
      <c r="G1998" s="954"/>
    </row>
    <row r="1999" spans="5:7" x14ac:dyDescent="0.25">
      <c r="E1999" s="1328"/>
      <c r="F1999" s="1328"/>
      <c r="G1999" s="954"/>
    </row>
    <row r="2000" spans="5:7" x14ac:dyDescent="0.25">
      <c r="E2000" s="1328"/>
      <c r="F2000" s="1328"/>
      <c r="G2000" s="954"/>
    </row>
    <row r="2001" spans="5:7" x14ac:dyDescent="0.25">
      <c r="E2001" s="1328"/>
      <c r="F2001" s="1328"/>
      <c r="G2001" s="954"/>
    </row>
    <row r="2002" spans="5:7" x14ac:dyDescent="0.25">
      <c r="E2002" s="1328"/>
      <c r="F2002" s="1328"/>
      <c r="G2002" s="954"/>
    </row>
    <row r="2003" spans="5:7" x14ac:dyDescent="0.25">
      <c r="E2003" s="1328"/>
      <c r="F2003" s="1328"/>
      <c r="G2003" s="954"/>
    </row>
    <row r="2004" spans="5:7" x14ac:dyDescent="0.25">
      <c r="E2004" s="1328"/>
      <c r="F2004" s="1328"/>
      <c r="G2004" s="954"/>
    </row>
    <row r="2005" spans="5:7" x14ac:dyDescent="0.25">
      <c r="E2005" s="1328"/>
      <c r="F2005" s="1328"/>
      <c r="G2005" s="954"/>
    </row>
    <row r="2006" spans="5:7" x14ac:dyDescent="0.25">
      <c r="E2006" s="1328"/>
      <c r="F2006" s="1328"/>
      <c r="G2006" s="954"/>
    </row>
    <row r="2007" spans="5:7" x14ac:dyDescent="0.25">
      <c r="E2007" s="1328"/>
      <c r="F2007" s="1328"/>
      <c r="G2007" s="954"/>
    </row>
    <row r="2008" spans="5:7" x14ac:dyDescent="0.25">
      <c r="E2008" s="1328"/>
      <c r="F2008" s="1328"/>
      <c r="G2008" s="954"/>
    </row>
    <row r="2009" spans="5:7" x14ac:dyDescent="0.25">
      <c r="E2009" s="1328"/>
      <c r="F2009" s="1328"/>
      <c r="G2009" s="954"/>
    </row>
    <row r="2010" spans="5:7" x14ac:dyDescent="0.25">
      <c r="E2010" s="1328"/>
      <c r="F2010" s="1328"/>
      <c r="G2010" s="954"/>
    </row>
    <row r="2011" spans="5:7" x14ac:dyDescent="0.25">
      <c r="E2011" s="1328"/>
      <c r="F2011" s="1328"/>
      <c r="G2011" s="954"/>
    </row>
    <row r="2012" spans="5:7" x14ac:dyDescent="0.25">
      <c r="E2012" s="1328"/>
      <c r="F2012" s="1328"/>
      <c r="G2012" s="954"/>
    </row>
    <row r="2013" spans="5:7" x14ac:dyDescent="0.25">
      <c r="E2013" s="1328"/>
      <c r="F2013" s="1328"/>
      <c r="G2013" s="954"/>
    </row>
    <row r="2014" spans="5:7" x14ac:dyDescent="0.25">
      <c r="E2014" s="1328"/>
      <c r="F2014" s="1328"/>
      <c r="G2014" s="954"/>
    </row>
    <row r="2015" spans="5:7" x14ac:dyDescent="0.25">
      <c r="E2015" s="1328"/>
      <c r="F2015" s="1328"/>
      <c r="G2015" s="954"/>
    </row>
    <row r="2016" spans="5:7" x14ac:dyDescent="0.25">
      <c r="E2016" s="1328"/>
      <c r="F2016" s="1328"/>
      <c r="G2016" s="954"/>
    </row>
    <row r="2017" spans="5:7" x14ac:dyDescent="0.25">
      <c r="E2017" s="1328"/>
      <c r="F2017" s="1328"/>
      <c r="G2017" s="954"/>
    </row>
    <row r="2018" spans="5:7" x14ac:dyDescent="0.25">
      <c r="E2018" s="1328"/>
      <c r="F2018" s="1328"/>
      <c r="G2018" s="954"/>
    </row>
    <row r="2019" spans="5:7" x14ac:dyDescent="0.25">
      <c r="E2019" s="1328"/>
      <c r="F2019" s="1328"/>
      <c r="G2019" s="954"/>
    </row>
    <row r="2020" spans="5:7" x14ac:dyDescent="0.25">
      <c r="E2020" s="1328"/>
      <c r="F2020" s="1328"/>
      <c r="G2020" s="954"/>
    </row>
    <row r="2021" spans="5:7" x14ac:dyDescent="0.25">
      <c r="E2021" s="1328"/>
      <c r="F2021" s="1328"/>
      <c r="G2021" s="954"/>
    </row>
    <row r="2022" spans="5:7" x14ac:dyDescent="0.25">
      <c r="E2022" s="1328"/>
      <c r="F2022" s="1328"/>
      <c r="G2022" s="954"/>
    </row>
    <row r="2023" spans="5:7" x14ac:dyDescent="0.25">
      <c r="E2023" s="1328"/>
      <c r="F2023" s="1328"/>
      <c r="G2023" s="954"/>
    </row>
    <row r="2024" spans="5:7" x14ac:dyDescent="0.25">
      <c r="E2024" s="1328"/>
      <c r="F2024" s="1328"/>
      <c r="G2024" s="954"/>
    </row>
    <row r="2025" spans="5:7" x14ac:dyDescent="0.25">
      <c r="E2025" s="1328"/>
      <c r="F2025" s="1328"/>
      <c r="G2025" s="954"/>
    </row>
    <row r="2026" spans="5:7" x14ac:dyDescent="0.25">
      <c r="E2026" s="1328"/>
      <c r="F2026" s="1328"/>
      <c r="G2026" s="954"/>
    </row>
    <row r="2027" spans="5:7" x14ac:dyDescent="0.25">
      <c r="E2027" s="1328"/>
      <c r="F2027" s="1328"/>
      <c r="G2027" s="954"/>
    </row>
    <row r="2028" spans="5:7" x14ac:dyDescent="0.25">
      <c r="E2028" s="1328"/>
      <c r="F2028" s="1328"/>
      <c r="G2028" s="954"/>
    </row>
    <row r="2029" spans="5:7" x14ac:dyDescent="0.25">
      <c r="E2029" s="1328"/>
      <c r="F2029" s="1328"/>
      <c r="G2029" s="954"/>
    </row>
    <row r="2030" spans="5:7" x14ac:dyDescent="0.25">
      <c r="E2030" s="1328"/>
      <c r="F2030" s="1328"/>
      <c r="G2030" s="954"/>
    </row>
    <row r="2031" spans="5:7" x14ac:dyDescent="0.25">
      <c r="E2031" s="1328"/>
      <c r="F2031" s="1328"/>
      <c r="G2031" s="954"/>
    </row>
    <row r="2032" spans="5:7" x14ac:dyDescent="0.25">
      <c r="E2032" s="1328"/>
      <c r="F2032" s="1328"/>
      <c r="G2032" s="954"/>
    </row>
    <row r="2033" spans="5:7" x14ac:dyDescent="0.25">
      <c r="E2033" s="1328"/>
      <c r="F2033" s="1328"/>
      <c r="G2033" s="954"/>
    </row>
    <row r="2034" spans="5:7" x14ac:dyDescent="0.25">
      <c r="E2034" s="1328"/>
      <c r="F2034" s="1328"/>
      <c r="G2034" s="954"/>
    </row>
    <row r="2035" spans="5:7" x14ac:dyDescent="0.25">
      <c r="E2035" s="1328"/>
      <c r="F2035" s="1328"/>
      <c r="G2035" s="954"/>
    </row>
    <row r="2036" spans="5:7" x14ac:dyDescent="0.25">
      <c r="E2036" s="1328"/>
      <c r="F2036" s="1328"/>
      <c r="G2036" s="954"/>
    </row>
    <row r="2037" spans="5:7" x14ac:dyDescent="0.25">
      <c r="E2037" s="1328"/>
      <c r="F2037" s="1328"/>
      <c r="G2037" s="954"/>
    </row>
    <row r="2038" spans="5:7" x14ac:dyDescent="0.25">
      <c r="E2038" s="1328"/>
      <c r="F2038" s="1328"/>
      <c r="G2038" s="954"/>
    </row>
    <row r="2039" spans="5:7" x14ac:dyDescent="0.25">
      <c r="E2039" s="1328"/>
      <c r="F2039" s="1328"/>
      <c r="G2039" s="954"/>
    </row>
    <row r="2040" spans="5:7" x14ac:dyDescent="0.25">
      <c r="E2040" s="1328"/>
      <c r="F2040" s="1328"/>
      <c r="G2040" s="954"/>
    </row>
    <row r="2041" spans="5:7" x14ac:dyDescent="0.25">
      <c r="E2041" s="1328"/>
      <c r="F2041" s="1328"/>
      <c r="G2041" s="954"/>
    </row>
    <row r="2042" spans="5:7" x14ac:dyDescent="0.25">
      <c r="E2042" s="1328"/>
      <c r="F2042" s="1328"/>
      <c r="G2042" s="954"/>
    </row>
    <row r="2043" spans="5:7" x14ac:dyDescent="0.25">
      <c r="E2043" s="1328"/>
      <c r="F2043" s="1328"/>
      <c r="G2043" s="954"/>
    </row>
    <row r="2044" spans="5:7" x14ac:dyDescent="0.25">
      <c r="E2044" s="1328"/>
      <c r="F2044" s="1328"/>
      <c r="G2044" s="954"/>
    </row>
    <row r="2045" spans="5:7" x14ac:dyDescent="0.25">
      <c r="E2045" s="1328"/>
      <c r="F2045" s="1328"/>
      <c r="G2045" s="954"/>
    </row>
    <row r="2046" spans="5:7" x14ac:dyDescent="0.25">
      <c r="E2046" s="1328"/>
      <c r="F2046" s="1328"/>
      <c r="G2046" s="954"/>
    </row>
    <row r="2047" spans="5:7" x14ac:dyDescent="0.25">
      <c r="E2047" s="1328"/>
      <c r="F2047" s="1328"/>
      <c r="G2047" s="954"/>
    </row>
    <row r="2048" spans="5:7" x14ac:dyDescent="0.25">
      <c r="E2048" s="1328"/>
      <c r="F2048" s="1328"/>
      <c r="G2048" s="954"/>
    </row>
    <row r="2049" spans="5:7" x14ac:dyDescent="0.25">
      <c r="E2049" s="1328"/>
      <c r="F2049" s="1328"/>
      <c r="G2049" s="954"/>
    </row>
    <row r="2050" spans="5:7" x14ac:dyDescent="0.25">
      <c r="E2050" s="1328"/>
      <c r="F2050" s="1328"/>
      <c r="G2050" s="954"/>
    </row>
    <row r="2051" spans="5:7" x14ac:dyDescent="0.25">
      <c r="E2051" s="1328"/>
      <c r="F2051" s="1328"/>
      <c r="G2051" s="954"/>
    </row>
    <row r="2052" spans="5:7" x14ac:dyDescent="0.25">
      <c r="E2052" s="1328"/>
      <c r="F2052" s="1328"/>
      <c r="G2052" s="954"/>
    </row>
    <row r="2053" spans="5:7" x14ac:dyDescent="0.25">
      <c r="E2053" s="1328"/>
      <c r="F2053" s="1328"/>
      <c r="G2053" s="954"/>
    </row>
    <row r="2054" spans="5:7" x14ac:dyDescent="0.25">
      <c r="E2054" s="1328"/>
      <c r="F2054" s="1328"/>
      <c r="G2054" s="954"/>
    </row>
    <row r="2055" spans="5:7" x14ac:dyDescent="0.25">
      <c r="E2055" s="1328"/>
      <c r="F2055" s="1328"/>
      <c r="G2055" s="954"/>
    </row>
    <row r="2056" spans="5:7" x14ac:dyDescent="0.25">
      <c r="E2056" s="1328"/>
      <c r="F2056" s="1328"/>
      <c r="G2056" s="954"/>
    </row>
    <row r="2057" spans="5:7" x14ac:dyDescent="0.25">
      <c r="E2057" s="1328"/>
      <c r="F2057" s="1328"/>
      <c r="G2057" s="954"/>
    </row>
    <row r="2058" spans="5:7" x14ac:dyDescent="0.25">
      <c r="E2058" s="1328"/>
      <c r="F2058" s="1328"/>
      <c r="G2058" s="954"/>
    </row>
    <row r="2059" spans="5:7" x14ac:dyDescent="0.25">
      <c r="E2059" s="1328"/>
      <c r="F2059" s="1328"/>
      <c r="G2059" s="954"/>
    </row>
    <row r="2060" spans="5:7" x14ac:dyDescent="0.25">
      <c r="E2060" s="1328"/>
      <c r="F2060" s="1328"/>
      <c r="G2060" s="954"/>
    </row>
    <row r="2061" spans="5:7" x14ac:dyDescent="0.25">
      <c r="E2061" s="1328"/>
      <c r="F2061" s="1328"/>
      <c r="G2061" s="954"/>
    </row>
    <row r="2062" spans="5:7" x14ac:dyDescent="0.25">
      <c r="E2062" s="1328"/>
      <c r="F2062" s="1328"/>
      <c r="G2062" s="954"/>
    </row>
    <row r="2063" spans="5:7" x14ac:dyDescent="0.25">
      <c r="E2063" s="1328"/>
      <c r="F2063" s="1328"/>
      <c r="G2063" s="954"/>
    </row>
    <row r="2064" spans="5:7" x14ac:dyDescent="0.25">
      <c r="E2064" s="1328"/>
      <c r="F2064" s="1328"/>
      <c r="G2064" s="954"/>
    </row>
    <row r="2065" spans="5:7" x14ac:dyDescent="0.25">
      <c r="E2065" s="1328"/>
      <c r="F2065" s="1328"/>
      <c r="G2065" s="954"/>
    </row>
    <row r="2066" spans="5:7" x14ac:dyDescent="0.25">
      <c r="E2066" s="1328"/>
      <c r="F2066" s="1328"/>
      <c r="G2066" s="954"/>
    </row>
    <row r="2067" spans="5:7" x14ac:dyDescent="0.25">
      <c r="E2067" s="1328"/>
      <c r="F2067" s="1328"/>
      <c r="G2067" s="954"/>
    </row>
    <row r="2068" spans="5:7" x14ac:dyDescent="0.25">
      <c r="E2068" s="1328"/>
      <c r="F2068" s="1328"/>
      <c r="G2068" s="954"/>
    </row>
    <row r="2069" spans="5:7" x14ac:dyDescent="0.25">
      <c r="E2069" s="1328"/>
      <c r="F2069" s="1328"/>
      <c r="G2069" s="954"/>
    </row>
    <row r="2070" spans="5:7" x14ac:dyDescent="0.25">
      <c r="E2070" s="1328"/>
      <c r="F2070" s="1328"/>
      <c r="G2070" s="954"/>
    </row>
    <row r="2071" spans="5:7" x14ac:dyDescent="0.25">
      <c r="E2071" s="1328"/>
      <c r="F2071" s="1328"/>
      <c r="G2071" s="954"/>
    </row>
    <row r="2072" spans="5:7" x14ac:dyDescent="0.25">
      <c r="E2072" s="1328"/>
      <c r="F2072" s="1328"/>
      <c r="G2072" s="954"/>
    </row>
    <row r="2073" spans="5:7" x14ac:dyDescent="0.25">
      <c r="E2073" s="1328"/>
      <c r="F2073" s="1328"/>
      <c r="G2073" s="954"/>
    </row>
    <row r="2074" spans="5:7" x14ac:dyDescent="0.25">
      <c r="E2074" s="1328"/>
      <c r="F2074" s="1328"/>
      <c r="G2074" s="954"/>
    </row>
    <row r="2075" spans="5:7" x14ac:dyDescent="0.25">
      <c r="E2075" s="1328"/>
      <c r="F2075" s="1328"/>
      <c r="G2075" s="954"/>
    </row>
    <row r="2076" spans="5:7" x14ac:dyDescent="0.25">
      <c r="E2076" s="1328"/>
      <c r="F2076" s="1328"/>
      <c r="G2076" s="954"/>
    </row>
    <row r="2077" spans="5:7" x14ac:dyDescent="0.25">
      <c r="E2077" s="1328"/>
      <c r="F2077" s="1328"/>
      <c r="G2077" s="954"/>
    </row>
    <row r="2078" spans="5:7" x14ac:dyDescent="0.25">
      <c r="E2078" s="1328"/>
      <c r="F2078" s="1328"/>
      <c r="G2078" s="954"/>
    </row>
    <row r="2079" spans="5:7" x14ac:dyDescent="0.25">
      <c r="E2079" s="1328"/>
      <c r="F2079" s="1328"/>
      <c r="G2079" s="954"/>
    </row>
    <row r="2080" spans="5:7" x14ac:dyDescent="0.25">
      <c r="E2080" s="1328"/>
      <c r="F2080" s="1328"/>
      <c r="G2080" s="954"/>
    </row>
    <row r="2081" spans="5:7" x14ac:dyDescent="0.25">
      <c r="E2081" s="1328"/>
      <c r="F2081" s="1328"/>
      <c r="G2081" s="954"/>
    </row>
    <row r="2082" spans="5:7" x14ac:dyDescent="0.25">
      <c r="E2082" s="1328"/>
      <c r="F2082" s="1328"/>
      <c r="G2082" s="954"/>
    </row>
    <row r="2083" spans="5:7" x14ac:dyDescent="0.25">
      <c r="E2083" s="1328"/>
      <c r="F2083" s="1328"/>
      <c r="G2083" s="954"/>
    </row>
    <row r="2084" spans="5:7" x14ac:dyDescent="0.25">
      <c r="E2084" s="1328"/>
      <c r="F2084" s="1328"/>
      <c r="G2084" s="954"/>
    </row>
    <row r="2085" spans="5:7" x14ac:dyDescent="0.25">
      <c r="E2085" s="1328"/>
      <c r="F2085" s="1328"/>
      <c r="G2085" s="954"/>
    </row>
    <row r="2086" spans="5:7" x14ac:dyDescent="0.25">
      <c r="E2086" s="1328"/>
      <c r="F2086" s="1328"/>
      <c r="G2086" s="954"/>
    </row>
    <row r="2087" spans="5:7" x14ac:dyDescent="0.25">
      <c r="E2087" s="1328"/>
      <c r="F2087" s="1328"/>
      <c r="G2087" s="954"/>
    </row>
    <row r="2088" spans="5:7" x14ac:dyDescent="0.25">
      <c r="E2088" s="1328"/>
      <c r="F2088" s="1328"/>
      <c r="G2088" s="954"/>
    </row>
    <row r="2089" spans="5:7" x14ac:dyDescent="0.25">
      <c r="E2089" s="1328"/>
      <c r="F2089" s="1328"/>
      <c r="G2089" s="954"/>
    </row>
    <row r="2090" spans="5:7" x14ac:dyDescent="0.25">
      <c r="E2090" s="1328"/>
      <c r="F2090" s="1328"/>
      <c r="G2090" s="954"/>
    </row>
    <row r="2091" spans="5:7" x14ac:dyDescent="0.25">
      <c r="E2091" s="1328"/>
      <c r="F2091" s="1328"/>
      <c r="G2091" s="954"/>
    </row>
    <row r="2092" spans="5:7" x14ac:dyDescent="0.25">
      <c r="E2092" s="1328"/>
      <c r="F2092" s="1328"/>
      <c r="G2092" s="954"/>
    </row>
    <row r="2093" spans="5:7" x14ac:dyDescent="0.25">
      <c r="E2093" s="1328"/>
      <c r="F2093" s="1328"/>
      <c r="G2093" s="954"/>
    </row>
    <row r="2094" spans="5:7" x14ac:dyDescent="0.25">
      <c r="E2094" s="1328"/>
      <c r="F2094" s="1328"/>
      <c r="G2094" s="954"/>
    </row>
    <row r="2095" spans="5:7" x14ac:dyDescent="0.25">
      <c r="E2095" s="1328"/>
      <c r="F2095" s="1328"/>
      <c r="G2095" s="954"/>
    </row>
    <row r="2096" spans="5:7" x14ac:dyDescent="0.25">
      <c r="E2096" s="1328"/>
      <c r="F2096" s="1328"/>
      <c r="G2096" s="954"/>
    </row>
    <row r="2097" spans="5:7" x14ac:dyDescent="0.25">
      <c r="E2097" s="1328"/>
      <c r="F2097" s="1328"/>
      <c r="G2097" s="954"/>
    </row>
    <row r="2098" spans="5:7" x14ac:dyDescent="0.25">
      <c r="E2098" s="1328"/>
      <c r="F2098" s="1328"/>
      <c r="G2098" s="954"/>
    </row>
    <row r="2099" spans="5:7" x14ac:dyDescent="0.25">
      <c r="E2099" s="1328"/>
      <c r="F2099" s="1328"/>
      <c r="G2099" s="954"/>
    </row>
    <row r="2100" spans="5:7" x14ac:dyDescent="0.25">
      <c r="E2100" s="1328"/>
      <c r="F2100" s="1328"/>
      <c r="G2100" s="954"/>
    </row>
    <row r="2101" spans="5:7" x14ac:dyDescent="0.25">
      <c r="E2101" s="1328"/>
      <c r="F2101" s="1328"/>
      <c r="G2101" s="954"/>
    </row>
    <row r="2102" spans="5:7" x14ac:dyDescent="0.25">
      <c r="E2102" s="1328"/>
      <c r="F2102" s="1328"/>
      <c r="G2102" s="954"/>
    </row>
    <row r="2103" spans="5:7" x14ac:dyDescent="0.25">
      <c r="E2103" s="1328"/>
      <c r="F2103" s="1328"/>
      <c r="G2103" s="954"/>
    </row>
    <row r="2104" spans="5:7" x14ac:dyDescent="0.25">
      <c r="E2104" s="1328"/>
      <c r="F2104" s="1328"/>
      <c r="G2104" s="954"/>
    </row>
    <row r="2105" spans="5:7" x14ac:dyDescent="0.25">
      <c r="E2105" s="1328"/>
      <c r="F2105" s="1328"/>
      <c r="G2105" s="954"/>
    </row>
    <row r="2106" spans="5:7" x14ac:dyDescent="0.25">
      <c r="E2106" s="1328"/>
      <c r="F2106" s="1328"/>
      <c r="G2106" s="954"/>
    </row>
    <row r="2107" spans="5:7" x14ac:dyDescent="0.25">
      <c r="E2107" s="1328"/>
      <c r="F2107" s="1328"/>
      <c r="G2107" s="954"/>
    </row>
    <row r="2108" spans="5:7" x14ac:dyDescent="0.25">
      <c r="E2108" s="1328"/>
      <c r="F2108" s="1328"/>
      <c r="G2108" s="954"/>
    </row>
    <row r="2109" spans="5:7" x14ac:dyDescent="0.25">
      <c r="E2109" s="1328"/>
      <c r="F2109" s="1328"/>
      <c r="G2109" s="954"/>
    </row>
    <row r="2110" spans="5:7" x14ac:dyDescent="0.25">
      <c r="E2110" s="1328"/>
      <c r="F2110" s="1328"/>
      <c r="G2110" s="954"/>
    </row>
    <row r="2111" spans="5:7" x14ac:dyDescent="0.25">
      <c r="E2111" s="1328"/>
      <c r="F2111" s="1328"/>
      <c r="G2111" s="954"/>
    </row>
    <row r="2112" spans="5:7" x14ac:dyDescent="0.25">
      <c r="E2112" s="1328"/>
      <c r="F2112" s="1328"/>
      <c r="G2112" s="954"/>
    </row>
    <row r="2113" spans="5:7" x14ac:dyDescent="0.25">
      <c r="E2113" s="1328"/>
      <c r="F2113" s="1328"/>
      <c r="G2113" s="954"/>
    </row>
    <row r="2114" spans="5:7" x14ac:dyDescent="0.25">
      <c r="E2114" s="1328"/>
      <c r="F2114" s="1328"/>
      <c r="G2114" s="954"/>
    </row>
    <row r="2115" spans="5:7" x14ac:dyDescent="0.25">
      <c r="E2115" s="1328"/>
      <c r="F2115" s="1328"/>
      <c r="G2115" s="954"/>
    </row>
    <row r="2116" spans="5:7" x14ac:dyDescent="0.25">
      <c r="E2116" s="1328"/>
      <c r="F2116" s="1328"/>
      <c r="G2116" s="954"/>
    </row>
    <row r="2117" spans="5:7" x14ac:dyDescent="0.25">
      <c r="E2117" s="1328"/>
      <c r="F2117" s="1328"/>
      <c r="G2117" s="954"/>
    </row>
    <row r="2118" spans="5:7" x14ac:dyDescent="0.25">
      <c r="E2118" s="1328"/>
      <c r="F2118" s="1328"/>
      <c r="G2118" s="954"/>
    </row>
    <row r="2119" spans="5:7" x14ac:dyDescent="0.25">
      <c r="E2119" s="1328"/>
      <c r="F2119" s="1328"/>
      <c r="G2119" s="954"/>
    </row>
    <row r="2120" spans="5:7" x14ac:dyDescent="0.25">
      <c r="E2120" s="1328"/>
      <c r="F2120" s="1328"/>
      <c r="G2120" s="954"/>
    </row>
    <row r="2121" spans="5:7" x14ac:dyDescent="0.25">
      <c r="E2121" s="1328"/>
      <c r="F2121" s="1328"/>
      <c r="G2121" s="954"/>
    </row>
    <row r="2122" spans="5:7" x14ac:dyDescent="0.25">
      <c r="E2122" s="1328"/>
      <c r="F2122" s="1328"/>
      <c r="G2122" s="954"/>
    </row>
    <row r="2123" spans="5:7" x14ac:dyDescent="0.25">
      <c r="E2123" s="1328"/>
      <c r="F2123" s="1328"/>
      <c r="G2123" s="954"/>
    </row>
    <row r="2124" spans="5:7" x14ac:dyDescent="0.25">
      <c r="E2124" s="1328"/>
      <c r="F2124" s="1328"/>
      <c r="G2124" s="954"/>
    </row>
    <row r="2125" spans="5:7" x14ac:dyDescent="0.25">
      <c r="E2125" s="1328"/>
      <c r="F2125" s="1328"/>
      <c r="G2125" s="954"/>
    </row>
    <row r="2126" spans="5:7" x14ac:dyDescent="0.25">
      <c r="E2126" s="1328"/>
      <c r="F2126" s="1328"/>
      <c r="G2126" s="954"/>
    </row>
    <row r="2127" spans="5:7" x14ac:dyDescent="0.25">
      <c r="E2127" s="1328"/>
      <c r="F2127" s="1328"/>
      <c r="G2127" s="954"/>
    </row>
    <row r="2128" spans="5:7" x14ac:dyDescent="0.25">
      <c r="E2128" s="1328"/>
      <c r="F2128" s="1328"/>
      <c r="G2128" s="954"/>
    </row>
    <row r="2129" spans="5:7" x14ac:dyDescent="0.25">
      <c r="E2129" s="1328"/>
      <c r="F2129" s="1328"/>
      <c r="G2129" s="954"/>
    </row>
    <row r="2130" spans="5:7" x14ac:dyDescent="0.25">
      <c r="E2130" s="1328"/>
      <c r="F2130" s="1328"/>
      <c r="G2130" s="954"/>
    </row>
    <row r="2131" spans="5:7" x14ac:dyDescent="0.25">
      <c r="E2131" s="1328"/>
      <c r="F2131" s="1328"/>
      <c r="G2131" s="954"/>
    </row>
    <row r="2132" spans="5:7" x14ac:dyDescent="0.25">
      <c r="E2132" s="1328"/>
      <c r="F2132" s="1328"/>
      <c r="G2132" s="954"/>
    </row>
    <row r="2133" spans="5:7" x14ac:dyDescent="0.25">
      <c r="E2133" s="1328"/>
      <c r="F2133" s="1328"/>
      <c r="G2133" s="954"/>
    </row>
    <row r="2134" spans="5:7" x14ac:dyDescent="0.25">
      <c r="E2134" s="1328"/>
      <c r="F2134" s="1328"/>
      <c r="G2134" s="954"/>
    </row>
    <row r="2135" spans="5:7" x14ac:dyDescent="0.25">
      <c r="E2135" s="1328"/>
      <c r="F2135" s="1328"/>
      <c r="G2135" s="954"/>
    </row>
    <row r="2136" spans="5:7" x14ac:dyDescent="0.25">
      <c r="E2136" s="1328"/>
      <c r="F2136" s="1328"/>
      <c r="G2136" s="954"/>
    </row>
    <row r="2137" spans="5:7" x14ac:dyDescent="0.25">
      <c r="E2137" s="1328"/>
      <c r="F2137" s="1328"/>
      <c r="G2137" s="954"/>
    </row>
    <row r="2138" spans="5:7" x14ac:dyDescent="0.25">
      <c r="E2138" s="1328"/>
      <c r="F2138" s="1328"/>
      <c r="G2138" s="954"/>
    </row>
    <row r="2139" spans="5:7" x14ac:dyDescent="0.25">
      <c r="E2139" s="1328"/>
      <c r="F2139" s="1328"/>
      <c r="G2139" s="954"/>
    </row>
    <row r="2140" spans="5:7" x14ac:dyDescent="0.25">
      <c r="E2140" s="1328"/>
      <c r="F2140" s="1328"/>
      <c r="G2140" s="954"/>
    </row>
    <row r="2141" spans="5:7" x14ac:dyDescent="0.25">
      <c r="E2141" s="1328"/>
      <c r="F2141" s="1328"/>
      <c r="G2141" s="954"/>
    </row>
    <row r="2142" spans="5:7" x14ac:dyDescent="0.25">
      <c r="E2142" s="1328"/>
      <c r="F2142" s="1328"/>
      <c r="G2142" s="954"/>
    </row>
    <row r="2143" spans="5:7" x14ac:dyDescent="0.25">
      <c r="E2143" s="1328"/>
      <c r="F2143" s="1328"/>
      <c r="G2143" s="954"/>
    </row>
    <row r="2144" spans="5:7" x14ac:dyDescent="0.25">
      <c r="E2144" s="1328"/>
      <c r="F2144" s="1328"/>
      <c r="G2144" s="954"/>
    </row>
    <row r="2145" spans="5:7" x14ac:dyDescent="0.25">
      <c r="E2145" s="1328"/>
      <c r="F2145" s="1328"/>
      <c r="G2145" s="954"/>
    </row>
    <row r="2146" spans="5:7" x14ac:dyDescent="0.25">
      <c r="E2146" s="1328"/>
      <c r="F2146" s="1328"/>
      <c r="G2146" s="954"/>
    </row>
    <row r="2147" spans="5:7" x14ac:dyDescent="0.25">
      <c r="E2147" s="1328"/>
      <c r="F2147" s="1328"/>
      <c r="G2147" s="954"/>
    </row>
    <row r="2148" spans="5:7" x14ac:dyDescent="0.25">
      <c r="E2148" s="1328"/>
      <c r="F2148" s="1328"/>
      <c r="G2148" s="954"/>
    </row>
    <row r="2149" spans="5:7" x14ac:dyDescent="0.25">
      <c r="E2149" s="1328"/>
      <c r="F2149" s="1328"/>
      <c r="G2149" s="954"/>
    </row>
    <row r="2150" spans="5:7" x14ac:dyDescent="0.25">
      <c r="E2150" s="1328"/>
      <c r="F2150" s="1328"/>
      <c r="G2150" s="954"/>
    </row>
    <row r="2151" spans="5:7" x14ac:dyDescent="0.25">
      <c r="E2151" s="1328"/>
      <c r="F2151" s="1328"/>
      <c r="G2151" s="954"/>
    </row>
    <row r="2152" spans="5:7" x14ac:dyDescent="0.25">
      <c r="E2152" s="1328"/>
      <c r="F2152" s="1328"/>
      <c r="G2152" s="954"/>
    </row>
    <row r="2153" spans="5:7" x14ac:dyDescent="0.25">
      <c r="E2153" s="1328"/>
      <c r="F2153" s="1328"/>
      <c r="G2153" s="954"/>
    </row>
    <row r="2154" spans="5:7" x14ac:dyDescent="0.25">
      <c r="E2154" s="1328"/>
      <c r="F2154" s="1328"/>
      <c r="G2154" s="954"/>
    </row>
    <row r="2155" spans="5:7" x14ac:dyDescent="0.25">
      <c r="E2155" s="1328"/>
      <c r="F2155" s="1328"/>
      <c r="G2155" s="954"/>
    </row>
    <row r="2156" spans="5:7" x14ac:dyDescent="0.25">
      <c r="E2156" s="1328"/>
      <c r="F2156" s="1328"/>
      <c r="G2156" s="954"/>
    </row>
    <row r="2157" spans="5:7" x14ac:dyDescent="0.25">
      <c r="E2157" s="1328"/>
      <c r="F2157" s="1328"/>
      <c r="G2157" s="954"/>
    </row>
    <row r="2158" spans="5:7" x14ac:dyDescent="0.25">
      <c r="E2158" s="1328"/>
      <c r="F2158" s="1328"/>
      <c r="G2158" s="954"/>
    </row>
    <row r="2159" spans="5:7" x14ac:dyDescent="0.25">
      <c r="E2159" s="1328"/>
      <c r="F2159" s="1328"/>
      <c r="G2159" s="954"/>
    </row>
    <row r="2160" spans="5:7" x14ac:dyDescent="0.25">
      <c r="E2160" s="1328"/>
      <c r="F2160" s="1328"/>
      <c r="G2160" s="954"/>
    </row>
    <row r="2161" spans="5:7" x14ac:dyDescent="0.25">
      <c r="E2161" s="1328"/>
      <c r="F2161" s="1328"/>
      <c r="G2161" s="954"/>
    </row>
    <row r="2162" spans="5:7" x14ac:dyDescent="0.25">
      <c r="E2162" s="1328"/>
      <c r="F2162" s="1328"/>
      <c r="G2162" s="954"/>
    </row>
    <row r="2163" spans="5:7" x14ac:dyDescent="0.25">
      <c r="E2163" s="1328"/>
      <c r="F2163" s="1328"/>
      <c r="G2163" s="954"/>
    </row>
    <row r="2164" spans="5:7" x14ac:dyDescent="0.25">
      <c r="E2164" s="1328"/>
      <c r="F2164" s="1328"/>
      <c r="G2164" s="954"/>
    </row>
    <row r="2165" spans="5:7" x14ac:dyDescent="0.25">
      <c r="E2165" s="1328"/>
      <c r="F2165" s="1328"/>
      <c r="G2165" s="954"/>
    </row>
    <row r="2166" spans="5:7" x14ac:dyDescent="0.25">
      <c r="E2166" s="1328"/>
      <c r="F2166" s="1328"/>
      <c r="G2166" s="954"/>
    </row>
    <row r="2167" spans="5:7" x14ac:dyDescent="0.25">
      <c r="E2167" s="1328"/>
      <c r="F2167" s="1328"/>
      <c r="G2167" s="954"/>
    </row>
    <row r="2168" spans="5:7" x14ac:dyDescent="0.25">
      <c r="E2168" s="1328"/>
      <c r="F2168" s="1328"/>
      <c r="G2168" s="954"/>
    </row>
    <row r="2169" spans="5:7" x14ac:dyDescent="0.25">
      <c r="E2169" s="1328"/>
      <c r="F2169" s="1328"/>
      <c r="G2169" s="954"/>
    </row>
    <row r="2170" spans="5:7" x14ac:dyDescent="0.25">
      <c r="E2170" s="1328"/>
      <c r="F2170" s="1328"/>
      <c r="G2170" s="954"/>
    </row>
    <row r="2171" spans="5:7" x14ac:dyDescent="0.25">
      <c r="E2171" s="1328"/>
      <c r="F2171" s="1328"/>
      <c r="G2171" s="954"/>
    </row>
    <row r="2172" spans="5:7" x14ac:dyDescent="0.25">
      <c r="E2172" s="1328"/>
      <c r="F2172" s="1328"/>
      <c r="G2172" s="954"/>
    </row>
    <row r="2173" spans="5:7" x14ac:dyDescent="0.25">
      <c r="E2173" s="1328"/>
      <c r="F2173" s="1328"/>
      <c r="G2173" s="954"/>
    </row>
    <row r="2174" spans="5:7" x14ac:dyDescent="0.25">
      <c r="E2174" s="1328"/>
      <c r="F2174" s="1328"/>
      <c r="G2174" s="954"/>
    </row>
    <row r="2175" spans="5:7" x14ac:dyDescent="0.25">
      <c r="E2175" s="1328"/>
      <c r="F2175" s="1328"/>
      <c r="G2175" s="954"/>
    </row>
    <row r="2176" spans="5:7" x14ac:dyDescent="0.25">
      <c r="E2176" s="1328"/>
      <c r="F2176" s="1328"/>
      <c r="G2176" s="954"/>
    </row>
    <row r="2177" spans="5:7" x14ac:dyDescent="0.25">
      <c r="E2177" s="1328"/>
      <c r="F2177" s="1328"/>
      <c r="G2177" s="954"/>
    </row>
    <row r="2178" spans="5:7" x14ac:dyDescent="0.25">
      <c r="E2178" s="1328"/>
      <c r="F2178" s="1328"/>
      <c r="G2178" s="954"/>
    </row>
    <row r="2179" spans="5:7" x14ac:dyDescent="0.25">
      <c r="E2179" s="1328"/>
      <c r="F2179" s="1328"/>
      <c r="G2179" s="954"/>
    </row>
    <row r="2180" spans="5:7" x14ac:dyDescent="0.25">
      <c r="E2180" s="1328"/>
      <c r="F2180" s="1328"/>
      <c r="G2180" s="954"/>
    </row>
    <row r="2181" spans="5:7" x14ac:dyDescent="0.25">
      <c r="E2181" s="1328"/>
      <c r="F2181" s="1328"/>
      <c r="G2181" s="954"/>
    </row>
    <row r="2182" spans="5:7" x14ac:dyDescent="0.25">
      <c r="E2182" s="1328"/>
      <c r="F2182" s="1328"/>
      <c r="G2182" s="954"/>
    </row>
    <row r="2183" spans="5:7" x14ac:dyDescent="0.25">
      <c r="E2183" s="1328"/>
      <c r="F2183" s="1328"/>
      <c r="G2183" s="954"/>
    </row>
    <row r="2184" spans="5:7" x14ac:dyDescent="0.25">
      <c r="E2184" s="1328"/>
      <c r="F2184" s="1328"/>
      <c r="G2184" s="954"/>
    </row>
    <row r="2185" spans="5:7" x14ac:dyDescent="0.25">
      <c r="E2185" s="1328"/>
      <c r="F2185" s="1328"/>
      <c r="G2185" s="954"/>
    </row>
    <row r="2186" spans="5:7" x14ac:dyDescent="0.25">
      <c r="E2186" s="1328"/>
      <c r="F2186" s="1328"/>
      <c r="G2186" s="954"/>
    </row>
    <row r="2187" spans="5:7" x14ac:dyDescent="0.25">
      <c r="E2187" s="1328"/>
      <c r="F2187" s="1328"/>
      <c r="G2187" s="954"/>
    </row>
    <row r="2188" spans="5:7" x14ac:dyDescent="0.25">
      <c r="E2188" s="1328"/>
      <c r="F2188" s="1328"/>
      <c r="G2188" s="954"/>
    </row>
    <row r="2189" spans="5:7" x14ac:dyDescent="0.25">
      <c r="E2189" s="1328"/>
      <c r="F2189" s="1328"/>
      <c r="G2189" s="954"/>
    </row>
    <row r="2190" spans="5:7" x14ac:dyDescent="0.25">
      <c r="E2190" s="1328"/>
      <c r="F2190" s="1328"/>
      <c r="G2190" s="954"/>
    </row>
    <row r="2191" spans="5:7" x14ac:dyDescent="0.25">
      <c r="E2191" s="1328"/>
      <c r="F2191" s="1328"/>
      <c r="G2191" s="954"/>
    </row>
    <row r="2192" spans="5:7" x14ac:dyDescent="0.25">
      <c r="E2192" s="1328"/>
      <c r="F2192" s="1328"/>
      <c r="G2192" s="954"/>
    </row>
    <row r="2193" spans="5:7" x14ac:dyDescent="0.25">
      <c r="E2193" s="1328"/>
      <c r="F2193" s="1328"/>
      <c r="G2193" s="954"/>
    </row>
    <row r="2194" spans="5:7" x14ac:dyDescent="0.25">
      <c r="E2194" s="1328"/>
      <c r="F2194" s="1328"/>
      <c r="G2194" s="954"/>
    </row>
    <row r="2195" spans="5:7" x14ac:dyDescent="0.25">
      <c r="E2195" s="1328"/>
      <c r="F2195" s="1328"/>
      <c r="G2195" s="954"/>
    </row>
    <row r="2196" spans="5:7" x14ac:dyDescent="0.25">
      <c r="E2196" s="1328"/>
      <c r="F2196" s="1328"/>
      <c r="G2196" s="954"/>
    </row>
    <row r="2197" spans="5:7" x14ac:dyDescent="0.25">
      <c r="E2197" s="1328"/>
      <c r="F2197" s="1328"/>
      <c r="G2197" s="954"/>
    </row>
    <row r="2198" spans="5:7" x14ac:dyDescent="0.25">
      <c r="E2198" s="1328"/>
      <c r="F2198" s="1328"/>
      <c r="G2198" s="954"/>
    </row>
    <row r="2199" spans="5:7" x14ac:dyDescent="0.25">
      <c r="E2199" s="1328"/>
      <c r="F2199" s="1328"/>
      <c r="G2199" s="954"/>
    </row>
    <row r="2200" spans="5:7" x14ac:dyDescent="0.25">
      <c r="E2200" s="1328"/>
      <c r="F2200" s="1328"/>
      <c r="G2200" s="954"/>
    </row>
    <row r="2201" spans="5:7" x14ac:dyDescent="0.25">
      <c r="E2201" s="1328"/>
      <c r="F2201" s="1328"/>
      <c r="G2201" s="954"/>
    </row>
    <row r="2202" spans="5:7" x14ac:dyDescent="0.25">
      <c r="E2202" s="1328"/>
      <c r="F2202" s="1328"/>
      <c r="G2202" s="954"/>
    </row>
    <row r="2203" spans="5:7" x14ac:dyDescent="0.25">
      <c r="E2203" s="1328"/>
      <c r="F2203" s="1328"/>
      <c r="G2203" s="954"/>
    </row>
    <row r="2204" spans="5:7" x14ac:dyDescent="0.25">
      <c r="E2204" s="1328"/>
      <c r="F2204" s="1328"/>
      <c r="G2204" s="954"/>
    </row>
    <row r="2205" spans="5:7" x14ac:dyDescent="0.25">
      <c r="E2205" s="1328"/>
      <c r="F2205" s="1328"/>
      <c r="G2205" s="954"/>
    </row>
    <row r="2206" spans="5:7" x14ac:dyDescent="0.25">
      <c r="E2206" s="1328"/>
      <c r="F2206" s="1328"/>
      <c r="G2206" s="954"/>
    </row>
    <row r="2207" spans="5:7" x14ac:dyDescent="0.25">
      <c r="E2207" s="1328"/>
      <c r="F2207" s="1328"/>
      <c r="G2207" s="954"/>
    </row>
    <row r="2208" spans="5:7" x14ac:dyDescent="0.25">
      <c r="E2208" s="1328"/>
      <c r="F2208" s="1328"/>
      <c r="G2208" s="954"/>
    </row>
    <row r="2209" spans="5:7" x14ac:dyDescent="0.25">
      <c r="E2209" s="1328"/>
      <c r="F2209" s="1328"/>
      <c r="G2209" s="954"/>
    </row>
    <row r="2210" spans="5:7" x14ac:dyDescent="0.25">
      <c r="E2210" s="1328"/>
      <c r="F2210" s="1328"/>
      <c r="G2210" s="954"/>
    </row>
    <row r="2211" spans="5:7" x14ac:dyDescent="0.25">
      <c r="E2211" s="1328"/>
      <c r="F2211" s="1328"/>
      <c r="G2211" s="954"/>
    </row>
    <row r="2212" spans="5:7" x14ac:dyDescent="0.25">
      <c r="E2212" s="1328"/>
      <c r="F2212" s="1328"/>
      <c r="G2212" s="954"/>
    </row>
    <row r="2213" spans="5:7" x14ac:dyDescent="0.25">
      <c r="E2213" s="1328"/>
      <c r="F2213" s="1328"/>
      <c r="G2213" s="954"/>
    </row>
    <row r="2214" spans="5:7" x14ac:dyDescent="0.25">
      <c r="E2214" s="1328"/>
      <c r="F2214" s="1328"/>
      <c r="G2214" s="954"/>
    </row>
    <row r="2215" spans="5:7" x14ac:dyDescent="0.25">
      <c r="E2215" s="1328"/>
      <c r="F2215" s="1328"/>
      <c r="G2215" s="954"/>
    </row>
    <row r="2216" spans="5:7" x14ac:dyDescent="0.25">
      <c r="E2216" s="1328"/>
      <c r="F2216" s="1328"/>
      <c r="G2216" s="954"/>
    </row>
    <row r="2217" spans="5:7" x14ac:dyDescent="0.25">
      <c r="E2217" s="1328"/>
      <c r="F2217" s="1328"/>
      <c r="G2217" s="954"/>
    </row>
    <row r="2218" spans="5:7" x14ac:dyDescent="0.25">
      <c r="E2218" s="1328"/>
      <c r="F2218" s="1328"/>
      <c r="G2218" s="954"/>
    </row>
    <row r="2219" spans="5:7" x14ac:dyDescent="0.25">
      <c r="E2219" s="1328"/>
      <c r="F2219" s="1328"/>
      <c r="G2219" s="954"/>
    </row>
    <row r="2220" spans="5:7" x14ac:dyDescent="0.25">
      <c r="E2220" s="1328"/>
      <c r="F2220" s="1328"/>
      <c r="G2220" s="954"/>
    </row>
    <row r="2221" spans="5:7" x14ac:dyDescent="0.25">
      <c r="E2221" s="1328"/>
      <c r="F2221" s="1328"/>
      <c r="G2221" s="954"/>
    </row>
    <row r="2222" spans="5:7" x14ac:dyDescent="0.25">
      <c r="E2222" s="1328"/>
      <c r="F2222" s="1328"/>
      <c r="G2222" s="954"/>
    </row>
    <row r="2223" spans="5:7" x14ac:dyDescent="0.25">
      <c r="E2223" s="1328"/>
      <c r="F2223" s="1328"/>
      <c r="G2223" s="954"/>
    </row>
    <row r="2224" spans="5:7" x14ac:dyDescent="0.25">
      <c r="E2224" s="1328"/>
      <c r="F2224" s="1328"/>
      <c r="G2224" s="954"/>
    </row>
    <row r="2225" spans="5:7" x14ac:dyDescent="0.25">
      <c r="E2225" s="1328"/>
      <c r="F2225" s="1328"/>
      <c r="G2225" s="954"/>
    </row>
    <row r="2226" spans="5:7" x14ac:dyDescent="0.25">
      <c r="E2226" s="1328"/>
      <c r="F2226" s="1328"/>
      <c r="G2226" s="954"/>
    </row>
    <row r="2227" spans="5:7" x14ac:dyDescent="0.25">
      <c r="E2227" s="1328"/>
      <c r="F2227" s="1328"/>
      <c r="G2227" s="954"/>
    </row>
    <row r="2228" spans="5:7" x14ac:dyDescent="0.25">
      <c r="E2228" s="1328"/>
      <c r="F2228" s="1328"/>
      <c r="G2228" s="954"/>
    </row>
    <row r="2229" spans="5:7" x14ac:dyDescent="0.25">
      <c r="E2229" s="1328"/>
      <c r="F2229" s="1328"/>
      <c r="G2229" s="954"/>
    </row>
    <row r="2230" spans="5:7" x14ac:dyDescent="0.25">
      <c r="E2230" s="1328"/>
      <c r="F2230" s="1328"/>
      <c r="G2230" s="954"/>
    </row>
    <row r="2231" spans="5:7" x14ac:dyDescent="0.25">
      <c r="E2231" s="1328"/>
      <c r="F2231" s="1328"/>
      <c r="G2231" s="954"/>
    </row>
    <row r="2232" spans="5:7" x14ac:dyDescent="0.25">
      <c r="E2232" s="1328"/>
      <c r="F2232" s="1328"/>
      <c r="G2232" s="954"/>
    </row>
    <row r="2233" spans="5:7" x14ac:dyDescent="0.25">
      <c r="E2233" s="1328"/>
      <c r="F2233" s="1328"/>
      <c r="G2233" s="954"/>
    </row>
    <row r="2234" spans="5:7" x14ac:dyDescent="0.25">
      <c r="E2234" s="1328"/>
      <c r="F2234" s="1328"/>
      <c r="G2234" s="954"/>
    </row>
    <row r="2235" spans="5:7" x14ac:dyDescent="0.25">
      <c r="E2235" s="1328"/>
      <c r="F2235" s="1328"/>
      <c r="G2235" s="954"/>
    </row>
    <row r="2236" spans="5:7" x14ac:dyDescent="0.25">
      <c r="E2236" s="1328"/>
      <c r="F2236" s="1328"/>
      <c r="G2236" s="954"/>
    </row>
    <row r="2237" spans="5:7" x14ac:dyDescent="0.25">
      <c r="E2237" s="1328"/>
      <c r="F2237" s="1328"/>
      <c r="G2237" s="954"/>
    </row>
    <row r="2238" spans="5:7" x14ac:dyDescent="0.25">
      <c r="E2238" s="1328"/>
      <c r="F2238" s="1328"/>
      <c r="G2238" s="954"/>
    </row>
    <row r="2239" spans="5:7" x14ac:dyDescent="0.25">
      <c r="E2239" s="1328"/>
      <c r="F2239" s="1328"/>
      <c r="G2239" s="954"/>
    </row>
    <row r="2240" spans="5:7" x14ac:dyDescent="0.25">
      <c r="E2240" s="1328"/>
      <c r="F2240" s="1328"/>
      <c r="G2240" s="954"/>
    </row>
    <row r="2241" spans="5:7" x14ac:dyDescent="0.25">
      <c r="E2241" s="1328"/>
      <c r="F2241" s="1328"/>
      <c r="G2241" s="954"/>
    </row>
    <row r="2242" spans="5:7" x14ac:dyDescent="0.25">
      <c r="E2242" s="1328"/>
      <c r="F2242" s="1328"/>
      <c r="G2242" s="954"/>
    </row>
    <row r="2243" spans="5:7" x14ac:dyDescent="0.25">
      <c r="E2243" s="1328"/>
      <c r="F2243" s="1328"/>
      <c r="G2243" s="954"/>
    </row>
    <row r="2244" spans="5:7" x14ac:dyDescent="0.25">
      <c r="E2244" s="1328"/>
      <c r="F2244" s="1328"/>
      <c r="G2244" s="954"/>
    </row>
    <row r="2245" spans="5:7" x14ac:dyDescent="0.25">
      <c r="E2245" s="1328"/>
      <c r="F2245" s="1328"/>
      <c r="G2245" s="954"/>
    </row>
    <row r="2246" spans="5:7" x14ac:dyDescent="0.25">
      <c r="E2246" s="1328"/>
      <c r="F2246" s="1328"/>
      <c r="G2246" s="954"/>
    </row>
    <row r="2247" spans="5:7" x14ac:dyDescent="0.25">
      <c r="E2247" s="1328"/>
      <c r="F2247" s="1328"/>
      <c r="G2247" s="954"/>
    </row>
    <row r="2248" spans="5:7" x14ac:dyDescent="0.25">
      <c r="E2248" s="1328"/>
      <c r="F2248" s="1328"/>
      <c r="G2248" s="954"/>
    </row>
    <row r="2249" spans="5:7" x14ac:dyDescent="0.25">
      <c r="E2249" s="1328"/>
      <c r="F2249" s="1328"/>
      <c r="G2249" s="954"/>
    </row>
    <row r="2250" spans="5:7" x14ac:dyDescent="0.25">
      <c r="E2250" s="1328"/>
      <c r="F2250" s="1328"/>
      <c r="G2250" s="954"/>
    </row>
    <row r="2251" spans="5:7" x14ac:dyDescent="0.25">
      <c r="E2251" s="1328"/>
      <c r="F2251" s="1328"/>
      <c r="G2251" s="954"/>
    </row>
    <row r="2252" spans="5:7" x14ac:dyDescent="0.25">
      <c r="E2252" s="1328"/>
      <c r="F2252" s="1328"/>
      <c r="G2252" s="954"/>
    </row>
    <row r="2253" spans="5:7" x14ac:dyDescent="0.25">
      <c r="E2253" s="1328"/>
      <c r="F2253" s="1328"/>
      <c r="G2253" s="954"/>
    </row>
    <row r="2254" spans="5:7" x14ac:dyDescent="0.25">
      <c r="E2254" s="1328"/>
      <c r="F2254" s="1328"/>
      <c r="G2254" s="954"/>
    </row>
    <row r="2255" spans="5:7" x14ac:dyDescent="0.25">
      <c r="E2255" s="1328"/>
      <c r="F2255" s="1328"/>
      <c r="G2255" s="954"/>
    </row>
    <row r="2256" spans="5:7" x14ac:dyDescent="0.25">
      <c r="E2256" s="1328"/>
      <c r="F2256" s="1328"/>
      <c r="G2256" s="954"/>
    </row>
    <row r="2257" spans="5:7" x14ac:dyDescent="0.25">
      <c r="E2257" s="1328"/>
      <c r="F2257" s="1328"/>
      <c r="G2257" s="954"/>
    </row>
    <row r="2258" spans="5:7" x14ac:dyDescent="0.25">
      <c r="E2258" s="1328"/>
      <c r="F2258" s="1328"/>
      <c r="G2258" s="954"/>
    </row>
    <row r="2259" spans="5:7" x14ac:dyDescent="0.25">
      <c r="E2259" s="1328"/>
      <c r="F2259" s="1328"/>
      <c r="G2259" s="954"/>
    </row>
    <row r="2260" spans="5:7" x14ac:dyDescent="0.25">
      <c r="E2260" s="1328"/>
      <c r="F2260" s="1328"/>
      <c r="G2260" s="954"/>
    </row>
    <row r="2261" spans="5:7" x14ac:dyDescent="0.25">
      <c r="E2261" s="1328"/>
      <c r="F2261" s="1328"/>
      <c r="G2261" s="954"/>
    </row>
    <row r="2262" spans="5:7" x14ac:dyDescent="0.25">
      <c r="E2262" s="1328"/>
      <c r="F2262" s="1328"/>
      <c r="G2262" s="954"/>
    </row>
    <row r="2263" spans="5:7" x14ac:dyDescent="0.25">
      <c r="E2263" s="1328"/>
      <c r="F2263" s="1328"/>
      <c r="G2263" s="954"/>
    </row>
    <row r="2264" spans="5:7" x14ac:dyDescent="0.25">
      <c r="E2264" s="1328"/>
      <c r="F2264" s="1328"/>
      <c r="G2264" s="954"/>
    </row>
    <row r="2265" spans="5:7" x14ac:dyDescent="0.25">
      <c r="E2265" s="1328"/>
      <c r="F2265" s="1328"/>
      <c r="G2265" s="954"/>
    </row>
    <row r="2266" spans="5:7" x14ac:dyDescent="0.25">
      <c r="E2266" s="1328"/>
      <c r="F2266" s="1328"/>
      <c r="G2266" s="954"/>
    </row>
    <row r="2267" spans="5:7" x14ac:dyDescent="0.25">
      <c r="E2267" s="1328"/>
      <c r="F2267" s="1328"/>
      <c r="G2267" s="954"/>
    </row>
    <row r="2268" spans="5:7" x14ac:dyDescent="0.25">
      <c r="E2268" s="1328"/>
      <c r="F2268" s="1328"/>
      <c r="G2268" s="954"/>
    </row>
    <row r="2269" spans="5:7" x14ac:dyDescent="0.25">
      <c r="E2269" s="1328"/>
      <c r="F2269" s="1328"/>
      <c r="G2269" s="954"/>
    </row>
    <row r="2270" spans="5:7" x14ac:dyDescent="0.25">
      <c r="E2270" s="1328"/>
      <c r="F2270" s="1328"/>
      <c r="G2270" s="954"/>
    </row>
    <row r="2271" spans="5:7" x14ac:dyDescent="0.25">
      <c r="E2271" s="1328"/>
      <c r="F2271" s="1328"/>
      <c r="G2271" s="954"/>
    </row>
    <row r="2272" spans="5:7" x14ac:dyDescent="0.25">
      <c r="E2272" s="1328"/>
      <c r="F2272" s="1328"/>
      <c r="G2272" s="954"/>
    </row>
    <row r="2273" spans="5:7" x14ac:dyDescent="0.25">
      <c r="E2273" s="1328"/>
      <c r="F2273" s="1328"/>
      <c r="G2273" s="954"/>
    </row>
    <row r="2274" spans="5:7" x14ac:dyDescent="0.25">
      <c r="E2274" s="1328"/>
      <c r="F2274" s="1328"/>
      <c r="G2274" s="954"/>
    </row>
    <row r="2275" spans="5:7" x14ac:dyDescent="0.25">
      <c r="E2275" s="1328"/>
      <c r="F2275" s="1328"/>
      <c r="G2275" s="954"/>
    </row>
    <row r="2276" spans="5:7" x14ac:dyDescent="0.25">
      <c r="E2276" s="1328"/>
      <c r="F2276" s="1328"/>
      <c r="G2276" s="954"/>
    </row>
    <row r="2277" spans="5:7" x14ac:dyDescent="0.25">
      <c r="E2277" s="1328"/>
      <c r="F2277" s="1328"/>
      <c r="G2277" s="954"/>
    </row>
    <row r="2278" spans="5:7" x14ac:dyDescent="0.25">
      <c r="E2278" s="1328"/>
      <c r="F2278" s="1328"/>
      <c r="G2278" s="954"/>
    </row>
    <row r="2279" spans="5:7" x14ac:dyDescent="0.25">
      <c r="E2279" s="1328"/>
      <c r="F2279" s="1328"/>
      <c r="G2279" s="954"/>
    </row>
    <row r="2280" spans="5:7" x14ac:dyDescent="0.25">
      <c r="E2280" s="1328"/>
      <c r="F2280" s="1328"/>
      <c r="G2280" s="954"/>
    </row>
    <row r="2281" spans="5:7" x14ac:dyDescent="0.25">
      <c r="E2281" s="1328"/>
      <c r="F2281" s="1328"/>
      <c r="G2281" s="954"/>
    </row>
    <row r="2282" spans="5:7" x14ac:dyDescent="0.25">
      <c r="E2282" s="1328"/>
      <c r="F2282" s="1328"/>
      <c r="G2282" s="954"/>
    </row>
    <row r="2283" spans="5:7" x14ac:dyDescent="0.25">
      <c r="E2283" s="1328"/>
      <c r="F2283" s="1328"/>
      <c r="G2283" s="954"/>
    </row>
    <row r="2284" spans="5:7" x14ac:dyDescent="0.25">
      <c r="E2284" s="1328"/>
      <c r="F2284" s="1328"/>
      <c r="G2284" s="954"/>
    </row>
    <row r="2285" spans="5:7" x14ac:dyDescent="0.25">
      <c r="E2285" s="1328"/>
      <c r="F2285" s="1328"/>
      <c r="G2285" s="954"/>
    </row>
    <row r="2286" spans="5:7" x14ac:dyDescent="0.25">
      <c r="E2286" s="1328"/>
      <c r="F2286" s="1328"/>
      <c r="G2286" s="954"/>
    </row>
    <row r="2287" spans="5:7" x14ac:dyDescent="0.25">
      <c r="E2287" s="1328"/>
      <c r="F2287" s="1328"/>
      <c r="G2287" s="954"/>
    </row>
    <row r="2288" spans="5:7" x14ac:dyDescent="0.25">
      <c r="E2288" s="1328"/>
      <c r="F2288" s="1328"/>
      <c r="G2288" s="954"/>
    </row>
    <row r="2289" spans="5:7" x14ac:dyDescent="0.25">
      <c r="E2289" s="1328"/>
      <c r="F2289" s="1328"/>
      <c r="G2289" s="954"/>
    </row>
    <row r="2290" spans="5:7" x14ac:dyDescent="0.25">
      <c r="E2290" s="1328"/>
      <c r="F2290" s="1328"/>
      <c r="G2290" s="954"/>
    </row>
    <row r="2291" spans="5:7" x14ac:dyDescent="0.25">
      <c r="E2291" s="1328"/>
      <c r="F2291" s="1328"/>
      <c r="G2291" s="954"/>
    </row>
    <row r="2292" spans="5:7" x14ac:dyDescent="0.25">
      <c r="E2292" s="1328"/>
      <c r="F2292" s="1328"/>
      <c r="G2292" s="954"/>
    </row>
    <row r="2293" spans="5:7" x14ac:dyDescent="0.25">
      <c r="E2293" s="1328"/>
      <c r="F2293" s="1328"/>
      <c r="G2293" s="954"/>
    </row>
    <row r="2294" spans="5:7" x14ac:dyDescent="0.25">
      <c r="E2294" s="1328"/>
      <c r="F2294" s="1328"/>
      <c r="G2294" s="954"/>
    </row>
    <row r="2295" spans="5:7" x14ac:dyDescent="0.25">
      <c r="E2295" s="1328"/>
      <c r="F2295" s="1328"/>
      <c r="G2295" s="954"/>
    </row>
    <row r="2296" spans="5:7" x14ac:dyDescent="0.25">
      <c r="E2296" s="1328"/>
      <c r="F2296" s="1328"/>
      <c r="G2296" s="954"/>
    </row>
    <row r="2297" spans="5:7" x14ac:dyDescent="0.25">
      <c r="E2297" s="1328"/>
      <c r="F2297" s="1328"/>
      <c r="G2297" s="954"/>
    </row>
    <row r="2298" spans="5:7" x14ac:dyDescent="0.25">
      <c r="E2298" s="1328"/>
      <c r="F2298" s="1328"/>
      <c r="G2298" s="954"/>
    </row>
    <row r="2299" spans="5:7" x14ac:dyDescent="0.25">
      <c r="E2299" s="1328"/>
      <c r="F2299" s="1328"/>
      <c r="G2299" s="954"/>
    </row>
    <row r="2300" spans="5:7" x14ac:dyDescent="0.25">
      <c r="E2300" s="1328"/>
      <c r="F2300" s="1328"/>
      <c r="G2300" s="954"/>
    </row>
    <row r="2301" spans="5:7" x14ac:dyDescent="0.25">
      <c r="E2301" s="1328"/>
      <c r="F2301" s="1328"/>
      <c r="G2301" s="954"/>
    </row>
    <row r="2302" spans="5:7" x14ac:dyDescent="0.25">
      <c r="E2302" s="1328"/>
      <c r="F2302" s="1328"/>
      <c r="G2302" s="954"/>
    </row>
    <row r="2303" spans="5:7" x14ac:dyDescent="0.25">
      <c r="E2303" s="1328"/>
      <c r="F2303" s="1328"/>
      <c r="G2303" s="954"/>
    </row>
    <row r="2304" spans="5:7" x14ac:dyDescent="0.25">
      <c r="E2304" s="1328"/>
      <c r="F2304" s="1328"/>
      <c r="G2304" s="954"/>
    </row>
    <row r="2305" spans="5:7" x14ac:dyDescent="0.25">
      <c r="E2305" s="1328"/>
      <c r="F2305" s="1328"/>
      <c r="G2305" s="954"/>
    </row>
    <row r="2306" spans="5:7" x14ac:dyDescent="0.25">
      <c r="E2306" s="1328"/>
      <c r="F2306" s="1328"/>
      <c r="G2306" s="954"/>
    </row>
    <row r="2307" spans="5:7" x14ac:dyDescent="0.25">
      <c r="E2307" s="1328"/>
      <c r="F2307" s="1328"/>
      <c r="G2307" s="954"/>
    </row>
    <row r="2308" spans="5:7" x14ac:dyDescent="0.25">
      <c r="E2308" s="1328"/>
      <c r="F2308" s="1328"/>
      <c r="G2308" s="954"/>
    </row>
    <row r="2309" spans="5:7" x14ac:dyDescent="0.25">
      <c r="E2309" s="1328"/>
      <c r="F2309" s="1328"/>
      <c r="G2309" s="954"/>
    </row>
    <row r="2310" spans="5:7" x14ac:dyDescent="0.25">
      <c r="E2310" s="1328"/>
      <c r="F2310" s="1328"/>
      <c r="G2310" s="954"/>
    </row>
    <row r="2311" spans="5:7" x14ac:dyDescent="0.25">
      <c r="E2311" s="1328"/>
      <c r="F2311" s="1328"/>
      <c r="G2311" s="954"/>
    </row>
    <row r="2312" spans="5:7" x14ac:dyDescent="0.25">
      <c r="E2312" s="1328"/>
      <c r="F2312" s="1328"/>
      <c r="G2312" s="954"/>
    </row>
    <row r="2313" spans="5:7" x14ac:dyDescent="0.25">
      <c r="E2313" s="1328"/>
      <c r="F2313" s="1328"/>
      <c r="G2313" s="954"/>
    </row>
    <row r="2314" spans="5:7" x14ac:dyDescent="0.25">
      <c r="E2314" s="1328"/>
      <c r="F2314" s="1328"/>
      <c r="G2314" s="954"/>
    </row>
    <row r="2315" spans="5:7" x14ac:dyDescent="0.25">
      <c r="E2315" s="1328"/>
      <c r="F2315" s="1328"/>
      <c r="G2315" s="954"/>
    </row>
    <row r="2316" spans="5:7" x14ac:dyDescent="0.25">
      <c r="E2316" s="1328"/>
      <c r="F2316" s="1328"/>
      <c r="G2316" s="954"/>
    </row>
    <row r="2317" spans="5:7" x14ac:dyDescent="0.25">
      <c r="E2317" s="1328"/>
      <c r="F2317" s="1328"/>
      <c r="G2317" s="954"/>
    </row>
    <row r="2318" spans="5:7" x14ac:dyDescent="0.25">
      <c r="E2318" s="1328"/>
      <c r="F2318" s="1328"/>
      <c r="G2318" s="954"/>
    </row>
    <row r="2319" spans="5:7" x14ac:dyDescent="0.25">
      <c r="E2319" s="1328"/>
      <c r="F2319" s="1328"/>
      <c r="G2319" s="954"/>
    </row>
    <row r="2320" spans="5:7" x14ac:dyDescent="0.25">
      <c r="E2320" s="1328"/>
      <c r="F2320" s="1328"/>
      <c r="G2320" s="954"/>
    </row>
    <row r="2321" spans="5:7" x14ac:dyDescent="0.25">
      <c r="E2321" s="1328"/>
      <c r="F2321" s="1328"/>
      <c r="G2321" s="954"/>
    </row>
    <row r="2322" spans="5:7" x14ac:dyDescent="0.25">
      <c r="E2322" s="1328"/>
      <c r="F2322" s="1328"/>
      <c r="G2322" s="954"/>
    </row>
    <row r="2323" spans="5:7" x14ac:dyDescent="0.25">
      <c r="E2323" s="1328"/>
      <c r="F2323" s="1328"/>
      <c r="G2323" s="954"/>
    </row>
    <row r="2324" spans="5:7" x14ac:dyDescent="0.25">
      <c r="E2324" s="1328"/>
      <c r="F2324" s="1328"/>
      <c r="G2324" s="954"/>
    </row>
    <row r="2325" spans="5:7" x14ac:dyDescent="0.25">
      <c r="E2325" s="1328"/>
      <c r="F2325" s="1328"/>
      <c r="G2325" s="954"/>
    </row>
    <row r="2326" spans="5:7" x14ac:dyDescent="0.25">
      <c r="E2326" s="1328"/>
      <c r="F2326" s="1328"/>
      <c r="G2326" s="954"/>
    </row>
    <row r="2327" spans="5:7" x14ac:dyDescent="0.25">
      <c r="E2327" s="1328"/>
      <c r="F2327" s="1328"/>
      <c r="G2327" s="954"/>
    </row>
    <row r="2328" spans="5:7" x14ac:dyDescent="0.25">
      <c r="E2328" s="1328"/>
      <c r="F2328" s="1328"/>
      <c r="G2328" s="954"/>
    </row>
    <row r="2329" spans="5:7" x14ac:dyDescent="0.25">
      <c r="E2329" s="1328"/>
      <c r="F2329" s="1328"/>
      <c r="G2329" s="954"/>
    </row>
    <row r="2330" spans="5:7" x14ac:dyDescent="0.25">
      <c r="E2330" s="1328"/>
      <c r="F2330" s="1328"/>
      <c r="G2330" s="954"/>
    </row>
    <row r="2331" spans="5:7" x14ac:dyDescent="0.25">
      <c r="E2331" s="1328"/>
      <c r="F2331" s="1328"/>
      <c r="G2331" s="954"/>
    </row>
    <row r="2332" spans="5:7" x14ac:dyDescent="0.25">
      <c r="E2332" s="1328"/>
      <c r="F2332" s="1328"/>
      <c r="G2332" s="954"/>
    </row>
    <row r="2333" spans="5:7" x14ac:dyDescent="0.25">
      <c r="E2333" s="1328"/>
      <c r="F2333" s="1328"/>
      <c r="G2333" s="954"/>
    </row>
    <row r="2334" spans="5:7" x14ac:dyDescent="0.25">
      <c r="E2334" s="1328"/>
      <c r="F2334" s="1328"/>
      <c r="G2334" s="954"/>
    </row>
  </sheetData>
  <mergeCells count="8">
    <mergeCell ref="A158:E158"/>
    <mergeCell ref="A222:E222"/>
    <mergeCell ref="A1:F1"/>
    <mergeCell ref="A2:F2"/>
    <mergeCell ref="A3:F3"/>
    <mergeCell ref="A4:B4"/>
    <mergeCell ref="A52:E52"/>
    <mergeCell ref="A107:E10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2"/>
  <sheetViews>
    <sheetView defaultGridColor="0" view="pageBreakPreview" colorId="22" zoomScale="90" zoomScaleNormal="100" zoomScaleSheetLayoutView="90" workbookViewId="0">
      <pane ySplit="5" topLeftCell="A6" activePane="bottomLeft" state="frozen"/>
      <selection activeCell="A5" sqref="A5:F5"/>
      <selection pane="bottomLeft" activeCell="B17" sqref="B17"/>
    </sheetView>
  </sheetViews>
  <sheetFormatPr defaultColWidth="6" defaultRowHeight="14.5" x14ac:dyDescent="0.25"/>
  <cols>
    <col min="1" max="1" width="8.7265625" style="1052" customWidth="1"/>
    <col min="2" max="2" width="65.54296875" style="1053" customWidth="1"/>
    <col min="3" max="3" width="7.54296875" style="1052" customWidth="1"/>
    <col min="4" max="4" width="9.453125" style="1054" customWidth="1"/>
    <col min="5" max="5" width="13" style="1055" customWidth="1"/>
    <col min="6" max="6" width="14.1796875" style="1087" customWidth="1"/>
    <col min="7" max="7" width="12.54296875" style="1006" customWidth="1"/>
    <col min="8" max="9" width="9.1796875" style="1006" customWidth="1"/>
    <col min="10" max="10" width="2" style="1006" customWidth="1"/>
    <col min="11" max="251" width="9.1796875" style="1006" customWidth="1"/>
    <col min="252" max="252" width="9.7265625" style="1006" customWidth="1"/>
    <col min="253" max="253" width="10.26953125" style="1006" customWidth="1"/>
    <col min="254" max="254" width="44.7265625" style="1006" customWidth="1"/>
    <col min="255" max="255" width="5.453125" style="1006" bestFit="1" customWidth="1"/>
    <col min="256" max="256" width="6" style="1006" bestFit="1"/>
    <col min="257" max="16384" width="6" style="1006"/>
  </cols>
  <sheetData>
    <row r="1" spans="1:7" ht="13" x14ac:dyDescent="0.25">
      <c r="A1" s="2095" t="s">
        <v>0</v>
      </c>
      <c r="B1" s="2095"/>
      <c r="C1" s="2095"/>
      <c r="D1" s="2095"/>
      <c r="E1" s="2095"/>
      <c r="F1" s="2095"/>
    </row>
    <row r="2" spans="1:7" ht="13" x14ac:dyDescent="0.25">
      <c r="A2" s="2095" t="s">
        <v>2491</v>
      </c>
      <c r="B2" s="2095"/>
      <c r="C2" s="2095"/>
      <c r="D2" s="2095"/>
      <c r="E2" s="2095"/>
      <c r="F2" s="2095"/>
    </row>
    <row r="3" spans="1:7" s="1008" customFormat="1" ht="14" x14ac:dyDescent="0.25">
      <c r="A3" s="2096" t="s">
        <v>1975</v>
      </c>
      <c r="B3" s="2096"/>
      <c r="C3" s="2096"/>
      <c r="D3" s="2096"/>
      <c r="E3" s="2096"/>
      <c r="F3" s="2096"/>
    </row>
    <row r="4" spans="1:7" ht="13" x14ac:dyDescent="0.25">
      <c r="A4" s="2175" t="s">
        <v>2481</v>
      </c>
      <c r="B4" s="2175"/>
      <c r="C4" s="351"/>
      <c r="D4" s="913"/>
      <c r="E4" s="914"/>
      <c r="F4" s="1068"/>
      <c r="G4" s="1066"/>
    </row>
    <row r="5" spans="1:7" ht="13" x14ac:dyDescent="0.25">
      <c r="A5" s="593" t="s">
        <v>722</v>
      </c>
      <c r="B5" s="593" t="s">
        <v>723</v>
      </c>
      <c r="C5" s="593" t="s">
        <v>724</v>
      </c>
      <c r="D5" s="593" t="s">
        <v>725</v>
      </c>
      <c r="E5" s="593" t="s">
        <v>726</v>
      </c>
      <c r="F5" s="1069" t="s">
        <v>727</v>
      </c>
    </row>
    <row r="6" spans="1:7" ht="25" x14ac:dyDescent="0.25">
      <c r="A6" s="1009"/>
      <c r="B6" s="456" t="s">
        <v>2454</v>
      </c>
      <c r="C6" s="1009"/>
      <c r="D6" s="1011"/>
      <c r="E6" s="1012"/>
      <c r="F6" s="1070"/>
    </row>
    <row r="7" spans="1:7" x14ac:dyDescent="0.25">
      <c r="A7" s="1009"/>
      <c r="B7" s="1010"/>
      <c r="C7" s="1009"/>
      <c r="D7" s="1011"/>
      <c r="E7" s="1012"/>
      <c r="F7" s="1070"/>
    </row>
    <row r="8" spans="1:7" ht="13" x14ac:dyDescent="0.25">
      <c r="A8" s="368"/>
      <c r="B8" s="1013" t="s">
        <v>221</v>
      </c>
      <c r="C8" s="368"/>
      <c r="D8" s="1014"/>
      <c r="E8" s="1005"/>
      <c r="F8" s="1071"/>
    </row>
    <row r="9" spans="1:7" ht="13" x14ac:dyDescent="0.25">
      <c r="A9" s="368"/>
      <c r="B9" s="1013"/>
      <c r="C9" s="368"/>
      <c r="D9" s="1014"/>
      <c r="E9" s="1005"/>
      <c r="F9" s="1071"/>
    </row>
    <row r="10" spans="1:7" ht="15.65" customHeight="1" x14ac:dyDescent="0.25">
      <c r="A10" s="368"/>
      <c r="B10" s="1013" t="s">
        <v>158</v>
      </c>
      <c r="C10" s="368"/>
      <c r="D10" s="1014"/>
      <c r="E10" s="1005"/>
      <c r="F10" s="1071"/>
    </row>
    <row r="11" spans="1:7" ht="12.5" x14ac:dyDescent="0.25">
      <c r="A11" s="368" t="s">
        <v>159</v>
      </c>
      <c r="B11" s="1015" t="s">
        <v>1411</v>
      </c>
      <c r="C11" s="368" t="s">
        <v>777</v>
      </c>
      <c r="D11" s="1016">
        <v>0.1</v>
      </c>
      <c r="E11" s="1005"/>
      <c r="F11" s="1072">
        <f>D11*E11</f>
        <v>0</v>
      </c>
    </row>
    <row r="12" spans="1:7" ht="13" x14ac:dyDescent="0.25">
      <c r="A12" s="368"/>
      <c r="B12" s="1013"/>
      <c r="C12" s="368"/>
      <c r="D12" s="1014"/>
      <c r="E12" s="1005"/>
      <c r="F12" s="1072"/>
    </row>
    <row r="13" spans="1:7" ht="13" x14ac:dyDescent="0.25">
      <c r="A13" s="368"/>
      <c r="B13" s="1007" t="s">
        <v>161</v>
      </c>
      <c r="C13" s="368"/>
      <c r="D13" s="737"/>
      <c r="E13" s="1005"/>
      <c r="F13" s="1072"/>
    </row>
    <row r="14" spans="1:7" ht="12.5" x14ac:dyDescent="0.25">
      <c r="A14" s="368" t="s">
        <v>163</v>
      </c>
      <c r="B14" s="729" t="s">
        <v>164</v>
      </c>
      <c r="C14" s="368" t="s">
        <v>19</v>
      </c>
      <c r="D14" s="737">
        <v>3</v>
      </c>
      <c r="E14" s="1005"/>
      <c r="F14" s="1072">
        <f>D14*E14</f>
        <v>0</v>
      </c>
    </row>
    <row r="15" spans="1:7" ht="13" x14ac:dyDescent="0.25">
      <c r="A15" s="596"/>
      <c r="B15" s="1017"/>
      <c r="C15" s="620"/>
      <c r="D15" s="1018"/>
      <c r="E15" s="1019"/>
      <c r="F15" s="1072"/>
    </row>
    <row r="16" spans="1:7" ht="13" x14ac:dyDescent="0.25">
      <c r="A16" s="352"/>
      <c r="B16" s="1007" t="s">
        <v>86</v>
      </c>
      <c r="C16" s="605"/>
      <c r="D16" s="1020"/>
      <c r="E16" s="1021"/>
      <c r="F16" s="1072"/>
    </row>
    <row r="17" spans="1:6" ht="12.5" x14ac:dyDescent="0.25">
      <c r="A17" s="352"/>
      <c r="B17" s="792"/>
      <c r="C17" s="605"/>
      <c r="D17" s="1020"/>
      <c r="E17" s="1021"/>
      <c r="F17" s="1072"/>
    </row>
    <row r="18" spans="1:6" ht="13" x14ac:dyDescent="0.25">
      <c r="A18" s="352"/>
      <c r="B18" s="1007" t="s">
        <v>514</v>
      </c>
      <c r="C18" s="605"/>
      <c r="D18" s="1020"/>
      <c r="E18" s="1021"/>
      <c r="F18" s="1072"/>
    </row>
    <row r="19" spans="1:6" ht="13" x14ac:dyDescent="0.25">
      <c r="A19" s="352"/>
      <c r="B19" s="1007"/>
      <c r="C19" s="605"/>
      <c r="D19" s="1020"/>
      <c r="E19" s="1021"/>
      <c r="F19" s="1072"/>
    </row>
    <row r="20" spans="1:6" ht="13" x14ac:dyDescent="0.25">
      <c r="A20" s="368"/>
      <c r="B20" s="1022" t="s">
        <v>227</v>
      </c>
      <c r="C20" s="368"/>
      <c r="D20" s="1014"/>
      <c r="E20" s="1005"/>
      <c r="F20" s="1072"/>
    </row>
    <row r="21" spans="1:6" ht="12.5" x14ac:dyDescent="0.25">
      <c r="A21" s="368" t="s">
        <v>1897</v>
      </c>
      <c r="B21" s="1015" t="s">
        <v>1896</v>
      </c>
      <c r="C21" s="368" t="s">
        <v>42</v>
      </c>
      <c r="D21" s="737">
        <v>10</v>
      </c>
      <c r="E21" s="1005"/>
      <c r="F21" s="1072">
        <f>D21*E21</f>
        <v>0</v>
      </c>
    </row>
    <row r="22" spans="1:6" ht="12.5" x14ac:dyDescent="0.25">
      <c r="A22" s="368"/>
      <c r="B22" s="1015"/>
      <c r="C22" s="368"/>
      <c r="D22" s="737"/>
      <c r="E22" s="1005"/>
      <c r="F22" s="1072"/>
    </row>
    <row r="23" spans="1:6" ht="13" x14ac:dyDescent="0.25">
      <c r="A23" s="352"/>
      <c r="B23" s="1023" t="s">
        <v>1412</v>
      </c>
      <c r="C23" s="605"/>
      <c r="D23" s="1020"/>
      <c r="E23" s="1021"/>
      <c r="F23" s="1072"/>
    </row>
    <row r="24" spans="1:6" ht="12.5" x14ac:dyDescent="0.25">
      <c r="A24" s="352" t="s">
        <v>515</v>
      </c>
      <c r="B24" s="729" t="s">
        <v>1114</v>
      </c>
      <c r="C24" s="368" t="s">
        <v>42</v>
      </c>
      <c r="D24" s="737">
        <v>15</v>
      </c>
      <c r="E24" s="799"/>
      <c r="F24" s="1073">
        <f>D24*E24</f>
        <v>0</v>
      </c>
    </row>
    <row r="25" spans="1:6" ht="12.5" x14ac:dyDescent="0.25">
      <c r="A25" s="352" t="s">
        <v>88</v>
      </c>
      <c r="B25" s="729" t="s">
        <v>1115</v>
      </c>
      <c r="C25" s="368" t="s">
        <v>42</v>
      </c>
      <c r="D25" s="737">
        <v>29</v>
      </c>
      <c r="E25" s="799"/>
      <c r="F25" s="1073">
        <f>D25*E25</f>
        <v>0</v>
      </c>
    </row>
    <row r="26" spans="1:6" ht="13" x14ac:dyDescent="0.25">
      <c r="A26" s="352"/>
      <c r="B26" s="1023" t="s">
        <v>1413</v>
      </c>
      <c r="C26" s="368"/>
      <c r="D26" s="737"/>
      <c r="E26" s="1024"/>
      <c r="F26" s="1073"/>
    </row>
    <row r="27" spans="1:6" ht="12.5" x14ac:dyDescent="0.25">
      <c r="A27" s="352" t="s">
        <v>90</v>
      </c>
      <c r="B27" s="729" t="s">
        <v>1115</v>
      </c>
      <c r="C27" s="368" t="s">
        <v>42</v>
      </c>
      <c r="D27" s="737">
        <v>2</v>
      </c>
      <c r="E27" s="799"/>
      <c r="F27" s="1073">
        <f>D27*E27</f>
        <v>0</v>
      </c>
    </row>
    <row r="28" spans="1:6" ht="13" x14ac:dyDescent="0.25">
      <c r="A28" s="352"/>
      <c r="B28" s="1025"/>
      <c r="C28" s="368"/>
      <c r="D28" s="737"/>
      <c r="E28" s="1024"/>
      <c r="F28" s="1073"/>
    </row>
    <row r="29" spans="1:6" ht="13" x14ac:dyDescent="0.25">
      <c r="A29" s="352"/>
      <c r="B29" s="1025" t="s">
        <v>738</v>
      </c>
      <c r="C29" s="368"/>
      <c r="D29" s="737"/>
      <c r="E29" s="1024"/>
      <c r="F29" s="1073"/>
    </row>
    <row r="30" spans="1:6" ht="13" x14ac:dyDescent="0.25">
      <c r="A30" s="352"/>
      <c r="B30" s="1026" t="s">
        <v>1414</v>
      </c>
      <c r="C30" s="368"/>
      <c r="D30" s="737"/>
      <c r="E30" s="1024"/>
      <c r="F30" s="1073"/>
    </row>
    <row r="31" spans="1:6" ht="12.5" x14ac:dyDescent="0.25">
      <c r="A31" s="352"/>
      <c r="B31" s="1027" t="s">
        <v>227</v>
      </c>
      <c r="C31" s="368" t="s">
        <v>42</v>
      </c>
      <c r="D31" s="737">
        <f>D21*0.8</f>
        <v>8</v>
      </c>
      <c r="E31" s="799"/>
      <c r="F31" s="1073">
        <f>D31*E31</f>
        <v>0</v>
      </c>
    </row>
    <row r="32" spans="1:6" ht="12.5" x14ac:dyDescent="0.25">
      <c r="A32" s="352" t="s">
        <v>93</v>
      </c>
      <c r="B32" s="1027" t="s">
        <v>1415</v>
      </c>
      <c r="C32" s="368" t="s">
        <v>42</v>
      </c>
      <c r="D32" s="737">
        <f>D24*0.4</f>
        <v>6</v>
      </c>
      <c r="E32" s="799"/>
      <c r="F32" s="1073">
        <f>D32*E32</f>
        <v>0</v>
      </c>
    </row>
    <row r="33" spans="1:7" ht="12.5" x14ac:dyDescent="0.25">
      <c r="A33" s="352" t="s">
        <v>985</v>
      </c>
      <c r="B33" s="729" t="s">
        <v>975</v>
      </c>
      <c r="C33" s="368" t="s">
        <v>42</v>
      </c>
      <c r="D33" s="737">
        <v>1</v>
      </c>
      <c r="E33" s="799"/>
      <c r="F33" s="1073">
        <f>D33*E33</f>
        <v>0</v>
      </c>
    </row>
    <row r="34" spans="1:7" ht="12.5" x14ac:dyDescent="0.25">
      <c r="A34" s="352"/>
      <c r="B34" s="1027"/>
      <c r="C34" s="368"/>
      <c r="D34" s="737"/>
      <c r="E34" s="1024"/>
      <c r="F34" s="1073"/>
    </row>
    <row r="35" spans="1:7" ht="13" x14ac:dyDescent="0.25">
      <c r="A35" s="352"/>
      <c r="B35" s="1028" t="s">
        <v>94</v>
      </c>
      <c r="C35" s="368"/>
      <c r="D35" s="737"/>
      <c r="E35" s="799"/>
      <c r="F35" s="1073"/>
    </row>
    <row r="36" spans="1:7" ht="12.5" x14ac:dyDescent="0.25">
      <c r="A36" s="352" t="s">
        <v>508</v>
      </c>
      <c r="B36" s="729" t="s">
        <v>1416</v>
      </c>
      <c r="C36" s="368" t="s">
        <v>42</v>
      </c>
      <c r="D36" s="737">
        <f>D24-D32</f>
        <v>9</v>
      </c>
      <c r="E36" s="799"/>
      <c r="F36" s="1073">
        <f>D36*E36</f>
        <v>0</v>
      </c>
    </row>
    <row r="37" spans="1:7" ht="12.5" x14ac:dyDescent="0.25">
      <c r="A37" s="352" t="s">
        <v>1417</v>
      </c>
      <c r="B37" s="729" t="s">
        <v>1418</v>
      </c>
      <c r="C37" s="368" t="s">
        <v>42</v>
      </c>
      <c r="D37" s="737">
        <f>D21-D31</f>
        <v>2</v>
      </c>
      <c r="E37" s="799"/>
      <c r="F37" s="1073">
        <f>D37*E37</f>
        <v>0</v>
      </c>
    </row>
    <row r="38" spans="1:7" ht="12.5" x14ac:dyDescent="0.25">
      <c r="A38" s="352"/>
      <c r="B38" s="729"/>
      <c r="C38" s="368"/>
      <c r="D38" s="737"/>
      <c r="E38" s="799"/>
      <c r="F38" s="1073"/>
    </row>
    <row r="39" spans="1:7" ht="13" x14ac:dyDescent="0.25">
      <c r="A39" s="368"/>
      <c r="B39" s="1028" t="s">
        <v>998</v>
      </c>
      <c r="C39" s="368"/>
      <c r="D39" s="1014"/>
      <c r="E39" s="1005"/>
      <c r="F39" s="1071"/>
    </row>
    <row r="40" spans="1:7" ht="12.5" x14ac:dyDescent="0.25">
      <c r="A40" s="368" t="s">
        <v>232</v>
      </c>
      <c r="B40" s="1029" t="s">
        <v>1419</v>
      </c>
      <c r="C40" s="368" t="s">
        <v>48</v>
      </c>
      <c r="D40" s="1014">
        <v>425</v>
      </c>
      <c r="E40" s="1005"/>
      <c r="F40" s="1073">
        <f>D40*E40</f>
        <v>0</v>
      </c>
    </row>
    <row r="41" spans="1:7" ht="12.5" x14ac:dyDescent="0.25">
      <c r="A41" s="368"/>
      <c r="B41" s="1030"/>
      <c r="C41" s="368"/>
      <c r="D41" s="1014"/>
      <c r="E41" s="1005"/>
      <c r="F41" s="1071"/>
    </row>
    <row r="42" spans="1:7" ht="12.5" x14ac:dyDescent="0.25">
      <c r="A42" s="352"/>
      <c r="B42" s="729"/>
      <c r="C42" s="368"/>
      <c r="D42" s="737"/>
      <c r="E42" s="799"/>
      <c r="F42" s="1073"/>
    </row>
    <row r="43" spans="1:7" s="1032" customFormat="1" ht="13" x14ac:dyDescent="0.25">
      <c r="A43" s="352"/>
      <c r="B43" s="1031" t="s">
        <v>96</v>
      </c>
      <c r="C43" s="368"/>
      <c r="D43" s="737"/>
      <c r="E43" s="799"/>
      <c r="F43" s="1073"/>
    </row>
    <row r="44" spans="1:7" s="1032" customFormat="1" ht="12.5" x14ac:dyDescent="0.25">
      <c r="A44" s="352"/>
      <c r="B44" s="1027"/>
      <c r="C44" s="368"/>
      <c r="D44" s="737"/>
      <c r="E44" s="799"/>
      <c r="F44" s="1073"/>
    </row>
    <row r="45" spans="1:7" s="1032" customFormat="1" ht="13" x14ac:dyDescent="0.25">
      <c r="A45" s="352"/>
      <c r="B45" s="1031" t="s">
        <v>97</v>
      </c>
      <c r="C45" s="368"/>
      <c r="D45" s="737"/>
      <c r="E45" s="799"/>
      <c r="F45" s="1073"/>
    </row>
    <row r="46" spans="1:7" s="1032" customFormat="1" ht="26" x14ac:dyDescent="0.25">
      <c r="A46" s="352"/>
      <c r="B46" s="347" t="s">
        <v>1420</v>
      </c>
      <c r="C46" s="368"/>
      <c r="D46" s="737"/>
      <c r="E46" s="799"/>
      <c r="F46" s="1073"/>
    </row>
    <row r="47" spans="1:7" s="1032" customFormat="1" ht="12.5" x14ac:dyDescent="0.25">
      <c r="A47" s="352" t="s">
        <v>1375</v>
      </c>
      <c r="B47" s="348" t="s">
        <v>1421</v>
      </c>
      <c r="C47" s="368" t="s">
        <v>42</v>
      </c>
      <c r="D47" s="1067">
        <v>2</v>
      </c>
      <c r="E47" s="799"/>
      <c r="F47" s="1073">
        <f>D47*E47</f>
        <v>0</v>
      </c>
      <c r="G47" s="1033"/>
    </row>
    <row r="48" spans="1:7" s="1032" customFormat="1" ht="12.5" x14ac:dyDescent="0.25">
      <c r="A48" s="352" t="s">
        <v>1422</v>
      </c>
      <c r="B48" s="348" t="s">
        <v>1423</v>
      </c>
      <c r="C48" s="368" t="s">
        <v>42</v>
      </c>
      <c r="D48" s="1067">
        <v>13.3</v>
      </c>
      <c r="E48" s="799"/>
      <c r="F48" s="1073">
        <f>D48*E48</f>
        <v>0</v>
      </c>
      <c r="G48" s="1033"/>
    </row>
    <row r="49" spans="1:7" s="351" customFormat="1" ht="13.15" customHeight="1" x14ac:dyDescent="0.25">
      <c r="A49" s="349" t="s">
        <v>1424</v>
      </c>
      <c r="B49" s="348" t="s">
        <v>1425</v>
      </c>
      <c r="C49" s="349" t="s">
        <v>42</v>
      </c>
      <c r="D49" s="1192">
        <v>1.2</v>
      </c>
      <c r="E49" s="350"/>
      <c r="F49" s="1073">
        <f>D49*E49</f>
        <v>0</v>
      </c>
    </row>
    <row r="50" spans="1:7" s="1032" customFormat="1" ht="12.5" x14ac:dyDescent="0.25">
      <c r="A50" s="352"/>
      <c r="B50" s="1034"/>
      <c r="C50" s="368"/>
      <c r="D50" s="737"/>
      <c r="E50" s="799"/>
      <c r="F50" s="1073"/>
      <c r="G50" s="1033"/>
    </row>
    <row r="51" spans="1:7" s="1032" customFormat="1" ht="13" x14ac:dyDescent="0.25">
      <c r="A51" s="352"/>
      <c r="B51" s="1013" t="s">
        <v>537</v>
      </c>
      <c r="C51" s="368"/>
      <c r="D51" s="737"/>
      <c r="E51" s="799"/>
      <c r="F51" s="1073"/>
    </row>
    <row r="52" spans="1:7" s="1032" customFormat="1" ht="13" x14ac:dyDescent="0.25">
      <c r="A52" s="352"/>
      <c r="B52" s="1028" t="s">
        <v>112</v>
      </c>
      <c r="C52" s="368"/>
      <c r="D52" s="737"/>
      <c r="E52" s="799"/>
      <c r="F52" s="1073"/>
    </row>
    <row r="53" spans="1:7" ht="12.5" x14ac:dyDescent="0.25">
      <c r="A53" s="1035" t="s">
        <v>702</v>
      </c>
      <c r="B53" s="729" t="s">
        <v>1426</v>
      </c>
      <c r="C53" s="368" t="s">
        <v>42</v>
      </c>
      <c r="D53" s="737">
        <f>D47</f>
        <v>2</v>
      </c>
      <c r="E53" s="799"/>
      <c r="F53" s="1073">
        <f>D53*E53</f>
        <v>0</v>
      </c>
    </row>
    <row r="54" spans="1:7" ht="12.5" x14ac:dyDescent="0.25">
      <c r="A54" s="1035"/>
      <c r="B54" s="729"/>
      <c r="C54" s="368"/>
      <c r="D54" s="737"/>
      <c r="E54" s="799"/>
      <c r="F54" s="1073"/>
    </row>
    <row r="55" spans="1:7" ht="12.5" x14ac:dyDescent="0.25">
      <c r="A55" s="1035"/>
      <c r="B55" s="729"/>
      <c r="C55" s="368"/>
      <c r="D55" s="737"/>
      <c r="E55" s="799"/>
      <c r="F55" s="1073"/>
    </row>
    <row r="56" spans="1:7" ht="12.5" x14ac:dyDescent="0.25">
      <c r="A56" s="1035"/>
      <c r="B56" s="729"/>
      <c r="C56" s="368"/>
      <c r="D56" s="737"/>
      <c r="E56" s="799"/>
      <c r="F56" s="1073"/>
    </row>
    <row r="57" spans="1:7" ht="12.5" x14ac:dyDescent="0.25">
      <c r="A57" s="1035"/>
      <c r="B57" s="729"/>
      <c r="C57" s="368"/>
      <c r="D57" s="737"/>
      <c r="E57" s="799"/>
      <c r="F57" s="1073"/>
    </row>
    <row r="58" spans="1:7" ht="19.149999999999999" customHeight="1" x14ac:dyDescent="0.25">
      <c r="A58" s="1036"/>
      <c r="B58" s="1037"/>
      <c r="C58" s="1038"/>
      <c r="D58" s="1039"/>
      <c r="E58" s="1040" t="s">
        <v>103</v>
      </c>
      <c r="F58" s="1074">
        <f>SUM(F9:F53)</f>
        <v>0</v>
      </c>
    </row>
    <row r="59" spans="1:7" ht="12.5" x14ac:dyDescent="0.25">
      <c r="A59" s="1035"/>
      <c r="B59" s="1027"/>
      <c r="C59" s="368"/>
      <c r="D59" s="737"/>
      <c r="E59" s="799"/>
      <c r="F59" s="1073"/>
    </row>
    <row r="60" spans="1:7" ht="13" x14ac:dyDescent="0.25">
      <c r="A60" s="1035"/>
      <c r="B60" s="1031" t="s">
        <v>96</v>
      </c>
      <c r="C60" s="368"/>
      <c r="D60" s="737"/>
      <c r="E60" s="799"/>
      <c r="F60" s="1073"/>
    </row>
    <row r="61" spans="1:7" ht="12.5" x14ac:dyDescent="0.25">
      <c r="A61" s="1035"/>
      <c r="B61" s="1027"/>
      <c r="C61" s="368"/>
      <c r="D61" s="737"/>
      <c r="E61" s="799"/>
      <c r="F61" s="1073"/>
    </row>
    <row r="62" spans="1:7" ht="13" x14ac:dyDescent="0.25">
      <c r="A62" s="1035"/>
      <c r="B62" s="1031" t="s">
        <v>116</v>
      </c>
      <c r="C62" s="368"/>
      <c r="D62" s="737"/>
      <c r="E62" s="799"/>
      <c r="F62" s="1073"/>
    </row>
    <row r="63" spans="1:7" ht="13" x14ac:dyDescent="0.25">
      <c r="A63" s="1035"/>
      <c r="B63" s="1026" t="s">
        <v>1427</v>
      </c>
      <c r="C63" s="368"/>
      <c r="D63" s="737"/>
      <c r="E63" s="799"/>
      <c r="F63" s="1073"/>
    </row>
    <row r="64" spans="1:7" ht="12.5" x14ac:dyDescent="0.25">
      <c r="A64" s="1035" t="s">
        <v>1382</v>
      </c>
      <c r="B64" s="1027" t="s">
        <v>1428</v>
      </c>
      <c r="C64" s="368" t="s">
        <v>42</v>
      </c>
      <c r="D64" s="1067">
        <f>D47</f>
        <v>2</v>
      </c>
      <c r="E64" s="799"/>
      <c r="F64" s="1073">
        <f>D64*E64</f>
        <v>0</v>
      </c>
    </row>
    <row r="65" spans="1:6" s="1032" customFormat="1" ht="12.5" x14ac:dyDescent="0.25">
      <c r="A65" s="1035" t="s">
        <v>1429</v>
      </c>
      <c r="B65" s="1027" t="s">
        <v>1430</v>
      </c>
      <c r="C65" s="368" t="s">
        <v>42</v>
      </c>
      <c r="D65" s="1067">
        <f>D48</f>
        <v>13.3</v>
      </c>
      <c r="E65" s="799"/>
      <c r="F65" s="1073">
        <f>D65*E65</f>
        <v>0</v>
      </c>
    </row>
    <row r="66" spans="1:6" s="1032" customFormat="1" ht="12.5" x14ac:dyDescent="0.25">
      <c r="A66" s="1035"/>
      <c r="B66" s="1027"/>
      <c r="C66" s="368"/>
      <c r="D66" s="737"/>
      <c r="E66" s="799"/>
      <c r="F66" s="1073"/>
    </row>
    <row r="67" spans="1:6" s="1032" customFormat="1" ht="12.5" x14ac:dyDescent="0.25">
      <c r="A67" s="1035"/>
      <c r="B67" s="1027"/>
      <c r="C67" s="368"/>
      <c r="D67" s="737"/>
      <c r="E67" s="799"/>
      <c r="F67" s="1073"/>
    </row>
    <row r="68" spans="1:6" s="1032" customFormat="1" ht="13" x14ac:dyDescent="0.25">
      <c r="A68" s="1035"/>
      <c r="B68" s="1026" t="s">
        <v>1431</v>
      </c>
      <c r="C68" s="368"/>
      <c r="D68" s="737"/>
      <c r="E68" s="799"/>
      <c r="F68" s="1073"/>
    </row>
    <row r="69" spans="1:6" s="1032" customFormat="1" ht="12.5" x14ac:dyDescent="0.25">
      <c r="A69" s="352" t="s">
        <v>1386</v>
      </c>
      <c r="B69" s="1027" t="s">
        <v>1898</v>
      </c>
      <c r="C69" s="368" t="s">
        <v>42</v>
      </c>
      <c r="D69" s="622">
        <v>0</v>
      </c>
      <c r="E69" s="799"/>
      <c r="F69" s="1073">
        <f>D69*E69</f>
        <v>0</v>
      </c>
    </row>
    <row r="70" spans="1:6" s="1032" customFormat="1" ht="12.5" x14ac:dyDescent="0.25">
      <c r="A70" s="352" t="s">
        <v>1432</v>
      </c>
      <c r="B70" s="1027" t="s">
        <v>1433</v>
      </c>
      <c r="C70" s="368" t="s">
        <v>42</v>
      </c>
      <c r="D70" s="737">
        <v>0</v>
      </c>
      <c r="E70" s="799"/>
      <c r="F70" s="1073">
        <f>D70*E70</f>
        <v>0</v>
      </c>
    </row>
    <row r="71" spans="1:6" s="1032" customFormat="1" ht="12.5" x14ac:dyDescent="0.25">
      <c r="A71" s="352"/>
      <c r="B71" s="1027"/>
      <c r="C71" s="368"/>
      <c r="D71" s="737"/>
      <c r="E71" s="799"/>
      <c r="F71" s="1073"/>
    </row>
    <row r="72" spans="1:6" s="1032" customFormat="1" ht="13" x14ac:dyDescent="0.25">
      <c r="A72" s="352"/>
      <c r="B72" s="1026" t="s">
        <v>1434</v>
      </c>
      <c r="C72" s="368"/>
      <c r="D72" s="737"/>
      <c r="E72" s="799"/>
      <c r="F72" s="1073"/>
    </row>
    <row r="73" spans="1:6" s="1032" customFormat="1" ht="12.5" x14ac:dyDescent="0.25">
      <c r="A73" s="352" t="s">
        <v>706</v>
      </c>
      <c r="B73" s="1027" t="s">
        <v>1435</v>
      </c>
      <c r="C73" s="368" t="s">
        <v>42</v>
      </c>
      <c r="D73" s="1067">
        <f>D49</f>
        <v>1.2</v>
      </c>
      <c r="E73" s="799"/>
      <c r="F73" s="1073">
        <f>D73*E73</f>
        <v>0</v>
      </c>
    </row>
    <row r="74" spans="1:6" s="1032" customFormat="1" ht="12.5" x14ac:dyDescent="0.25">
      <c r="A74" s="352" t="s">
        <v>1436</v>
      </c>
      <c r="B74" s="1027" t="s">
        <v>1437</v>
      </c>
      <c r="C74" s="368" t="s">
        <v>42</v>
      </c>
      <c r="D74" s="737">
        <v>0</v>
      </c>
      <c r="E74" s="799"/>
      <c r="F74" s="1073">
        <f>D74*E74</f>
        <v>0</v>
      </c>
    </row>
    <row r="75" spans="1:6" s="1032" customFormat="1" ht="12.5" x14ac:dyDescent="0.25">
      <c r="A75" s="352"/>
      <c r="B75" s="1041"/>
      <c r="C75" s="368"/>
      <c r="D75" s="737"/>
      <c r="E75" s="799"/>
      <c r="F75" s="1073"/>
    </row>
    <row r="76" spans="1:6" s="1032" customFormat="1" ht="12.5" x14ac:dyDescent="0.25">
      <c r="A76" s="352"/>
      <c r="B76" s="1027"/>
      <c r="C76" s="368"/>
      <c r="D76" s="737"/>
      <c r="E76" s="799"/>
      <c r="F76" s="1073"/>
    </row>
    <row r="77" spans="1:6" s="1032" customFormat="1" ht="13" x14ac:dyDescent="0.25">
      <c r="A77" s="352"/>
      <c r="B77" s="1031" t="s">
        <v>121</v>
      </c>
      <c r="C77" s="368"/>
      <c r="D77" s="737"/>
      <c r="E77" s="799"/>
      <c r="F77" s="1073"/>
    </row>
    <row r="78" spans="1:6" s="1032" customFormat="1" ht="13" x14ac:dyDescent="0.25">
      <c r="A78" s="352"/>
      <c r="B78" s="1031"/>
      <c r="C78" s="368"/>
      <c r="D78" s="737"/>
      <c r="E78" s="799"/>
      <c r="F78" s="1073"/>
    </row>
    <row r="79" spans="1:6" s="1032" customFormat="1" ht="13" x14ac:dyDescent="0.25">
      <c r="A79" s="352"/>
      <c r="B79" s="1031" t="s">
        <v>122</v>
      </c>
      <c r="C79" s="368"/>
      <c r="D79" s="737"/>
      <c r="E79" s="799"/>
      <c r="F79" s="1073"/>
    </row>
    <row r="80" spans="1:6" s="1032" customFormat="1" ht="12.5" x14ac:dyDescent="0.25">
      <c r="A80" s="352" t="s">
        <v>1438</v>
      </c>
      <c r="B80" s="1027" t="s">
        <v>1439</v>
      </c>
      <c r="C80" s="368" t="s">
        <v>48</v>
      </c>
      <c r="D80" s="737">
        <v>0</v>
      </c>
      <c r="E80" s="799"/>
      <c r="F80" s="1073">
        <f>D80*E80</f>
        <v>0</v>
      </c>
    </row>
    <row r="81" spans="1:6" s="1032" customFormat="1" ht="12.5" x14ac:dyDescent="0.25">
      <c r="A81" s="352"/>
      <c r="B81" s="1027"/>
      <c r="C81" s="368"/>
      <c r="D81" s="737"/>
      <c r="E81" s="799"/>
      <c r="F81" s="1073"/>
    </row>
    <row r="82" spans="1:6" s="1032" customFormat="1" ht="12.5" x14ac:dyDescent="0.25">
      <c r="A82" s="352" t="s">
        <v>1440</v>
      </c>
      <c r="B82" s="1027" t="s">
        <v>1441</v>
      </c>
      <c r="C82" s="368" t="s">
        <v>48</v>
      </c>
      <c r="D82" s="1067">
        <v>17.600000000000001</v>
      </c>
      <c r="E82" s="799"/>
      <c r="F82" s="1073">
        <f>D82*E82</f>
        <v>0</v>
      </c>
    </row>
    <row r="83" spans="1:6" s="1032" customFormat="1" ht="13" x14ac:dyDescent="0.25">
      <c r="A83" s="352"/>
      <c r="B83" s="1026"/>
      <c r="C83" s="368"/>
      <c r="D83" s="737"/>
      <c r="E83" s="799"/>
      <c r="F83" s="1073"/>
    </row>
    <row r="84" spans="1:6" s="1032" customFormat="1" ht="13" x14ac:dyDescent="0.25">
      <c r="A84" s="352"/>
      <c r="B84" s="1042" t="s">
        <v>1442</v>
      </c>
      <c r="C84" s="368"/>
      <c r="D84" s="737"/>
      <c r="E84" s="799"/>
      <c r="F84" s="1073"/>
    </row>
    <row r="85" spans="1:6" s="1032" customFormat="1" ht="13" x14ac:dyDescent="0.25">
      <c r="A85" s="352"/>
      <c r="B85" s="1043" t="s">
        <v>1443</v>
      </c>
      <c r="C85" s="368"/>
      <c r="D85" s="737"/>
      <c r="E85" s="799"/>
      <c r="F85" s="1073"/>
    </row>
    <row r="86" spans="1:6" s="1032" customFormat="1" ht="12.5" x14ac:dyDescent="0.25">
      <c r="A86" s="352" t="s">
        <v>1444</v>
      </c>
      <c r="B86" s="1027" t="s">
        <v>1899</v>
      </c>
      <c r="C86" s="368" t="s">
        <v>126</v>
      </c>
      <c r="D86" s="1067">
        <v>13.6</v>
      </c>
      <c r="E86" s="799"/>
      <c r="F86" s="1073">
        <f>D86*E86</f>
        <v>0</v>
      </c>
    </row>
    <row r="87" spans="1:6" s="1032" customFormat="1" ht="12.5" x14ac:dyDescent="0.25">
      <c r="A87" s="352" t="s">
        <v>1445</v>
      </c>
      <c r="B87" s="1027" t="s">
        <v>1901</v>
      </c>
      <c r="C87" s="368" t="s">
        <v>126</v>
      </c>
      <c r="D87" s="1067">
        <v>4.8</v>
      </c>
      <c r="E87" s="799"/>
      <c r="F87" s="1073">
        <f>D87*E87</f>
        <v>0</v>
      </c>
    </row>
    <row r="88" spans="1:6" s="1032" customFormat="1" ht="12.5" x14ac:dyDescent="0.25">
      <c r="A88" s="352" t="s">
        <v>1446</v>
      </c>
      <c r="B88" s="1027" t="s">
        <v>1900</v>
      </c>
      <c r="C88" s="368" t="s">
        <v>126</v>
      </c>
      <c r="D88" s="737">
        <v>0</v>
      </c>
      <c r="E88" s="799"/>
      <c r="F88" s="1073">
        <f>D88*E88</f>
        <v>0</v>
      </c>
    </row>
    <row r="89" spans="1:6" s="1032" customFormat="1" ht="12.5" x14ac:dyDescent="0.25">
      <c r="A89" s="352"/>
      <c r="B89" s="1027"/>
      <c r="C89" s="368"/>
      <c r="D89" s="737"/>
      <c r="E89" s="799"/>
      <c r="F89" s="1073"/>
    </row>
    <row r="90" spans="1:6" s="1032" customFormat="1" ht="13" x14ac:dyDescent="0.25">
      <c r="A90" s="352"/>
      <c r="B90" s="1026" t="s">
        <v>1447</v>
      </c>
      <c r="C90" s="368"/>
      <c r="D90" s="737"/>
      <c r="E90" s="799"/>
      <c r="F90" s="1073"/>
    </row>
    <row r="91" spans="1:6" s="1032" customFormat="1" ht="12.5" x14ac:dyDescent="0.25">
      <c r="A91" s="352" t="s">
        <v>1448</v>
      </c>
      <c r="B91" s="1027" t="s">
        <v>1449</v>
      </c>
      <c r="C91" s="368" t="s">
        <v>126</v>
      </c>
      <c r="D91" s="622">
        <v>0</v>
      </c>
      <c r="E91" s="799"/>
      <c r="F91" s="1073">
        <f>D91*E91</f>
        <v>0</v>
      </c>
    </row>
    <row r="92" spans="1:6" s="1032" customFormat="1" ht="13" x14ac:dyDescent="0.25">
      <c r="A92" s="352"/>
      <c r="B92" s="1026"/>
      <c r="C92" s="368"/>
      <c r="D92" s="737"/>
      <c r="E92" s="799"/>
      <c r="F92" s="1073"/>
    </row>
    <row r="93" spans="1:6" s="1032" customFormat="1" ht="13" x14ac:dyDescent="0.25">
      <c r="A93" s="352"/>
      <c r="B93" s="1013" t="s">
        <v>131</v>
      </c>
      <c r="C93" s="368"/>
      <c r="D93" s="737"/>
      <c r="E93" s="1024"/>
      <c r="F93" s="1073"/>
    </row>
    <row r="94" spans="1:6" ht="25" x14ac:dyDescent="0.25">
      <c r="A94" s="352" t="s">
        <v>1450</v>
      </c>
      <c r="B94" s="353" t="s">
        <v>1451</v>
      </c>
      <c r="C94" s="368" t="s">
        <v>40</v>
      </c>
      <c r="D94" s="1193">
        <f>ROUNDUP((D47+D48+D49)*0.05,2)</f>
        <v>0.83</v>
      </c>
      <c r="E94" s="799"/>
      <c r="F94" s="1073">
        <f>D94*E94</f>
        <v>0</v>
      </c>
    </row>
    <row r="95" spans="1:6" ht="12.5" x14ac:dyDescent="0.25">
      <c r="A95" s="352"/>
      <c r="B95" s="1034"/>
      <c r="C95" s="368"/>
      <c r="D95" s="737"/>
      <c r="E95" s="799"/>
      <c r="F95" s="1073"/>
    </row>
    <row r="96" spans="1:6" s="351" customFormat="1" ht="13.15" customHeight="1" x14ac:dyDescent="0.25">
      <c r="A96" s="349"/>
      <c r="B96" s="354" t="s">
        <v>136</v>
      </c>
      <c r="C96" s="349"/>
      <c r="D96" s="355"/>
      <c r="E96" s="350"/>
      <c r="F96" s="1075"/>
    </row>
    <row r="97" spans="1:6" s="351" customFormat="1" ht="12.5" x14ac:dyDescent="0.25">
      <c r="A97" s="349" t="s">
        <v>1452</v>
      </c>
      <c r="B97" s="361" t="s">
        <v>1453</v>
      </c>
      <c r="C97" s="349" t="s">
        <v>48</v>
      </c>
      <c r="D97" s="355">
        <v>0</v>
      </c>
      <c r="E97" s="350"/>
      <c r="F97" s="1075">
        <f>D97*E97</f>
        <v>0</v>
      </c>
    </row>
    <row r="98" spans="1:6" s="351" customFormat="1" ht="12.5" x14ac:dyDescent="0.25">
      <c r="A98" s="349" t="s">
        <v>138</v>
      </c>
      <c r="B98" s="348" t="s">
        <v>1454</v>
      </c>
      <c r="C98" s="349" t="s">
        <v>126</v>
      </c>
      <c r="D98" s="355">
        <v>0</v>
      </c>
      <c r="E98" s="350"/>
      <c r="F98" s="1075">
        <f>D98*E98</f>
        <v>0</v>
      </c>
    </row>
    <row r="99" spans="1:6" s="351" customFormat="1" ht="13.15" customHeight="1" x14ac:dyDescent="0.25">
      <c r="A99" s="349"/>
      <c r="B99" s="356"/>
      <c r="C99" s="349"/>
      <c r="D99" s="355"/>
      <c r="E99" s="350"/>
      <c r="F99" s="1075"/>
    </row>
    <row r="100" spans="1:6" s="351" customFormat="1" ht="13.15" customHeight="1" x14ac:dyDescent="0.25">
      <c r="A100" s="349"/>
      <c r="B100" s="357" t="s">
        <v>427</v>
      </c>
      <c r="C100" s="349"/>
      <c r="D100" s="355"/>
      <c r="E100" s="350"/>
      <c r="F100" s="1075"/>
    </row>
    <row r="101" spans="1:6" s="351" customFormat="1" ht="13.15" customHeight="1" x14ac:dyDescent="0.25">
      <c r="A101" s="349"/>
      <c r="B101" s="358" t="s">
        <v>1145</v>
      </c>
      <c r="C101" s="349"/>
      <c r="D101" s="355"/>
      <c r="E101" s="350"/>
      <c r="F101" s="1075"/>
    </row>
    <row r="102" spans="1:6" s="351" customFormat="1" ht="13.15" customHeight="1" x14ac:dyDescent="0.25">
      <c r="A102" s="349" t="s">
        <v>428</v>
      </c>
      <c r="B102" s="359" t="s">
        <v>1686</v>
      </c>
      <c r="C102" s="349" t="s">
        <v>48</v>
      </c>
      <c r="D102" s="355">
        <v>27</v>
      </c>
      <c r="E102" s="350"/>
      <c r="F102" s="1075">
        <f>D102*E102</f>
        <v>0</v>
      </c>
    </row>
    <row r="103" spans="1:6" s="362" customFormat="1" ht="12.5" x14ac:dyDescent="0.25">
      <c r="A103" s="360" t="s">
        <v>1455</v>
      </c>
      <c r="B103" s="361" t="s">
        <v>1456</v>
      </c>
      <c r="C103" s="360" t="s">
        <v>48</v>
      </c>
      <c r="D103" s="419">
        <v>0</v>
      </c>
      <c r="E103" s="437"/>
      <c r="F103" s="1075">
        <f>D103*E103</f>
        <v>0</v>
      </c>
    </row>
    <row r="104" spans="1:6" s="362" customFormat="1" ht="12.5" x14ac:dyDescent="0.25">
      <c r="A104" s="352"/>
      <c r="B104" s="1034"/>
      <c r="C104" s="368"/>
      <c r="D104" s="737"/>
      <c r="E104" s="799"/>
      <c r="F104" s="1073"/>
    </row>
    <row r="105" spans="1:6" s="1032" customFormat="1" ht="13" x14ac:dyDescent="0.25">
      <c r="A105" s="368"/>
      <c r="B105" s="1031" t="s">
        <v>746</v>
      </c>
      <c r="C105" s="368"/>
      <c r="D105" s="1014"/>
      <c r="E105" s="1005"/>
      <c r="F105" s="1071"/>
    </row>
    <row r="106" spans="1:6" s="351" customFormat="1" ht="13.15" customHeight="1" x14ac:dyDescent="0.25">
      <c r="A106" s="349"/>
      <c r="B106" s="348"/>
      <c r="C106" s="349"/>
      <c r="D106" s="363"/>
      <c r="E106" s="350"/>
      <c r="F106" s="1075"/>
    </row>
    <row r="107" spans="1:6" s="351" customFormat="1" ht="26" x14ac:dyDescent="0.25">
      <c r="A107" s="349"/>
      <c r="B107" s="364" t="s">
        <v>1457</v>
      </c>
      <c r="C107" s="349"/>
      <c r="D107" s="363"/>
      <c r="E107" s="350"/>
      <c r="F107" s="1075"/>
    </row>
    <row r="108" spans="1:6" s="351" customFormat="1" ht="13" x14ac:dyDescent="0.25">
      <c r="A108" s="349"/>
      <c r="B108" s="347" t="s">
        <v>1458</v>
      </c>
      <c r="C108" s="349"/>
      <c r="D108" s="419"/>
      <c r="E108" s="350"/>
      <c r="F108" s="1075"/>
    </row>
    <row r="109" spans="1:6" s="351" customFormat="1" ht="12.5" x14ac:dyDescent="0.25">
      <c r="A109" s="349" t="s">
        <v>1459</v>
      </c>
      <c r="B109" s="348" t="s">
        <v>1478</v>
      </c>
      <c r="C109" s="349" t="s">
        <v>126</v>
      </c>
      <c r="D109" s="419">
        <v>32</v>
      </c>
      <c r="E109" s="350"/>
      <c r="F109" s="1073">
        <f>D109*E109</f>
        <v>0</v>
      </c>
    </row>
    <row r="110" spans="1:6" s="351" customFormat="1" ht="12.5" x14ac:dyDescent="0.25">
      <c r="A110" s="349"/>
      <c r="B110" s="348"/>
      <c r="C110" s="349"/>
      <c r="D110" s="363"/>
      <c r="E110" s="350"/>
      <c r="F110" s="1073"/>
    </row>
    <row r="111" spans="1:6" s="351" customFormat="1" ht="13" x14ac:dyDescent="0.25">
      <c r="A111" s="349"/>
      <c r="B111" s="347" t="s">
        <v>1461</v>
      </c>
      <c r="C111" s="349"/>
      <c r="D111" s="363"/>
      <c r="E111" s="350"/>
      <c r="F111" s="1073"/>
    </row>
    <row r="112" spans="1:6" s="351" customFormat="1" ht="13.15" customHeight="1" x14ac:dyDescent="0.25">
      <c r="A112" s="349" t="s">
        <v>172</v>
      </c>
      <c r="B112" s="348" t="s">
        <v>1478</v>
      </c>
      <c r="C112" s="349" t="s">
        <v>126</v>
      </c>
      <c r="D112" s="419">
        <v>20</v>
      </c>
      <c r="E112" s="350"/>
      <c r="F112" s="1073">
        <f>D112*E112</f>
        <v>0</v>
      </c>
    </row>
    <row r="113" spans="1:6" s="351" customFormat="1" ht="13.15" customHeight="1" x14ac:dyDescent="0.25">
      <c r="A113" s="349"/>
      <c r="B113" s="348"/>
      <c r="C113" s="349"/>
      <c r="D113" s="419"/>
      <c r="E113" s="350"/>
      <c r="F113" s="1073"/>
    </row>
    <row r="114" spans="1:6" s="351" customFormat="1" ht="13.15" customHeight="1" x14ac:dyDescent="0.25">
      <c r="A114" s="349"/>
      <c r="B114" s="348"/>
      <c r="C114" s="349"/>
      <c r="D114" s="419"/>
      <c r="E114" s="350"/>
      <c r="F114" s="1073"/>
    </row>
    <row r="115" spans="1:6" s="351" customFormat="1" ht="13.15" customHeight="1" x14ac:dyDescent="0.25">
      <c r="A115" s="349"/>
      <c r="B115" s="348"/>
      <c r="C115" s="349"/>
      <c r="D115" s="419"/>
      <c r="E115" s="350"/>
      <c r="F115" s="1073"/>
    </row>
    <row r="116" spans="1:6" s="351" customFormat="1" ht="18.75" customHeight="1" x14ac:dyDescent="0.25">
      <c r="A116" s="2180" t="s">
        <v>103</v>
      </c>
      <c r="B116" s="2181"/>
      <c r="C116" s="2181"/>
      <c r="D116" s="2181"/>
      <c r="E116" s="2182"/>
      <c r="F116" s="1074">
        <f>SUM(F60:F114)</f>
        <v>0</v>
      </c>
    </row>
    <row r="117" spans="1:6" s="351" customFormat="1" ht="13.15" customHeight="1" x14ac:dyDescent="0.25">
      <c r="A117" s="349"/>
      <c r="B117" s="348"/>
      <c r="C117" s="349"/>
      <c r="D117" s="419"/>
      <c r="E117" s="350"/>
      <c r="F117" s="1075"/>
    </row>
    <row r="118" spans="1:6" s="1032" customFormat="1" ht="39" x14ac:dyDescent="0.25">
      <c r="A118" s="626"/>
      <c r="B118" s="1025" t="s">
        <v>1462</v>
      </c>
      <c r="C118" s="368"/>
      <c r="D118" s="737"/>
      <c r="E118" s="1005"/>
      <c r="F118" s="1071"/>
    </row>
    <row r="119" spans="1:6" s="1032" customFormat="1" ht="12.5" x14ac:dyDescent="0.25">
      <c r="A119" s="367" t="s">
        <v>786</v>
      </c>
      <c r="B119" s="729" t="s">
        <v>1463</v>
      </c>
      <c r="C119" s="368" t="s">
        <v>126</v>
      </c>
      <c r="D119" s="737">
        <v>20</v>
      </c>
      <c r="E119" s="1005"/>
      <c r="F119" s="1073">
        <f>D119*E119</f>
        <v>0</v>
      </c>
    </row>
    <row r="120" spans="1:6" s="1032" customFormat="1" ht="13" x14ac:dyDescent="0.25">
      <c r="A120" s="368"/>
      <c r="B120" s="1007"/>
      <c r="C120" s="368"/>
      <c r="D120" s="737"/>
      <c r="E120" s="350"/>
      <c r="F120" s="1071"/>
    </row>
    <row r="121" spans="1:6" s="1032" customFormat="1" ht="13" x14ac:dyDescent="0.25">
      <c r="A121" s="367"/>
      <c r="B121" s="1013" t="s">
        <v>1465</v>
      </c>
      <c r="C121" s="368"/>
      <c r="D121" s="1014"/>
      <c r="E121" s="1005"/>
      <c r="F121" s="1071"/>
    </row>
    <row r="122" spans="1:6" s="1032" customFormat="1" ht="12.5" x14ac:dyDescent="0.25">
      <c r="A122" s="367"/>
      <c r="B122" s="1027"/>
      <c r="C122" s="368"/>
      <c r="D122" s="1014"/>
      <c r="E122" s="1005"/>
      <c r="F122" s="1071"/>
    </row>
    <row r="123" spans="1:6" ht="26" x14ac:dyDescent="0.25">
      <c r="A123" s="367"/>
      <c r="B123" s="364" t="s">
        <v>1457</v>
      </c>
      <c r="C123" s="368"/>
      <c r="D123" s="737"/>
      <c r="E123" s="1005"/>
      <c r="F123" s="1071"/>
    </row>
    <row r="124" spans="1:6" s="563" customFormat="1" ht="15" x14ac:dyDescent="0.25">
      <c r="A124" s="907"/>
      <c r="B124" s="936" t="s">
        <v>1466</v>
      </c>
      <c r="C124" s="907"/>
      <c r="D124" s="907"/>
      <c r="E124" s="928"/>
      <c r="F124" s="1076"/>
    </row>
    <row r="125" spans="1:6" s="563" customFormat="1" ht="12.5" x14ac:dyDescent="0.25">
      <c r="A125" s="907" t="s">
        <v>300</v>
      </c>
      <c r="B125" s="908" t="s">
        <v>1478</v>
      </c>
      <c r="C125" s="907" t="s">
        <v>19</v>
      </c>
      <c r="D125" s="907">
        <v>1</v>
      </c>
      <c r="E125" s="909"/>
      <c r="F125" s="1077">
        <f t="shared" ref="F125:F130" si="0">D125*E125</f>
        <v>0</v>
      </c>
    </row>
    <row r="126" spans="1:6" s="563" customFormat="1" ht="12.5" x14ac:dyDescent="0.25">
      <c r="A126" s="907" t="s">
        <v>302</v>
      </c>
      <c r="B126" s="908" t="s">
        <v>802</v>
      </c>
      <c r="C126" s="907" t="s">
        <v>19</v>
      </c>
      <c r="D126" s="907">
        <v>1</v>
      </c>
      <c r="E126" s="909"/>
      <c r="F126" s="1077">
        <f t="shared" si="0"/>
        <v>0</v>
      </c>
    </row>
    <row r="127" spans="1:6" s="563" customFormat="1" ht="12.5" x14ac:dyDescent="0.25">
      <c r="A127" s="907" t="s">
        <v>337</v>
      </c>
      <c r="B127" s="908" t="s">
        <v>1475</v>
      </c>
      <c r="C127" s="907" t="s">
        <v>19</v>
      </c>
      <c r="D127" s="907">
        <v>1</v>
      </c>
      <c r="E127" s="909"/>
      <c r="F127" s="1077">
        <f t="shared" si="0"/>
        <v>0</v>
      </c>
    </row>
    <row r="128" spans="1:6" s="563" customFormat="1" ht="12.5" x14ac:dyDescent="0.25">
      <c r="A128" s="907" t="s">
        <v>489</v>
      </c>
      <c r="B128" s="908" t="s">
        <v>2243</v>
      </c>
      <c r="C128" s="907" t="s">
        <v>19</v>
      </c>
      <c r="D128" s="907">
        <v>1</v>
      </c>
      <c r="E128" s="909"/>
      <c r="F128" s="1077">
        <f t="shared" si="0"/>
        <v>0</v>
      </c>
    </row>
    <row r="129" spans="1:6" s="563" customFormat="1" ht="12.5" x14ac:dyDescent="0.25">
      <c r="A129" s="907" t="s">
        <v>1671</v>
      </c>
      <c r="B129" s="908" t="s">
        <v>2252</v>
      </c>
      <c r="C129" s="907" t="s">
        <v>19</v>
      </c>
      <c r="D129" s="907">
        <v>1</v>
      </c>
      <c r="E129" s="909"/>
      <c r="F129" s="1077">
        <f t="shared" si="0"/>
        <v>0</v>
      </c>
    </row>
    <row r="130" spans="1:6" s="563" customFormat="1" ht="12.5" x14ac:dyDescent="0.25">
      <c r="A130" s="907" t="s">
        <v>1672</v>
      </c>
      <c r="B130" s="908" t="s">
        <v>1904</v>
      </c>
      <c r="C130" s="907" t="s">
        <v>19</v>
      </c>
      <c r="D130" s="907">
        <v>1</v>
      </c>
      <c r="E130" s="909"/>
      <c r="F130" s="1077">
        <f t="shared" si="0"/>
        <v>0</v>
      </c>
    </row>
    <row r="131" spans="1:6" ht="12.5" x14ac:dyDescent="0.25">
      <c r="A131" s="368"/>
      <c r="B131" s="729"/>
      <c r="C131" s="368"/>
      <c r="D131" s="737"/>
      <c r="E131" s="1005"/>
      <c r="F131" s="1071"/>
    </row>
    <row r="132" spans="1:6" s="563" customFormat="1" ht="13" x14ac:dyDescent="0.25">
      <c r="A132" s="907"/>
      <c r="B132" s="936" t="s">
        <v>1468</v>
      </c>
      <c r="C132" s="907"/>
      <c r="D132" s="907"/>
      <c r="E132" s="909"/>
      <c r="F132" s="1077"/>
    </row>
    <row r="133" spans="1:6" s="563" customFormat="1" ht="12.5" x14ac:dyDescent="0.25">
      <c r="A133" s="907" t="s">
        <v>795</v>
      </c>
      <c r="B133" s="908" t="s">
        <v>797</v>
      </c>
      <c r="C133" s="907" t="s">
        <v>19</v>
      </c>
      <c r="D133" s="907">
        <v>1</v>
      </c>
      <c r="E133" s="909"/>
      <c r="F133" s="1077">
        <f>D133*E133</f>
        <v>0</v>
      </c>
    </row>
    <row r="134" spans="1:6" s="563" customFormat="1" ht="12.5" x14ac:dyDescent="0.25">
      <c r="A134" s="907"/>
      <c r="B134" s="908"/>
      <c r="C134" s="907"/>
      <c r="D134" s="907"/>
      <c r="E134" s="909"/>
      <c r="F134" s="1077"/>
    </row>
    <row r="135" spans="1:6" s="563" customFormat="1" ht="13" x14ac:dyDescent="0.25">
      <c r="A135" s="907"/>
      <c r="B135" s="936" t="s">
        <v>355</v>
      </c>
      <c r="C135" s="907"/>
      <c r="D135" s="907"/>
      <c r="E135" s="909"/>
      <c r="F135" s="1077"/>
    </row>
    <row r="136" spans="1:6" s="563" customFormat="1" ht="12.5" x14ac:dyDescent="0.25">
      <c r="A136" s="907" t="s">
        <v>798</v>
      </c>
      <c r="B136" s="908" t="s">
        <v>1469</v>
      </c>
      <c r="C136" s="907" t="s">
        <v>19</v>
      </c>
      <c r="D136" s="907">
        <v>0</v>
      </c>
      <c r="E136" s="909"/>
      <c r="F136" s="1077">
        <f>D136*E136</f>
        <v>0</v>
      </c>
    </row>
    <row r="137" spans="1:6" s="563" customFormat="1" ht="12.5" x14ac:dyDescent="0.25">
      <c r="A137" s="907"/>
      <c r="B137" s="908"/>
      <c r="C137" s="907"/>
      <c r="D137" s="907"/>
      <c r="E137" s="909"/>
      <c r="F137" s="1077"/>
    </row>
    <row r="138" spans="1:6" s="563" customFormat="1" ht="26" x14ac:dyDescent="0.25">
      <c r="A138" s="907"/>
      <c r="B138" s="936" t="s">
        <v>2229</v>
      </c>
      <c r="C138" s="907"/>
      <c r="D138" s="907"/>
      <c r="E138" s="909"/>
      <c r="F138" s="1077"/>
    </row>
    <row r="139" spans="1:6" s="563" customFormat="1" ht="12.5" x14ac:dyDescent="0.25">
      <c r="A139" s="907" t="s">
        <v>2230</v>
      </c>
      <c r="B139" s="908" t="s">
        <v>488</v>
      </c>
      <c r="C139" s="907" t="s">
        <v>19</v>
      </c>
      <c r="D139" s="907">
        <v>4</v>
      </c>
      <c r="E139" s="909"/>
      <c r="F139" s="1077">
        <f>D139*E139</f>
        <v>0</v>
      </c>
    </row>
    <row r="140" spans="1:6" s="563" customFormat="1" ht="12.5" x14ac:dyDescent="0.25">
      <c r="A140" s="907" t="s">
        <v>2231</v>
      </c>
      <c r="B140" s="908" t="s">
        <v>301</v>
      </c>
      <c r="C140" s="907" t="s">
        <v>19</v>
      </c>
      <c r="D140" s="907">
        <v>4</v>
      </c>
      <c r="E140" s="909"/>
      <c r="F140" s="1077">
        <f>D140*E140</f>
        <v>0</v>
      </c>
    </row>
    <row r="141" spans="1:6" s="563" customFormat="1" ht="12.5" x14ac:dyDescent="0.25">
      <c r="A141" s="907"/>
      <c r="B141" s="908"/>
      <c r="C141" s="907"/>
      <c r="D141" s="907"/>
      <c r="E141" s="909"/>
      <c r="F141" s="1077"/>
    </row>
    <row r="142" spans="1:6" s="563" customFormat="1" ht="13" x14ac:dyDescent="0.25">
      <c r="A142" s="907"/>
      <c r="B142" s="936" t="s">
        <v>1470</v>
      </c>
      <c r="C142" s="907"/>
      <c r="D142" s="907"/>
      <c r="E142" s="909"/>
      <c r="F142" s="1077"/>
    </row>
    <row r="143" spans="1:6" s="563" customFormat="1" ht="12.5" x14ac:dyDescent="0.25">
      <c r="A143" s="907" t="s">
        <v>306</v>
      </c>
      <c r="B143" s="908" t="s">
        <v>1471</v>
      </c>
      <c r="C143" s="907" t="s">
        <v>19</v>
      </c>
      <c r="D143" s="907">
        <v>0</v>
      </c>
      <c r="E143" s="909"/>
      <c r="F143" s="1077">
        <f>D143*E143</f>
        <v>0</v>
      </c>
    </row>
    <row r="144" spans="1:6" s="563" customFormat="1" ht="12.5" x14ac:dyDescent="0.25">
      <c r="A144" s="907" t="s">
        <v>308</v>
      </c>
      <c r="B144" s="908" t="s">
        <v>1472</v>
      </c>
      <c r="C144" s="907" t="s">
        <v>19</v>
      </c>
      <c r="D144" s="907">
        <v>0</v>
      </c>
      <c r="E144" s="909"/>
      <c r="F144" s="1077">
        <f>D144*E144</f>
        <v>0</v>
      </c>
    </row>
    <row r="145" spans="1:7" s="563" customFormat="1" ht="12.5" x14ac:dyDescent="0.25">
      <c r="A145" s="907" t="s">
        <v>263</v>
      </c>
      <c r="B145" s="908" t="s">
        <v>1473</v>
      </c>
      <c r="C145" s="907" t="s">
        <v>19</v>
      </c>
      <c r="D145" s="907">
        <v>0</v>
      </c>
      <c r="E145" s="909"/>
      <c r="F145" s="1077">
        <f>D145*E145</f>
        <v>0</v>
      </c>
    </row>
    <row r="146" spans="1:7" s="563" customFormat="1" ht="12.5" x14ac:dyDescent="0.25">
      <c r="A146" s="907"/>
      <c r="B146" s="908"/>
      <c r="C146" s="907"/>
      <c r="D146" s="907"/>
      <c r="E146" s="909"/>
      <c r="F146" s="1077"/>
    </row>
    <row r="147" spans="1:7" ht="13" x14ac:dyDescent="0.25">
      <c r="A147" s="1044"/>
      <c r="B147" s="1045" t="s">
        <v>1474</v>
      </c>
      <c r="C147" s="1046"/>
      <c r="D147" s="1047"/>
      <c r="E147" s="1048"/>
      <c r="F147" s="1078"/>
    </row>
    <row r="148" spans="1:7" ht="12.5" x14ac:dyDescent="0.25">
      <c r="A148" s="1046" t="s">
        <v>342</v>
      </c>
      <c r="B148" s="908" t="s">
        <v>1478</v>
      </c>
      <c r="C148" s="907" t="s">
        <v>19</v>
      </c>
      <c r="D148" s="907">
        <v>1</v>
      </c>
      <c r="E148" s="909"/>
      <c r="F148" s="1077">
        <f>D148*E148</f>
        <v>0</v>
      </c>
    </row>
    <row r="149" spans="1:7" ht="12.5" x14ac:dyDescent="0.25">
      <c r="A149" s="1046" t="s">
        <v>1402</v>
      </c>
      <c r="B149" s="908" t="s">
        <v>802</v>
      </c>
      <c r="C149" s="907" t="s">
        <v>19</v>
      </c>
      <c r="D149" s="907">
        <v>1</v>
      </c>
      <c r="E149" s="909"/>
      <c r="F149" s="1077">
        <f>D149*E149</f>
        <v>0</v>
      </c>
    </row>
    <row r="150" spans="1:7" ht="12.5" x14ac:dyDescent="0.25">
      <c r="A150" s="1046" t="s">
        <v>265</v>
      </c>
      <c r="B150" s="908" t="s">
        <v>1475</v>
      </c>
      <c r="C150" s="907" t="s">
        <v>19</v>
      </c>
      <c r="D150" s="907">
        <v>1</v>
      </c>
      <c r="E150" s="909"/>
      <c r="F150" s="1077">
        <f>D150*E150</f>
        <v>0</v>
      </c>
    </row>
    <row r="151" spans="1:7" ht="12.5" x14ac:dyDescent="0.25">
      <c r="A151" s="1046"/>
      <c r="B151" s="908"/>
      <c r="C151" s="907"/>
      <c r="D151" s="907"/>
      <c r="E151" s="909"/>
      <c r="F151" s="1077"/>
    </row>
    <row r="152" spans="1:7" ht="26" x14ac:dyDescent="0.25">
      <c r="A152" s="1046"/>
      <c r="B152" s="936" t="s">
        <v>2232</v>
      </c>
      <c r="C152" s="907"/>
      <c r="D152" s="907"/>
      <c r="E152" s="909"/>
      <c r="F152" s="1077"/>
    </row>
    <row r="153" spans="1:7" ht="12.5" x14ac:dyDescent="0.25">
      <c r="A153" s="1046" t="s">
        <v>2233</v>
      </c>
      <c r="B153" s="908" t="s">
        <v>183</v>
      </c>
      <c r="C153" s="907" t="s">
        <v>19</v>
      </c>
      <c r="D153" s="907">
        <v>1</v>
      </c>
      <c r="E153" s="909"/>
      <c r="F153" s="1077">
        <f>D153*E153</f>
        <v>0</v>
      </c>
    </row>
    <row r="154" spans="1:7" ht="12.5" x14ac:dyDescent="0.25">
      <c r="A154" s="368"/>
      <c r="B154" s="1034"/>
      <c r="C154" s="368"/>
      <c r="D154" s="1014"/>
      <c r="E154" s="1005"/>
      <c r="F154" s="1071"/>
    </row>
    <row r="155" spans="1:7" ht="26" x14ac:dyDescent="0.25">
      <c r="A155" s="907"/>
      <c r="B155" s="936" t="s">
        <v>1476</v>
      </c>
      <c r="C155" s="907"/>
      <c r="D155" s="907"/>
      <c r="E155" s="909"/>
      <c r="F155" s="1077"/>
    </row>
    <row r="156" spans="1:7" ht="12.5" x14ac:dyDescent="0.25">
      <c r="A156" s="907" t="s">
        <v>147</v>
      </c>
      <c r="B156" s="908" t="s">
        <v>2244</v>
      </c>
      <c r="C156" s="907" t="s">
        <v>19</v>
      </c>
      <c r="D156" s="907">
        <v>1</v>
      </c>
      <c r="E156" s="909"/>
      <c r="F156" s="1077">
        <f t="shared" ref="F156:F164" si="1">D156*E156</f>
        <v>0</v>
      </c>
      <c r="G156" s="1812"/>
    </row>
    <row r="157" spans="1:7" ht="12.5" x14ac:dyDescent="0.25">
      <c r="A157" s="907" t="s">
        <v>311</v>
      </c>
      <c r="B157" s="908" t="s">
        <v>2245</v>
      </c>
      <c r="C157" s="907" t="s">
        <v>19</v>
      </c>
      <c r="D157" s="907">
        <v>1</v>
      </c>
      <c r="E157" s="909"/>
      <c r="F157" s="1077">
        <f t="shared" si="1"/>
        <v>0</v>
      </c>
      <c r="G157" s="1812"/>
    </row>
    <row r="158" spans="1:7" ht="12.5" x14ac:dyDescent="0.25">
      <c r="A158" s="907" t="s">
        <v>343</v>
      </c>
      <c r="B158" s="908" t="s">
        <v>2253</v>
      </c>
      <c r="C158" s="907" t="s">
        <v>19</v>
      </c>
      <c r="D158" s="907">
        <v>1</v>
      </c>
      <c r="E158" s="909"/>
      <c r="F158" s="1077">
        <f t="shared" si="1"/>
        <v>0</v>
      </c>
      <c r="G158" s="1812"/>
    </row>
    <row r="159" spans="1:7" ht="12.5" x14ac:dyDescent="0.25">
      <c r="A159" s="907" t="s">
        <v>345</v>
      </c>
      <c r="B159" s="908" t="s">
        <v>2254</v>
      </c>
      <c r="C159" s="907" t="s">
        <v>19</v>
      </c>
      <c r="D159" s="907">
        <v>1</v>
      </c>
      <c r="E159" s="909"/>
      <c r="F159" s="1077">
        <f t="shared" si="1"/>
        <v>0</v>
      </c>
      <c r="G159" s="1812"/>
    </row>
    <row r="160" spans="1:7" ht="12.5" x14ac:dyDescent="0.25">
      <c r="A160" s="907" t="s">
        <v>317</v>
      </c>
      <c r="B160" s="908" t="s">
        <v>2255</v>
      </c>
      <c r="C160" s="907" t="s">
        <v>19</v>
      </c>
      <c r="D160" s="907">
        <v>1</v>
      </c>
      <c r="E160" s="909"/>
      <c r="F160" s="1077">
        <f t="shared" si="1"/>
        <v>0</v>
      </c>
      <c r="G160" s="1812"/>
    </row>
    <row r="161" spans="1:11" ht="12.5" x14ac:dyDescent="0.25">
      <c r="A161" s="907" t="s">
        <v>347</v>
      </c>
      <c r="B161" s="908" t="s">
        <v>2256</v>
      </c>
      <c r="C161" s="907" t="s">
        <v>19</v>
      </c>
      <c r="D161" s="907">
        <v>2</v>
      </c>
      <c r="E161" s="909"/>
      <c r="F161" s="1077">
        <f t="shared" si="1"/>
        <v>0</v>
      </c>
      <c r="G161" s="1812"/>
    </row>
    <row r="162" spans="1:11" ht="12.5" x14ac:dyDescent="0.25">
      <c r="A162" s="907" t="s">
        <v>349</v>
      </c>
      <c r="B162" s="908" t="s">
        <v>2257</v>
      </c>
      <c r="C162" s="907" t="s">
        <v>19</v>
      </c>
      <c r="D162" s="907">
        <v>2</v>
      </c>
      <c r="E162" s="909"/>
      <c r="F162" s="1077">
        <f t="shared" si="1"/>
        <v>0</v>
      </c>
      <c r="G162" s="1812"/>
    </row>
    <row r="163" spans="1:11" ht="12.5" x14ac:dyDescent="0.25">
      <c r="A163" s="907" t="s">
        <v>351</v>
      </c>
      <c r="B163" s="908" t="s">
        <v>2258</v>
      </c>
      <c r="C163" s="907" t="s">
        <v>19</v>
      </c>
      <c r="D163" s="907">
        <v>1</v>
      </c>
      <c r="E163" s="909"/>
      <c r="F163" s="1077">
        <f t="shared" si="1"/>
        <v>0</v>
      </c>
      <c r="G163" s="1812"/>
    </row>
    <row r="164" spans="1:11" ht="12.5" x14ac:dyDescent="0.25">
      <c r="A164" s="907" t="s">
        <v>2250</v>
      </c>
      <c r="B164" s="908" t="s">
        <v>2259</v>
      </c>
      <c r="C164" s="907" t="s">
        <v>19</v>
      </c>
      <c r="D164" s="907">
        <v>1</v>
      </c>
      <c r="E164" s="909"/>
      <c r="F164" s="1077">
        <f t="shared" si="1"/>
        <v>0</v>
      </c>
      <c r="G164" s="1812"/>
    </row>
    <row r="165" spans="1:11" ht="12.5" x14ac:dyDescent="0.25">
      <c r="A165" s="907"/>
      <c r="B165" s="908"/>
      <c r="C165" s="907"/>
      <c r="D165" s="907"/>
      <c r="E165" s="909"/>
      <c r="F165" s="1077"/>
      <c r="G165" s="1812"/>
    </row>
    <row r="166" spans="1:11" ht="13" x14ac:dyDescent="0.25">
      <c r="A166" s="1046"/>
      <c r="B166" s="1007" t="s">
        <v>2234</v>
      </c>
      <c r="C166" s="907"/>
      <c r="D166" s="907"/>
      <c r="E166" s="909"/>
      <c r="F166" s="1077"/>
      <c r="G166" s="1812"/>
    </row>
    <row r="167" spans="1:11" ht="25" x14ac:dyDescent="0.25">
      <c r="A167" s="1046"/>
      <c r="B167" s="1813" t="s">
        <v>2235</v>
      </c>
      <c r="C167" s="907"/>
      <c r="D167" s="907"/>
      <c r="E167" s="909"/>
      <c r="F167" s="1077"/>
      <c r="G167" s="1812"/>
    </row>
    <row r="168" spans="1:11" ht="12.5" x14ac:dyDescent="0.25">
      <c r="A168" s="1046" t="s">
        <v>2236</v>
      </c>
      <c r="B168" s="908" t="s">
        <v>301</v>
      </c>
      <c r="C168" s="907" t="s">
        <v>19</v>
      </c>
      <c r="D168" s="907">
        <v>1</v>
      </c>
      <c r="E168" s="909"/>
      <c r="F168" s="1077">
        <f>D168*E168</f>
        <v>0</v>
      </c>
      <c r="G168" s="1812"/>
    </row>
    <row r="169" spans="1:11" ht="12.5" x14ac:dyDescent="0.25">
      <c r="A169" s="907"/>
      <c r="B169" s="908"/>
      <c r="C169" s="907"/>
      <c r="D169" s="907"/>
      <c r="E169" s="909"/>
      <c r="F169" s="1077"/>
    </row>
    <row r="170" spans="1:11" ht="26" x14ac:dyDescent="0.25">
      <c r="A170" s="907"/>
      <c r="B170" s="365" t="s">
        <v>1477</v>
      </c>
      <c r="C170" s="907"/>
      <c r="D170" s="907"/>
      <c r="E170" s="909"/>
      <c r="F170" s="1077"/>
    </row>
    <row r="171" spans="1:11" ht="12.5" x14ac:dyDescent="0.25">
      <c r="A171" s="907" t="s">
        <v>186</v>
      </c>
      <c r="B171" s="908" t="s">
        <v>1475</v>
      </c>
      <c r="C171" s="907" t="s">
        <v>19</v>
      </c>
      <c r="D171" s="907">
        <v>1</v>
      </c>
      <c r="E171" s="909"/>
      <c r="F171" s="1077">
        <f>D171*E171</f>
        <v>0</v>
      </c>
      <c r="G171" s="563"/>
      <c r="H171" s="1049"/>
      <c r="I171" s="1032"/>
      <c r="J171" s="1032"/>
      <c r="K171" s="1032"/>
    </row>
    <row r="172" spans="1:11" ht="12.5" x14ac:dyDescent="0.25">
      <c r="A172" s="907"/>
      <c r="B172" s="908"/>
      <c r="C172" s="907"/>
      <c r="D172" s="907"/>
      <c r="E172" s="909"/>
      <c r="F172" s="1077"/>
    </row>
    <row r="173" spans="1:11" ht="17.25" customHeight="1" x14ac:dyDescent="0.25">
      <c r="A173" s="2180" t="s">
        <v>103</v>
      </c>
      <c r="B173" s="2181"/>
      <c r="C173" s="2181"/>
      <c r="D173" s="2181"/>
      <c r="E173" s="2182"/>
      <c r="F173" s="1074">
        <f>SUM(F118:F172)</f>
        <v>0</v>
      </c>
    </row>
    <row r="174" spans="1:11" ht="13" x14ac:dyDescent="0.25">
      <c r="A174" s="367"/>
      <c r="B174" s="1023"/>
      <c r="C174" s="368"/>
      <c r="D174" s="737"/>
      <c r="E174" s="1005"/>
      <c r="F174" s="1071"/>
    </row>
    <row r="175" spans="1:11" ht="13" x14ac:dyDescent="0.25">
      <c r="A175" s="368"/>
      <c r="B175" s="1007" t="s">
        <v>1479</v>
      </c>
      <c r="C175" s="368"/>
      <c r="D175" s="737"/>
      <c r="E175" s="1005"/>
      <c r="F175" s="1071"/>
    </row>
    <row r="176" spans="1:11" ht="26" x14ac:dyDescent="0.25">
      <c r="A176" s="367"/>
      <c r="B176" s="1023" t="s">
        <v>1480</v>
      </c>
      <c r="C176" s="368"/>
      <c r="D176" s="737"/>
      <c r="E176" s="1005"/>
      <c r="F176" s="1071"/>
    </row>
    <row r="177" spans="1:11" ht="12.5" x14ac:dyDescent="0.25">
      <c r="A177" s="367" t="s">
        <v>1481</v>
      </c>
      <c r="B177" s="1027" t="s">
        <v>1478</v>
      </c>
      <c r="C177" s="368" t="s">
        <v>19</v>
      </c>
      <c r="D177" s="1014">
        <v>1</v>
      </c>
      <c r="E177" s="1005"/>
      <c r="F177" s="1073">
        <f>D177*E177</f>
        <v>0</v>
      </c>
    </row>
    <row r="178" spans="1:11" ht="13" x14ac:dyDescent="0.25">
      <c r="A178" s="367"/>
      <c r="B178" s="1026"/>
      <c r="C178" s="368"/>
      <c r="D178" s="737"/>
      <c r="E178" s="1005"/>
      <c r="F178" s="1071"/>
    </row>
    <row r="179" spans="1:11" ht="13" x14ac:dyDescent="0.25">
      <c r="A179" s="367"/>
      <c r="B179" s="1023" t="s">
        <v>2237</v>
      </c>
      <c r="C179" s="368"/>
      <c r="D179" s="737"/>
      <c r="E179" s="1005"/>
      <c r="F179" s="1071"/>
    </row>
    <row r="180" spans="1:11" ht="13" x14ac:dyDescent="0.25">
      <c r="A180" s="1044"/>
      <c r="B180" s="1023" t="s">
        <v>2238</v>
      </c>
      <c r="C180" s="1046"/>
      <c r="D180" s="1047"/>
      <c r="E180" s="1048"/>
      <c r="F180" s="1078"/>
    </row>
    <row r="181" spans="1:11" ht="12.5" x14ac:dyDescent="0.25">
      <c r="A181" s="907" t="s">
        <v>806</v>
      </c>
      <c r="B181" s="908" t="s">
        <v>488</v>
      </c>
      <c r="C181" s="907" t="s">
        <v>19</v>
      </c>
      <c r="D181" s="907">
        <v>1</v>
      </c>
      <c r="E181" s="909"/>
      <c r="F181" s="1077">
        <f>D181*E181</f>
        <v>0</v>
      </c>
    </row>
    <row r="182" spans="1:11" ht="13" x14ac:dyDescent="0.25">
      <c r="A182" s="367"/>
      <c r="B182" s="1026"/>
      <c r="C182" s="368"/>
      <c r="D182" s="737"/>
      <c r="E182" s="1005"/>
      <c r="F182" s="1071"/>
    </row>
    <row r="183" spans="1:11" ht="13" x14ac:dyDescent="0.25">
      <c r="A183" s="368"/>
      <c r="B183" s="1031" t="s">
        <v>752</v>
      </c>
      <c r="C183" s="368"/>
      <c r="D183" s="1014"/>
      <c r="E183" s="1005"/>
      <c r="F183" s="1071"/>
    </row>
    <row r="184" spans="1:11" ht="12.5" x14ac:dyDescent="0.25">
      <c r="A184" s="368"/>
      <c r="B184" s="1034"/>
      <c r="C184" s="368"/>
      <c r="D184" s="1014"/>
      <c r="E184" s="1005"/>
      <c r="F184" s="1071"/>
    </row>
    <row r="185" spans="1:11" ht="13" x14ac:dyDescent="0.25">
      <c r="A185" s="368"/>
      <c r="B185" s="1013" t="s">
        <v>1482</v>
      </c>
      <c r="C185" s="368"/>
      <c r="D185" s="1014"/>
      <c r="E185" s="1005"/>
      <c r="F185" s="1071"/>
    </row>
    <row r="186" spans="1:11" ht="13" x14ac:dyDescent="0.25">
      <c r="A186" s="368"/>
      <c r="B186" s="1022" t="s">
        <v>1483</v>
      </c>
      <c r="C186" s="368"/>
      <c r="D186" s="1014"/>
      <c r="E186" s="1005"/>
      <c r="F186" s="1071"/>
    </row>
    <row r="187" spans="1:11" ht="12.5" x14ac:dyDescent="0.25">
      <c r="A187" s="367" t="s">
        <v>276</v>
      </c>
      <c r="B187" s="729" t="s">
        <v>1484</v>
      </c>
      <c r="C187" s="368" t="s">
        <v>19</v>
      </c>
      <c r="D187" s="737">
        <v>1</v>
      </c>
      <c r="E187" s="409"/>
      <c r="F187" s="1077">
        <f>D187*E187</f>
        <v>0</v>
      </c>
      <c r="G187" s="563"/>
      <c r="H187" s="956"/>
      <c r="I187" s="563"/>
      <c r="J187" s="563"/>
      <c r="K187" s="563"/>
    </row>
    <row r="188" spans="1:11" ht="12.5" x14ac:dyDescent="0.25">
      <c r="A188" s="367"/>
      <c r="B188" s="729"/>
      <c r="C188" s="368"/>
      <c r="D188" s="737"/>
      <c r="E188" s="409"/>
      <c r="F188" s="1071"/>
      <c r="G188" s="563"/>
      <c r="H188" s="956"/>
      <c r="I188" s="563"/>
      <c r="J188" s="563"/>
      <c r="K188" s="563"/>
    </row>
    <row r="189" spans="1:11" ht="12.5" x14ac:dyDescent="0.25">
      <c r="A189" s="367" t="s">
        <v>1485</v>
      </c>
      <c r="B189" s="729" t="s">
        <v>1486</v>
      </c>
      <c r="C189" s="368" t="s">
        <v>19</v>
      </c>
      <c r="D189" s="737">
        <v>1</v>
      </c>
      <c r="E189" s="409"/>
      <c r="F189" s="1077">
        <f>D189*E189</f>
        <v>0</v>
      </c>
      <c r="G189" s="563"/>
      <c r="H189" s="956"/>
      <c r="I189" s="563"/>
      <c r="J189" s="563"/>
      <c r="K189" s="563"/>
    </row>
    <row r="190" spans="1:11" ht="12.5" x14ac:dyDescent="0.25">
      <c r="A190" s="367"/>
      <c r="B190" s="729"/>
      <c r="C190" s="368"/>
      <c r="D190" s="737"/>
      <c r="E190" s="409"/>
      <c r="F190" s="1071"/>
      <c r="G190" s="563"/>
      <c r="H190" s="956"/>
      <c r="I190" s="563"/>
      <c r="J190" s="563"/>
      <c r="K190" s="563"/>
    </row>
    <row r="191" spans="1:11" ht="25" x14ac:dyDescent="0.25">
      <c r="A191" s="367" t="s">
        <v>1398</v>
      </c>
      <c r="B191" s="1050" t="s">
        <v>1487</v>
      </c>
      <c r="C191" s="368" t="s">
        <v>19</v>
      </c>
      <c r="D191" s="737">
        <v>1</v>
      </c>
      <c r="E191" s="1051"/>
      <c r="F191" s="1077">
        <f>D191*E191</f>
        <v>0</v>
      </c>
    </row>
    <row r="192" spans="1:11" ht="12.5" x14ac:dyDescent="0.25">
      <c r="A192" s="367"/>
      <c r="B192" s="729"/>
      <c r="C192" s="368"/>
      <c r="D192" s="737"/>
      <c r="E192" s="409"/>
      <c r="F192" s="1071"/>
      <c r="G192" s="563"/>
      <c r="H192" s="956"/>
      <c r="I192" s="563"/>
      <c r="J192" s="563"/>
      <c r="K192" s="563"/>
    </row>
    <row r="193" spans="1:11" ht="27" x14ac:dyDescent="0.25">
      <c r="A193" s="367" t="s">
        <v>1488</v>
      </c>
      <c r="B193" s="729" t="s">
        <v>1489</v>
      </c>
      <c r="C193" s="368" t="s">
        <v>126</v>
      </c>
      <c r="D193" s="737">
        <v>30</v>
      </c>
      <c r="E193" s="409"/>
      <c r="F193" s="1077">
        <f>D193*E193</f>
        <v>0</v>
      </c>
      <c r="G193" s="563"/>
      <c r="H193" s="956"/>
      <c r="I193" s="563"/>
      <c r="J193" s="563"/>
      <c r="K193" s="563"/>
    </row>
    <row r="194" spans="1:11" ht="12.5" x14ac:dyDescent="0.25">
      <c r="A194" s="907"/>
      <c r="B194" s="908"/>
      <c r="C194" s="907"/>
      <c r="D194" s="907"/>
      <c r="E194" s="909"/>
      <c r="F194" s="1077"/>
    </row>
    <row r="195" spans="1:11" ht="13" x14ac:dyDescent="0.25">
      <c r="A195" s="368"/>
      <c r="B195" s="1007" t="s">
        <v>1490</v>
      </c>
      <c r="C195" s="368"/>
      <c r="D195" s="737"/>
      <c r="E195" s="1005"/>
      <c r="F195" s="1071"/>
    </row>
    <row r="196" spans="1:11" ht="13" x14ac:dyDescent="0.25">
      <c r="A196" s="368"/>
      <c r="B196" s="1007"/>
      <c r="C196" s="368"/>
      <c r="D196" s="737"/>
      <c r="E196" s="1005"/>
      <c r="F196" s="1071"/>
    </row>
    <row r="197" spans="1:11" x14ac:dyDescent="0.25">
      <c r="A197" s="368" t="s">
        <v>1906</v>
      </c>
      <c r="B197" s="792" t="s">
        <v>1908</v>
      </c>
      <c r="C197" s="368" t="s">
        <v>649</v>
      </c>
      <c r="D197" s="737">
        <v>1</v>
      </c>
      <c r="E197" s="1005"/>
      <c r="F197" s="1077">
        <f>D197*E197</f>
        <v>0</v>
      </c>
    </row>
    <row r="198" spans="1:11" ht="13" x14ac:dyDescent="0.25">
      <c r="A198" s="368"/>
      <c r="B198" s="1007"/>
      <c r="C198" s="368"/>
      <c r="D198" s="737"/>
      <c r="E198" s="1005"/>
      <c r="F198" s="1079"/>
    </row>
    <row r="199" spans="1:11" ht="52" x14ac:dyDescent="0.25">
      <c r="A199" s="368"/>
      <c r="B199" s="595" t="s">
        <v>1491</v>
      </c>
      <c r="C199" s="368"/>
      <c r="D199" s="737"/>
      <c r="E199" s="1005"/>
      <c r="F199" s="1071"/>
    </row>
    <row r="200" spans="1:11" ht="13" x14ac:dyDescent="0.25">
      <c r="A200" s="368"/>
      <c r="B200" s="595"/>
      <c r="C200" s="368"/>
      <c r="D200" s="737"/>
      <c r="E200" s="1005"/>
      <c r="F200" s="1079"/>
    </row>
    <row r="201" spans="1:11" ht="27" x14ac:dyDescent="0.25">
      <c r="A201" s="368" t="s">
        <v>1907</v>
      </c>
      <c r="B201" s="792" t="s">
        <v>1905</v>
      </c>
      <c r="C201" s="368" t="s">
        <v>19</v>
      </c>
      <c r="D201" s="737">
        <v>1</v>
      </c>
      <c r="E201" s="1005"/>
      <c r="F201" s="1077">
        <f>D201*E201</f>
        <v>0</v>
      </c>
    </row>
    <row r="202" spans="1:11" ht="12.5" x14ac:dyDescent="0.25">
      <c r="A202" s="368"/>
      <c r="B202" s="792"/>
      <c r="C202" s="368"/>
      <c r="D202" s="737"/>
      <c r="E202" s="1005"/>
      <c r="F202" s="1080"/>
    </row>
    <row r="203" spans="1:11" ht="13" x14ac:dyDescent="0.25">
      <c r="A203" s="368"/>
      <c r="B203" s="1013" t="s">
        <v>1029</v>
      </c>
      <c r="C203" s="368"/>
      <c r="D203" s="1014"/>
      <c r="E203" s="1005"/>
      <c r="F203" s="1071"/>
    </row>
    <row r="204" spans="1:11" ht="12.5" x14ac:dyDescent="0.25">
      <c r="A204" s="368"/>
      <c r="B204" s="1034"/>
      <c r="C204" s="368"/>
      <c r="D204" s="1014"/>
      <c r="E204" s="1005"/>
      <c r="F204" s="1071"/>
    </row>
    <row r="205" spans="1:11" ht="13" x14ac:dyDescent="0.25">
      <c r="A205" s="368"/>
      <c r="B205" s="1013" t="s">
        <v>1492</v>
      </c>
      <c r="C205" s="368"/>
      <c r="D205" s="1014"/>
      <c r="E205" s="1005"/>
      <c r="F205" s="1071"/>
    </row>
    <row r="206" spans="1:11" ht="26" x14ac:dyDescent="0.25">
      <c r="A206" s="368"/>
      <c r="B206" s="1023" t="s">
        <v>1493</v>
      </c>
      <c r="C206" s="368"/>
      <c r="D206" s="1056"/>
      <c r="E206" s="1005"/>
      <c r="F206" s="1071"/>
    </row>
    <row r="207" spans="1:11" ht="12.5" x14ac:dyDescent="0.25">
      <c r="A207" s="368" t="s">
        <v>1032</v>
      </c>
      <c r="B207" s="792" t="s">
        <v>1033</v>
      </c>
      <c r="C207" s="368" t="s">
        <v>48</v>
      </c>
      <c r="D207" s="737">
        <v>120</v>
      </c>
      <c r="E207" s="1005"/>
      <c r="F207" s="1077">
        <f>D207*E207</f>
        <v>0</v>
      </c>
    </row>
    <row r="208" spans="1:11" ht="12.5" x14ac:dyDescent="0.25">
      <c r="A208" s="368"/>
      <c r="B208" s="792"/>
      <c r="C208" s="368"/>
      <c r="D208" s="1056"/>
      <c r="E208" s="1005"/>
      <c r="F208" s="1071"/>
    </row>
    <row r="209" spans="1:6" ht="37.5" x14ac:dyDescent="0.25">
      <c r="A209" s="368"/>
      <c r="B209" s="1190" t="s">
        <v>1034</v>
      </c>
      <c r="C209" s="368"/>
      <c r="D209" s="1056"/>
      <c r="E209" s="1005"/>
      <c r="F209" s="1071"/>
    </row>
    <row r="210" spans="1:6" x14ac:dyDescent="0.25">
      <c r="A210" s="368" t="s">
        <v>1035</v>
      </c>
      <c r="B210" s="792" t="s">
        <v>1494</v>
      </c>
      <c r="C210" s="368" t="s">
        <v>840</v>
      </c>
      <c r="D210" s="737">
        <v>45</v>
      </c>
      <c r="E210" s="1005"/>
      <c r="F210" s="1077">
        <f>D210*E210</f>
        <v>0</v>
      </c>
    </row>
    <row r="211" spans="1:6" ht="12.5" x14ac:dyDescent="0.25">
      <c r="A211" s="368"/>
      <c r="B211" s="792"/>
      <c r="C211" s="368"/>
      <c r="D211" s="737"/>
      <c r="E211" s="1005"/>
      <c r="F211" s="1080"/>
    </row>
    <row r="212" spans="1:6" ht="13" x14ac:dyDescent="0.25">
      <c r="A212" s="1184"/>
      <c r="B212" s="1185" t="s">
        <v>1044</v>
      </c>
      <c r="C212" s="1184"/>
      <c r="D212" s="1186"/>
      <c r="E212" s="1187"/>
      <c r="F212" s="1188"/>
    </row>
    <row r="213" spans="1:6" ht="12.5" x14ac:dyDescent="0.25">
      <c r="A213" s="1184"/>
      <c r="B213" s="1189"/>
      <c r="C213" s="1184"/>
      <c r="D213" s="1186"/>
      <c r="E213" s="1187"/>
      <c r="F213" s="1188"/>
    </row>
    <row r="214" spans="1:6" ht="25" x14ac:dyDescent="0.25">
      <c r="A214" s="1184" t="s">
        <v>1879</v>
      </c>
      <c r="B214" s="1190" t="s">
        <v>1880</v>
      </c>
      <c r="C214" s="1184" t="s">
        <v>48</v>
      </c>
      <c r="D214" s="1191">
        <v>20</v>
      </c>
      <c r="E214" s="1187"/>
      <c r="F214" s="1188">
        <f>D214*E214</f>
        <v>0</v>
      </c>
    </row>
    <row r="215" spans="1:6" ht="13" x14ac:dyDescent="0.25">
      <c r="A215" s="367"/>
      <c r="B215" s="1025"/>
      <c r="C215" s="368"/>
      <c r="D215" s="737"/>
      <c r="E215" s="1005"/>
      <c r="F215" s="1071"/>
    </row>
    <row r="216" spans="1:6" ht="13" x14ac:dyDescent="0.25">
      <c r="A216" s="368"/>
      <c r="B216" s="1025" t="s">
        <v>151</v>
      </c>
      <c r="C216" s="368"/>
      <c r="D216" s="737"/>
      <c r="E216" s="1005"/>
      <c r="F216" s="1071"/>
    </row>
    <row r="217" spans="1:6" ht="12.5" x14ac:dyDescent="0.25">
      <c r="A217" s="368"/>
      <c r="B217" s="1027"/>
      <c r="C217" s="368"/>
      <c r="D217" s="737"/>
      <c r="E217" s="1005"/>
      <c r="F217" s="1071"/>
    </row>
    <row r="218" spans="1:6" ht="13" x14ac:dyDescent="0.25">
      <c r="A218" s="368"/>
      <c r="B218" s="1007" t="s">
        <v>1071</v>
      </c>
      <c r="C218" s="368"/>
      <c r="D218" s="737"/>
      <c r="E218" s="1005"/>
      <c r="F218" s="1071"/>
    </row>
    <row r="219" spans="1:6" ht="37.5" x14ac:dyDescent="0.25">
      <c r="A219" s="368" t="s">
        <v>1072</v>
      </c>
      <c r="B219" s="729" t="s">
        <v>1495</v>
      </c>
      <c r="C219" s="368" t="s">
        <v>126</v>
      </c>
      <c r="D219" s="737">
        <v>90</v>
      </c>
      <c r="E219" s="1005"/>
      <c r="F219" s="1077">
        <f>D219*E219</f>
        <v>0</v>
      </c>
    </row>
    <row r="220" spans="1:6" ht="12.5" x14ac:dyDescent="0.25">
      <c r="A220" s="368"/>
      <c r="B220" s="1027"/>
      <c r="C220" s="368"/>
      <c r="D220" s="737"/>
      <c r="E220" s="1005"/>
      <c r="F220" s="1071"/>
    </row>
    <row r="221" spans="1:6" ht="13" x14ac:dyDescent="0.25">
      <c r="A221" s="368"/>
      <c r="B221" s="1013" t="s">
        <v>286</v>
      </c>
      <c r="C221" s="368"/>
      <c r="D221" s="1014"/>
      <c r="E221" s="1005"/>
      <c r="F221" s="1071"/>
    </row>
    <row r="222" spans="1:6" s="1032" customFormat="1" ht="37.5" x14ac:dyDescent="0.25">
      <c r="A222" s="367" t="s">
        <v>1074</v>
      </c>
      <c r="B222" s="1029" t="s">
        <v>1496</v>
      </c>
      <c r="C222" s="368" t="s">
        <v>19</v>
      </c>
      <c r="D222" s="737">
        <v>1</v>
      </c>
      <c r="E222" s="1005"/>
      <c r="F222" s="1077">
        <f>D222*E222</f>
        <v>0</v>
      </c>
    </row>
    <row r="223" spans="1:6" ht="19.149999999999999" customHeight="1" x14ac:dyDescent="0.25">
      <c r="A223" s="1036"/>
      <c r="B223" s="1037"/>
      <c r="C223" s="1038"/>
      <c r="D223" s="1039"/>
      <c r="E223" s="1040" t="s">
        <v>103</v>
      </c>
      <c r="F223" s="1074">
        <f>SUM(F175:F222)</f>
        <v>0</v>
      </c>
    </row>
    <row r="224" spans="1:6" ht="12.5" x14ac:dyDescent="0.25">
      <c r="A224" s="1057"/>
      <c r="B224" s="1058"/>
      <c r="C224" s="1059"/>
      <c r="D224" s="1060"/>
      <c r="E224" s="1061"/>
      <c r="F224" s="1081"/>
    </row>
    <row r="225" spans="1:252" ht="13" x14ac:dyDescent="0.25">
      <c r="A225" s="368"/>
      <c r="B225" s="1062" t="s">
        <v>28</v>
      </c>
      <c r="C225" s="605"/>
      <c r="D225" s="1020"/>
      <c r="E225" s="1021"/>
      <c r="F225" s="1073"/>
    </row>
    <row r="226" spans="1:252" ht="12.5" x14ac:dyDescent="0.25">
      <c r="A226" s="368"/>
      <c r="B226" s="729"/>
      <c r="C226" s="605"/>
      <c r="D226" s="1020"/>
      <c r="E226" s="1021"/>
      <c r="F226" s="1073"/>
    </row>
    <row r="227" spans="1:252" s="351" customFormat="1" ht="13" x14ac:dyDescent="0.25">
      <c r="A227" s="349"/>
      <c r="B227" s="370"/>
      <c r="C227" s="349"/>
      <c r="D227" s="369"/>
      <c r="E227" s="350"/>
      <c r="F227" s="1075"/>
      <c r="G227" s="563"/>
      <c r="H227" s="563"/>
      <c r="I227" s="563"/>
      <c r="J227" s="563"/>
      <c r="K227" s="563"/>
      <c r="L227" s="563"/>
      <c r="M227" s="563"/>
      <c r="N227" s="563"/>
      <c r="O227" s="563"/>
      <c r="P227" s="563"/>
      <c r="Q227" s="563"/>
      <c r="R227" s="563"/>
      <c r="S227" s="563"/>
      <c r="T227" s="563"/>
      <c r="U227" s="563"/>
      <c r="V227" s="563"/>
      <c r="W227" s="563"/>
      <c r="X227" s="563"/>
      <c r="Y227" s="563"/>
      <c r="Z227" s="563"/>
      <c r="AA227" s="563"/>
      <c r="AB227" s="563"/>
      <c r="AC227" s="563"/>
      <c r="AD227" s="563"/>
      <c r="AE227" s="563"/>
      <c r="AF227" s="563"/>
      <c r="AG227" s="563"/>
      <c r="AH227" s="563"/>
      <c r="AI227" s="563"/>
      <c r="AJ227" s="563"/>
      <c r="AK227" s="563"/>
      <c r="AL227" s="563"/>
      <c r="AM227" s="563"/>
      <c r="AN227" s="563"/>
      <c r="AO227" s="563"/>
      <c r="AP227" s="563"/>
      <c r="AQ227" s="563"/>
      <c r="AR227" s="563"/>
      <c r="AS227" s="563"/>
      <c r="AT227" s="563"/>
      <c r="AU227" s="563"/>
      <c r="AV227" s="563"/>
      <c r="AW227" s="563"/>
      <c r="AX227" s="563"/>
      <c r="AY227" s="563"/>
      <c r="AZ227" s="563"/>
      <c r="BA227" s="563"/>
      <c r="BB227" s="563"/>
      <c r="BC227" s="563"/>
      <c r="BD227" s="563"/>
      <c r="BE227" s="563"/>
      <c r="BF227" s="563"/>
      <c r="BG227" s="563"/>
      <c r="BH227" s="563"/>
      <c r="BI227" s="563"/>
      <c r="BJ227" s="563"/>
      <c r="BK227" s="563"/>
      <c r="BL227" s="563"/>
      <c r="BM227" s="563"/>
      <c r="BN227" s="563"/>
      <c r="BO227" s="563"/>
      <c r="BP227" s="563"/>
      <c r="BQ227" s="563"/>
      <c r="BR227" s="563"/>
      <c r="BS227" s="563"/>
      <c r="BT227" s="563"/>
      <c r="BU227" s="563"/>
      <c r="BV227" s="563"/>
      <c r="BW227" s="563"/>
      <c r="BX227" s="563"/>
      <c r="BY227" s="563"/>
      <c r="BZ227" s="563"/>
      <c r="CA227" s="563"/>
      <c r="CB227" s="563"/>
      <c r="CC227" s="563"/>
      <c r="CD227" s="563"/>
      <c r="CE227" s="563"/>
      <c r="CF227" s="563"/>
      <c r="CG227" s="563"/>
      <c r="CH227" s="563"/>
      <c r="CI227" s="563"/>
      <c r="CJ227" s="563"/>
      <c r="CK227" s="563"/>
      <c r="CL227" s="563"/>
      <c r="CM227" s="563"/>
      <c r="CN227" s="563"/>
      <c r="CO227" s="563"/>
      <c r="CP227" s="563"/>
      <c r="CQ227" s="563"/>
      <c r="CR227" s="563"/>
      <c r="CS227" s="563"/>
      <c r="CT227" s="563"/>
      <c r="CU227" s="563"/>
      <c r="CV227" s="563"/>
      <c r="CW227" s="563"/>
      <c r="CX227" s="563"/>
      <c r="CY227" s="563"/>
      <c r="CZ227" s="563"/>
      <c r="DA227" s="563"/>
      <c r="DB227" s="563"/>
      <c r="DC227" s="563"/>
      <c r="DD227" s="563"/>
      <c r="DE227" s="563"/>
      <c r="DF227" s="563"/>
      <c r="DG227" s="563"/>
      <c r="DH227" s="563"/>
      <c r="DI227" s="563"/>
      <c r="DJ227" s="563"/>
      <c r="DK227" s="563"/>
      <c r="DL227" s="563"/>
      <c r="DM227" s="563"/>
      <c r="DN227" s="563"/>
      <c r="DO227" s="563"/>
      <c r="DP227" s="563"/>
      <c r="DQ227" s="563"/>
      <c r="DR227" s="563"/>
      <c r="DS227" s="563"/>
      <c r="DT227" s="563"/>
      <c r="DU227" s="563"/>
      <c r="DV227" s="563"/>
      <c r="DW227" s="563"/>
      <c r="DX227" s="563"/>
      <c r="DY227" s="563"/>
      <c r="DZ227" s="563"/>
      <c r="EA227" s="563"/>
      <c r="EB227" s="563"/>
      <c r="EC227" s="563"/>
      <c r="ED227" s="563"/>
      <c r="EE227" s="563"/>
      <c r="EF227" s="563"/>
      <c r="EG227" s="563"/>
      <c r="EH227" s="563"/>
      <c r="EI227" s="563"/>
      <c r="EJ227" s="563"/>
      <c r="EK227" s="563"/>
      <c r="EL227" s="563"/>
      <c r="EM227" s="563"/>
      <c r="EN227" s="563"/>
      <c r="EO227" s="563"/>
      <c r="EP227" s="563"/>
      <c r="EQ227" s="563"/>
      <c r="ER227" s="563"/>
      <c r="ES227" s="563"/>
      <c r="ET227" s="563"/>
      <c r="EU227" s="563"/>
      <c r="EV227" s="563"/>
      <c r="EW227" s="563"/>
      <c r="EX227" s="563"/>
      <c r="EY227" s="563"/>
      <c r="EZ227" s="563"/>
      <c r="FA227" s="563"/>
      <c r="FB227" s="563"/>
      <c r="FC227" s="563"/>
      <c r="FD227" s="563"/>
      <c r="FE227" s="563"/>
      <c r="FF227" s="563"/>
      <c r="FG227" s="563"/>
      <c r="FH227" s="563"/>
      <c r="FI227" s="563"/>
      <c r="FJ227" s="563"/>
      <c r="FK227" s="563"/>
      <c r="FL227" s="563"/>
      <c r="FM227" s="563"/>
      <c r="FN227" s="563"/>
      <c r="FO227" s="563"/>
      <c r="FP227" s="563"/>
      <c r="FQ227" s="563"/>
      <c r="FR227" s="563"/>
      <c r="FS227" s="563"/>
      <c r="FT227" s="563"/>
      <c r="FU227" s="563"/>
      <c r="FV227" s="563"/>
      <c r="FW227" s="563"/>
      <c r="FX227" s="563"/>
      <c r="FY227" s="563"/>
      <c r="FZ227" s="563"/>
      <c r="GA227" s="563"/>
      <c r="GB227" s="563"/>
      <c r="GC227" s="563"/>
      <c r="GD227" s="563"/>
      <c r="GE227" s="563"/>
      <c r="GF227" s="563"/>
      <c r="GG227" s="563"/>
      <c r="GH227" s="563"/>
      <c r="GI227" s="563"/>
      <c r="GJ227" s="563"/>
      <c r="GK227" s="563"/>
      <c r="GL227" s="563"/>
      <c r="GM227" s="563"/>
      <c r="GN227" s="563"/>
      <c r="GO227" s="563"/>
      <c r="GP227" s="563"/>
      <c r="GQ227" s="563"/>
      <c r="GR227" s="563"/>
      <c r="GS227" s="563"/>
      <c r="GT227" s="563"/>
      <c r="GU227" s="563"/>
      <c r="GV227" s="563"/>
      <c r="GW227" s="563"/>
      <c r="GX227" s="563"/>
      <c r="GY227" s="563"/>
      <c r="GZ227" s="563"/>
      <c r="HA227" s="563"/>
      <c r="HB227" s="563"/>
      <c r="HC227" s="563"/>
      <c r="HD227" s="563"/>
      <c r="HE227" s="563"/>
      <c r="HF227" s="563"/>
      <c r="HG227" s="563"/>
      <c r="HH227" s="563"/>
      <c r="HI227" s="563"/>
      <c r="HJ227" s="563"/>
      <c r="HK227" s="563"/>
      <c r="HL227" s="563"/>
      <c r="HM227" s="563"/>
      <c r="HN227" s="563"/>
      <c r="HO227" s="563"/>
      <c r="HP227" s="563"/>
      <c r="HQ227" s="563"/>
      <c r="HR227" s="563"/>
      <c r="HS227" s="563"/>
      <c r="HT227" s="563"/>
      <c r="HU227" s="563"/>
      <c r="HV227" s="563"/>
      <c r="HW227" s="563"/>
      <c r="HX227" s="563"/>
      <c r="HY227" s="563"/>
      <c r="HZ227" s="563"/>
      <c r="IA227" s="563"/>
      <c r="IB227" s="563"/>
      <c r="IC227" s="563"/>
      <c r="ID227" s="563"/>
      <c r="IE227" s="563"/>
      <c r="IF227" s="563"/>
      <c r="IG227" s="563"/>
      <c r="IH227" s="563"/>
      <c r="II227" s="563"/>
      <c r="IJ227" s="563"/>
      <c r="IK227" s="563"/>
      <c r="IL227" s="563"/>
      <c r="IM227" s="563"/>
      <c r="IN227" s="563"/>
      <c r="IO227" s="563"/>
      <c r="IP227" s="563"/>
      <c r="IQ227" s="563"/>
      <c r="IR227" s="563"/>
    </row>
    <row r="228" spans="1:252" s="351" customFormat="1" ht="13" x14ac:dyDescent="0.25">
      <c r="A228" s="349"/>
      <c r="B228" s="370"/>
      <c r="C228" s="349"/>
      <c r="D228" s="369"/>
      <c r="E228" s="350"/>
      <c r="F228" s="1075"/>
      <c r="G228" s="563"/>
      <c r="H228" s="563"/>
      <c r="I228" s="563"/>
      <c r="J228" s="563"/>
      <c r="K228" s="563"/>
      <c r="L228" s="563"/>
      <c r="M228" s="563"/>
      <c r="N228" s="563"/>
      <c r="O228" s="563"/>
      <c r="P228" s="563"/>
      <c r="Q228" s="563"/>
      <c r="R228" s="563"/>
      <c r="S228" s="563"/>
      <c r="T228" s="563"/>
      <c r="U228" s="563"/>
      <c r="V228" s="563"/>
      <c r="W228" s="563"/>
      <c r="X228" s="563"/>
      <c r="Y228" s="563"/>
      <c r="Z228" s="563"/>
      <c r="AA228" s="563"/>
      <c r="AB228" s="563"/>
      <c r="AC228" s="563"/>
      <c r="AD228" s="563"/>
      <c r="AE228" s="563"/>
      <c r="AF228" s="563"/>
      <c r="AG228" s="563"/>
      <c r="AH228" s="563"/>
      <c r="AI228" s="563"/>
      <c r="AJ228" s="563"/>
      <c r="AK228" s="563"/>
      <c r="AL228" s="563"/>
      <c r="AM228" s="563"/>
      <c r="AN228" s="563"/>
      <c r="AO228" s="563"/>
      <c r="AP228" s="563"/>
      <c r="AQ228" s="563"/>
      <c r="AR228" s="563"/>
      <c r="AS228" s="563"/>
      <c r="AT228" s="563"/>
      <c r="AU228" s="563"/>
      <c r="AV228" s="563"/>
      <c r="AW228" s="563"/>
      <c r="AX228" s="563"/>
      <c r="AY228" s="563"/>
      <c r="AZ228" s="563"/>
      <c r="BA228" s="563"/>
      <c r="BB228" s="563"/>
      <c r="BC228" s="563"/>
      <c r="BD228" s="563"/>
      <c r="BE228" s="563"/>
      <c r="BF228" s="563"/>
      <c r="BG228" s="563"/>
      <c r="BH228" s="563"/>
      <c r="BI228" s="563"/>
      <c r="BJ228" s="563"/>
      <c r="BK228" s="563"/>
      <c r="BL228" s="563"/>
      <c r="BM228" s="563"/>
      <c r="BN228" s="563"/>
      <c r="BO228" s="563"/>
      <c r="BP228" s="563"/>
      <c r="BQ228" s="563"/>
      <c r="BR228" s="563"/>
      <c r="BS228" s="563"/>
      <c r="BT228" s="563"/>
      <c r="BU228" s="563"/>
      <c r="BV228" s="563"/>
      <c r="BW228" s="563"/>
      <c r="BX228" s="563"/>
      <c r="BY228" s="563"/>
      <c r="BZ228" s="563"/>
      <c r="CA228" s="563"/>
      <c r="CB228" s="563"/>
      <c r="CC228" s="563"/>
      <c r="CD228" s="563"/>
      <c r="CE228" s="563"/>
      <c r="CF228" s="563"/>
      <c r="CG228" s="563"/>
      <c r="CH228" s="563"/>
      <c r="CI228" s="563"/>
      <c r="CJ228" s="563"/>
      <c r="CK228" s="563"/>
      <c r="CL228" s="563"/>
      <c r="CM228" s="563"/>
      <c r="CN228" s="563"/>
      <c r="CO228" s="563"/>
      <c r="CP228" s="563"/>
      <c r="CQ228" s="563"/>
      <c r="CR228" s="563"/>
      <c r="CS228" s="563"/>
      <c r="CT228" s="563"/>
      <c r="CU228" s="563"/>
      <c r="CV228" s="563"/>
      <c r="CW228" s="563"/>
      <c r="CX228" s="563"/>
      <c r="CY228" s="563"/>
      <c r="CZ228" s="563"/>
      <c r="DA228" s="563"/>
      <c r="DB228" s="563"/>
      <c r="DC228" s="563"/>
      <c r="DD228" s="563"/>
      <c r="DE228" s="563"/>
      <c r="DF228" s="563"/>
      <c r="DG228" s="563"/>
      <c r="DH228" s="563"/>
      <c r="DI228" s="563"/>
      <c r="DJ228" s="563"/>
      <c r="DK228" s="563"/>
      <c r="DL228" s="563"/>
      <c r="DM228" s="563"/>
      <c r="DN228" s="563"/>
      <c r="DO228" s="563"/>
      <c r="DP228" s="563"/>
      <c r="DQ228" s="563"/>
      <c r="DR228" s="563"/>
      <c r="DS228" s="563"/>
      <c r="DT228" s="563"/>
      <c r="DU228" s="563"/>
      <c r="DV228" s="563"/>
      <c r="DW228" s="563"/>
      <c r="DX228" s="563"/>
      <c r="DY228" s="563"/>
      <c r="DZ228" s="563"/>
      <c r="EA228" s="563"/>
      <c r="EB228" s="563"/>
      <c r="EC228" s="563"/>
      <c r="ED228" s="563"/>
      <c r="EE228" s="563"/>
      <c r="EF228" s="563"/>
      <c r="EG228" s="563"/>
      <c r="EH228" s="563"/>
      <c r="EI228" s="563"/>
      <c r="EJ228" s="563"/>
      <c r="EK228" s="563"/>
      <c r="EL228" s="563"/>
      <c r="EM228" s="563"/>
      <c r="EN228" s="563"/>
      <c r="EO228" s="563"/>
      <c r="EP228" s="563"/>
      <c r="EQ228" s="563"/>
      <c r="ER228" s="563"/>
      <c r="ES228" s="563"/>
      <c r="ET228" s="563"/>
      <c r="EU228" s="563"/>
      <c r="EV228" s="563"/>
      <c r="EW228" s="563"/>
      <c r="EX228" s="563"/>
      <c r="EY228" s="563"/>
      <c r="EZ228" s="563"/>
      <c r="FA228" s="563"/>
      <c r="FB228" s="563"/>
      <c r="FC228" s="563"/>
      <c r="FD228" s="563"/>
      <c r="FE228" s="563"/>
      <c r="FF228" s="563"/>
      <c r="FG228" s="563"/>
      <c r="FH228" s="563"/>
      <c r="FI228" s="563"/>
      <c r="FJ228" s="563"/>
      <c r="FK228" s="563"/>
      <c r="FL228" s="563"/>
      <c r="FM228" s="563"/>
      <c r="FN228" s="563"/>
      <c r="FO228" s="563"/>
      <c r="FP228" s="563"/>
      <c r="FQ228" s="563"/>
      <c r="FR228" s="563"/>
      <c r="FS228" s="563"/>
      <c r="FT228" s="563"/>
      <c r="FU228" s="563"/>
      <c r="FV228" s="563"/>
      <c r="FW228" s="563"/>
      <c r="FX228" s="563"/>
      <c r="FY228" s="563"/>
      <c r="FZ228" s="563"/>
      <c r="GA228" s="563"/>
      <c r="GB228" s="563"/>
      <c r="GC228" s="563"/>
      <c r="GD228" s="563"/>
      <c r="GE228" s="563"/>
      <c r="GF228" s="563"/>
      <c r="GG228" s="563"/>
      <c r="GH228" s="563"/>
      <c r="GI228" s="563"/>
      <c r="GJ228" s="563"/>
      <c r="GK228" s="563"/>
      <c r="GL228" s="563"/>
      <c r="GM228" s="563"/>
      <c r="GN228" s="563"/>
      <c r="GO228" s="563"/>
      <c r="GP228" s="563"/>
      <c r="GQ228" s="563"/>
      <c r="GR228" s="563"/>
      <c r="GS228" s="563"/>
      <c r="GT228" s="563"/>
      <c r="GU228" s="563"/>
      <c r="GV228" s="563"/>
      <c r="GW228" s="563"/>
      <c r="GX228" s="563"/>
      <c r="GY228" s="563"/>
      <c r="GZ228" s="563"/>
      <c r="HA228" s="563"/>
      <c r="HB228" s="563"/>
      <c r="HC228" s="563"/>
      <c r="HD228" s="563"/>
      <c r="HE228" s="563"/>
      <c r="HF228" s="563"/>
      <c r="HG228" s="563"/>
      <c r="HH228" s="563"/>
      <c r="HI228" s="563"/>
      <c r="HJ228" s="563"/>
      <c r="HK228" s="563"/>
      <c r="HL228" s="563"/>
      <c r="HM228" s="563"/>
      <c r="HN228" s="563"/>
      <c r="HO228" s="563"/>
      <c r="HP228" s="563"/>
      <c r="HQ228" s="563"/>
      <c r="HR228" s="563"/>
      <c r="HS228" s="563"/>
      <c r="HT228" s="563"/>
      <c r="HU228" s="563"/>
      <c r="HV228" s="563"/>
      <c r="HW228" s="563"/>
      <c r="HX228" s="563"/>
      <c r="HY228" s="563"/>
      <c r="HZ228" s="563"/>
      <c r="IA228" s="563"/>
      <c r="IB228" s="563"/>
      <c r="IC228" s="563"/>
      <c r="ID228" s="563"/>
      <c r="IE228" s="563"/>
      <c r="IF228" s="563"/>
      <c r="IG228" s="563"/>
      <c r="IH228" s="563"/>
      <c r="II228" s="563"/>
      <c r="IJ228" s="563"/>
      <c r="IK228" s="563"/>
      <c r="IL228" s="563"/>
      <c r="IM228" s="563"/>
      <c r="IN228" s="563"/>
      <c r="IO228" s="563"/>
      <c r="IP228" s="563"/>
      <c r="IQ228" s="563"/>
      <c r="IR228" s="563"/>
    </row>
    <row r="229" spans="1:252" s="351" customFormat="1" ht="13" x14ac:dyDescent="0.25">
      <c r="A229" s="349"/>
      <c r="B229" s="370"/>
      <c r="C229" s="349"/>
      <c r="D229" s="369"/>
      <c r="E229" s="350"/>
      <c r="F229" s="1075"/>
      <c r="G229" s="563"/>
      <c r="H229" s="563"/>
      <c r="I229" s="563"/>
      <c r="J229" s="563"/>
      <c r="K229" s="563"/>
      <c r="L229" s="563"/>
      <c r="M229" s="563"/>
      <c r="N229" s="563"/>
      <c r="O229" s="563"/>
      <c r="P229" s="563"/>
      <c r="Q229" s="563"/>
      <c r="R229" s="563"/>
      <c r="S229" s="563"/>
      <c r="T229" s="563"/>
      <c r="U229" s="563"/>
      <c r="V229" s="563"/>
      <c r="W229" s="563"/>
      <c r="X229" s="563"/>
      <c r="Y229" s="563"/>
      <c r="Z229" s="563"/>
      <c r="AA229" s="563"/>
      <c r="AB229" s="563"/>
      <c r="AC229" s="563"/>
      <c r="AD229" s="563"/>
      <c r="AE229" s="563"/>
      <c r="AF229" s="563"/>
      <c r="AG229" s="563"/>
      <c r="AH229" s="563"/>
      <c r="AI229" s="563"/>
      <c r="AJ229" s="563"/>
      <c r="AK229" s="563"/>
      <c r="AL229" s="563"/>
      <c r="AM229" s="563"/>
      <c r="AN229" s="563"/>
      <c r="AO229" s="563"/>
      <c r="AP229" s="563"/>
      <c r="AQ229" s="563"/>
      <c r="AR229" s="563"/>
      <c r="AS229" s="563"/>
      <c r="AT229" s="563"/>
      <c r="AU229" s="563"/>
      <c r="AV229" s="563"/>
      <c r="AW229" s="563"/>
      <c r="AX229" s="563"/>
      <c r="AY229" s="563"/>
      <c r="AZ229" s="563"/>
      <c r="BA229" s="563"/>
      <c r="BB229" s="563"/>
      <c r="BC229" s="563"/>
      <c r="BD229" s="563"/>
      <c r="BE229" s="563"/>
      <c r="BF229" s="563"/>
      <c r="BG229" s="563"/>
      <c r="BH229" s="563"/>
      <c r="BI229" s="563"/>
      <c r="BJ229" s="563"/>
      <c r="BK229" s="563"/>
      <c r="BL229" s="563"/>
      <c r="BM229" s="563"/>
      <c r="BN229" s="563"/>
      <c r="BO229" s="563"/>
      <c r="BP229" s="563"/>
      <c r="BQ229" s="563"/>
      <c r="BR229" s="563"/>
      <c r="BS229" s="563"/>
      <c r="BT229" s="563"/>
      <c r="BU229" s="563"/>
      <c r="BV229" s="563"/>
      <c r="BW229" s="563"/>
      <c r="BX229" s="563"/>
      <c r="BY229" s="563"/>
      <c r="BZ229" s="563"/>
      <c r="CA229" s="563"/>
      <c r="CB229" s="563"/>
      <c r="CC229" s="563"/>
      <c r="CD229" s="563"/>
      <c r="CE229" s="563"/>
      <c r="CF229" s="563"/>
      <c r="CG229" s="563"/>
      <c r="CH229" s="563"/>
      <c r="CI229" s="563"/>
      <c r="CJ229" s="563"/>
      <c r="CK229" s="563"/>
      <c r="CL229" s="563"/>
      <c r="CM229" s="563"/>
      <c r="CN229" s="563"/>
      <c r="CO229" s="563"/>
      <c r="CP229" s="563"/>
      <c r="CQ229" s="563"/>
      <c r="CR229" s="563"/>
      <c r="CS229" s="563"/>
      <c r="CT229" s="563"/>
      <c r="CU229" s="563"/>
      <c r="CV229" s="563"/>
      <c r="CW229" s="563"/>
      <c r="CX229" s="563"/>
      <c r="CY229" s="563"/>
      <c r="CZ229" s="563"/>
      <c r="DA229" s="563"/>
      <c r="DB229" s="563"/>
      <c r="DC229" s="563"/>
      <c r="DD229" s="563"/>
      <c r="DE229" s="563"/>
      <c r="DF229" s="563"/>
      <c r="DG229" s="563"/>
      <c r="DH229" s="563"/>
      <c r="DI229" s="563"/>
      <c r="DJ229" s="563"/>
      <c r="DK229" s="563"/>
      <c r="DL229" s="563"/>
      <c r="DM229" s="563"/>
      <c r="DN229" s="563"/>
      <c r="DO229" s="563"/>
      <c r="DP229" s="563"/>
      <c r="DQ229" s="563"/>
      <c r="DR229" s="563"/>
      <c r="DS229" s="563"/>
      <c r="DT229" s="563"/>
      <c r="DU229" s="563"/>
      <c r="DV229" s="563"/>
      <c r="DW229" s="563"/>
      <c r="DX229" s="563"/>
      <c r="DY229" s="563"/>
      <c r="DZ229" s="563"/>
      <c r="EA229" s="563"/>
      <c r="EB229" s="563"/>
      <c r="EC229" s="563"/>
      <c r="ED229" s="563"/>
      <c r="EE229" s="563"/>
      <c r="EF229" s="563"/>
      <c r="EG229" s="563"/>
      <c r="EH229" s="563"/>
      <c r="EI229" s="563"/>
      <c r="EJ229" s="563"/>
      <c r="EK229" s="563"/>
      <c r="EL229" s="563"/>
      <c r="EM229" s="563"/>
      <c r="EN229" s="563"/>
      <c r="EO229" s="563"/>
      <c r="EP229" s="563"/>
      <c r="EQ229" s="563"/>
      <c r="ER229" s="563"/>
      <c r="ES229" s="563"/>
      <c r="ET229" s="563"/>
      <c r="EU229" s="563"/>
      <c r="EV229" s="563"/>
      <c r="EW229" s="563"/>
      <c r="EX229" s="563"/>
      <c r="EY229" s="563"/>
      <c r="EZ229" s="563"/>
      <c r="FA229" s="563"/>
      <c r="FB229" s="563"/>
      <c r="FC229" s="563"/>
      <c r="FD229" s="563"/>
      <c r="FE229" s="563"/>
      <c r="FF229" s="563"/>
      <c r="FG229" s="563"/>
      <c r="FH229" s="563"/>
      <c r="FI229" s="563"/>
      <c r="FJ229" s="563"/>
      <c r="FK229" s="563"/>
      <c r="FL229" s="563"/>
      <c r="FM229" s="563"/>
      <c r="FN229" s="563"/>
      <c r="FO229" s="563"/>
      <c r="FP229" s="563"/>
      <c r="FQ229" s="563"/>
      <c r="FR229" s="563"/>
      <c r="FS229" s="563"/>
      <c r="FT229" s="563"/>
      <c r="FU229" s="563"/>
      <c r="FV229" s="563"/>
      <c r="FW229" s="563"/>
      <c r="FX229" s="563"/>
      <c r="FY229" s="563"/>
      <c r="FZ229" s="563"/>
      <c r="GA229" s="563"/>
      <c r="GB229" s="563"/>
      <c r="GC229" s="563"/>
      <c r="GD229" s="563"/>
      <c r="GE229" s="563"/>
      <c r="GF229" s="563"/>
      <c r="GG229" s="563"/>
      <c r="GH229" s="563"/>
      <c r="GI229" s="563"/>
      <c r="GJ229" s="563"/>
      <c r="GK229" s="563"/>
      <c r="GL229" s="563"/>
      <c r="GM229" s="563"/>
      <c r="GN229" s="563"/>
      <c r="GO229" s="563"/>
      <c r="GP229" s="563"/>
      <c r="GQ229" s="563"/>
      <c r="GR229" s="563"/>
      <c r="GS229" s="563"/>
      <c r="GT229" s="563"/>
      <c r="GU229" s="563"/>
      <c r="GV229" s="563"/>
      <c r="GW229" s="563"/>
      <c r="GX229" s="563"/>
      <c r="GY229" s="563"/>
      <c r="GZ229" s="563"/>
      <c r="HA229" s="563"/>
      <c r="HB229" s="563"/>
      <c r="HC229" s="563"/>
      <c r="HD229" s="563"/>
      <c r="HE229" s="563"/>
      <c r="HF229" s="563"/>
      <c r="HG229" s="563"/>
      <c r="HH229" s="563"/>
      <c r="HI229" s="563"/>
      <c r="HJ229" s="563"/>
      <c r="HK229" s="563"/>
      <c r="HL229" s="563"/>
      <c r="HM229" s="563"/>
      <c r="HN229" s="563"/>
      <c r="HO229" s="563"/>
      <c r="HP229" s="563"/>
      <c r="HQ229" s="563"/>
      <c r="HR229" s="563"/>
      <c r="HS229" s="563"/>
      <c r="HT229" s="563"/>
      <c r="HU229" s="563"/>
      <c r="HV229" s="563"/>
      <c r="HW229" s="563"/>
      <c r="HX229" s="563"/>
      <c r="HY229" s="563"/>
      <c r="HZ229" s="563"/>
      <c r="IA229" s="563"/>
      <c r="IB229" s="563"/>
      <c r="IC229" s="563"/>
      <c r="ID229" s="563"/>
      <c r="IE229" s="563"/>
      <c r="IF229" s="563"/>
      <c r="IG229" s="563"/>
      <c r="IH229" s="563"/>
      <c r="II229" s="563"/>
      <c r="IJ229" s="563"/>
      <c r="IK229" s="563"/>
      <c r="IL229" s="563"/>
      <c r="IM229" s="563"/>
      <c r="IN229" s="563"/>
      <c r="IO229" s="563"/>
      <c r="IP229" s="563"/>
      <c r="IQ229" s="563"/>
      <c r="IR229" s="563"/>
    </row>
    <row r="230" spans="1:252" s="351" customFormat="1" ht="13" x14ac:dyDescent="0.25">
      <c r="A230" s="349"/>
      <c r="B230" s="370" t="s">
        <v>773</v>
      </c>
      <c r="C230" s="349"/>
      <c r="D230" s="369"/>
      <c r="E230" s="350"/>
      <c r="F230" s="1075"/>
    </row>
    <row r="231" spans="1:252" s="351" customFormat="1" ht="13" x14ac:dyDescent="0.25">
      <c r="A231" s="349"/>
      <c r="B231" s="370"/>
      <c r="C231" s="349"/>
      <c r="D231" s="369"/>
      <c r="E231" s="350"/>
      <c r="F231" s="1082"/>
    </row>
    <row r="232" spans="1:252" s="351" customFormat="1" ht="13" x14ac:dyDescent="0.25">
      <c r="A232" s="349"/>
      <c r="B232" s="370"/>
      <c r="C232" s="349"/>
      <c r="D232" s="369"/>
      <c r="E232" s="350"/>
      <c r="F232" s="1075"/>
    </row>
    <row r="233" spans="1:252" ht="12.5" x14ac:dyDescent="0.25">
      <c r="A233" s="368"/>
      <c r="B233" s="1063" t="s">
        <v>1909</v>
      </c>
      <c r="C233" s="605"/>
      <c r="D233" s="1020"/>
      <c r="E233" s="1021"/>
      <c r="F233" s="1075">
        <f>F58</f>
        <v>0</v>
      </c>
    </row>
    <row r="234" spans="1:252" ht="12.5" x14ac:dyDescent="0.25">
      <c r="A234" s="368"/>
      <c r="B234" s="1063"/>
      <c r="C234" s="605"/>
      <c r="D234" s="1020"/>
      <c r="E234" s="1021"/>
      <c r="F234" s="1073"/>
    </row>
    <row r="235" spans="1:252" ht="12.5" x14ac:dyDescent="0.25">
      <c r="A235" s="368"/>
      <c r="B235" s="1063" t="s">
        <v>1910</v>
      </c>
      <c r="C235" s="605"/>
      <c r="D235" s="1020"/>
      <c r="E235" s="1021"/>
      <c r="F235" s="1073">
        <f>F116</f>
        <v>0</v>
      </c>
    </row>
    <row r="236" spans="1:252" ht="12.5" x14ac:dyDescent="0.25">
      <c r="A236" s="368"/>
      <c r="B236" s="1063"/>
      <c r="C236" s="605"/>
      <c r="D236" s="1020"/>
      <c r="E236" s="1021"/>
      <c r="F236" s="1083"/>
    </row>
    <row r="237" spans="1:252" ht="12.5" x14ac:dyDescent="0.25">
      <c r="A237" s="368"/>
      <c r="B237" s="1063" t="s">
        <v>1911</v>
      </c>
      <c r="C237" s="605"/>
      <c r="D237" s="1020"/>
      <c r="E237" s="1021"/>
      <c r="F237" s="1083">
        <f>F173</f>
        <v>0</v>
      </c>
    </row>
    <row r="238" spans="1:252" ht="12.5" x14ac:dyDescent="0.25">
      <c r="A238" s="368"/>
      <c r="B238" s="1063"/>
      <c r="C238" s="605"/>
      <c r="D238" s="1020"/>
      <c r="E238" s="1021"/>
      <c r="F238" s="1073"/>
    </row>
    <row r="239" spans="1:252" ht="12.5" x14ac:dyDescent="0.25">
      <c r="A239" s="368"/>
      <c r="B239" s="1063" t="s">
        <v>1912</v>
      </c>
      <c r="C239" s="605"/>
      <c r="D239" s="1020"/>
      <c r="E239" s="1021"/>
      <c r="F239" s="1073">
        <f>F223</f>
        <v>0</v>
      </c>
    </row>
    <row r="240" spans="1:252" ht="12.5" x14ac:dyDescent="0.25">
      <c r="A240" s="368"/>
      <c r="B240" s="1050"/>
      <c r="C240" s="605"/>
      <c r="D240" s="1020"/>
      <c r="E240" s="1021"/>
      <c r="F240" s="1073"/>
    </row>
    <row r="241" spans="1:6" ht="12.5" x14ac:dyDescent="0.25">
      <c r="A241" s="368"/>
      <c r="B241" s="1063"/>
      <c r="C241" s="605"/>
      <c r="D241" s="1020"/>
      <c r="E241" s="1021"/>
      <c r="F241" s="1073"/>
    </row>
    <row r="242" spans="1:6" ht="12.5" x14ac:dyDescent="0.25">
      <c r="A242" s="368"/>
      <c r="B242" s="1050"/>
      <c r="C242" s="605"/>
      <c r="D242" s="1020"/>
      <c r="E242" s="1021"/>
      <c r="F242" s="1072"/>
    </row>
    <row r="243" spans="1:6" ht="12.5" x14ac:dyDescent="0.25">
      <c r="A243" s="368"/>
      <c r="B243" s="1063"/>
      <c r="C243" s="605"/>
      <c r="D243" s="1020"/>
      <c r="E243" s="1021"/>
      <c r="F243" s="1072"/>
    </row>
    <row r="244" spans="1:6" ht="12.5" x14ac:dyDescent="0.25">
      <c r="A244" s="368"/>
      <c r="B244" s="1050"/>
      <c r="C244" s="605"/>
      <c r="D244" s="1020"/>
      <c r="E244" s="1021"/>
      <c r="F244" s="1072"/>
    </row>
    <row r="245" spans="1:6" ht="12.5" x14ac:dyDescent="0.25">
      <c r="A245" s="368"/>
      <c r="B245" s="1050"/>
      <c r="C245" s="605"/>
      <c r="D245" s="1020"/>
      <c r="E245" s="1021"/>
      <c r="F245" s="1072"/>
    </row>
    <row r="246" spans="1:6" ht="12.5" x14ac:dyDescent="0.25">
      <c r="A246" s="368"/>
      <c r="B246" s="1050"/>
      <c r="C246" s="605"/>
      <c r="D246" s="1020"/>
      <c r="E246" s="1021"/>
      <c r="F246" s="1072"/>
    </row>
    <row r="247" spans="1:6" ht="12.5" x14ac:dyDescent="0.25">
      <c r="A247" s="368"/>
      <c r="B247" s="1050"/>
      <c r="C247" s="605"/>
      <c r="D247" s="1020"/>
      <c r="E247" s="1021"/>
      <c r="F247" s="1072"/>
    </row>
    <row r="248" spans="1:6" ht="12.5" x14ac:dyDescent="0.25">
      <c r="A248" s="368"/>
      <c r="B248" s="1050"/>
      <c r="C248" s="605"/>
      <c r="D248" s="1020"/>
      <c r="E248" s="1021"/>
      <c r="F248" s="1072"/>
    </row>
    <row r="249" spans="1:6" ht="12.5" x14ac:dyDescent="0.25">
      <c r="A249" s="368"/>
      <c r="B249" s="1050"/>
      <c r="C249" s="605"/>
      <c r="D249" s="1020"/>
      <c r="E249" s="1021"/>
      <c r="F249" s="1072"/>
    </row>
    <row r="250" spans="1:6" ht="12.5" x14ac:dyDescent="0.25">
      <c r="A250" s="368"/>
      <c r="B250" s="1050"/>
      <c r="C250" s="605"/>
      <c r="D250" s="1020"/>
      <c r="E250" s="1021"/>
      <c r="F250" s="1072"/>
    </row>
    <row r="251" spans="1:6" ht="12.5" x14ac:dyDescent="0.25">
      <c r="A251" s="368"/>
      <c r="B251" s="1050"/>
      <c r="C251" s="605"/>
      <c r="D251" s="1020"/>
      <c r="E251" s="1021"/>
      <c r="F251" s="1072"/>
    </row>
    <row r="252" spans="1:6" ht="12.5" x14ac:dyDescent="0.25">
      <c r="A252" s="368"/>
      <c r="B252" s="1050"/>
      <c r="C252" s="605"/>
      <c r="D252" s="1020"/>
      <c r="E252" s="1021"/>
      <c r="F252" s="1072"/>
    </row>
    <row r="253" spans="1:6" ht="12.5" x14ac:dyDescent="0.25">
      <c r="A253" s="368"/>
      <c r="B253" s="1050"/>
      <c r="C253" s="605"/>
      <c r="D253" s="1020"/>
      <c r="E253" s="1021"/>
      <c r="F253" s="1072"/>
    </row>
    <row r="254" spans="1:6" ht="12.5" x14ac:dyDescent="0.25">
      <c r="A254" s="368"/>
      <c r="B254" s="1050"/>
      <c r="C254" s="605"/>
      <c r="D254" s="1020"/>
      <c r="E254" s="1021"/>
      <c r="F254" s="1072"/>
    </row>
    <row r="255" spans="1:6" ht="12.5" x14ac:dyDescent="0.25">
      <c r="A255" s="368"/>
      <c r="B255" s="1050"/>
      <c r="C255" s="605"/>
      <c r="D255" s="1020"/>
      <c r="E255" s="1021"/>
      <c r="F255" s="1072"/>
    </row>
    <row r="256" spans="1:6" ht="12.5" x14ac:dyDescent="0.25">
      <c r="A256" s="368"/>
      <c r="B256" s="1050"/>
      <c r="C256" s="605"/>
      <c r="D256" s="1020"/>
      <c r="E256" s="1021"/>
      <c r="F256" s="1072"/>
    </row>
    <row r="257" spans="1:6" ht="12.5" x14ac:dyDescent="0.25">
      <c r="A257" s="368"/>
      <c r="B257" s="1050"/>
      <c r="C257" s="605"/>
      <c r="D257" s="1020"/>
      <c r="E257" s="1021"/>
      <c r="F257" s="1072"/>
    </row>
    <row r="258" spans="1:6" ht="12.5" x14ac:dyDescent="0.25">
      <c r="A258" s="368"/>
      <c r="B258" s="1050"/>
      <c r="C258" s="605"/>
      <c r="D258" s="1020"/>
      <c r="E258" s="1021"/>
      <c r="F258" s="1072"/>
    </row>
    <row r="259" spans="1:6" ht="12.5" x14ac:dyDescent="0.25">
      <c r="A259" s="368"/>
      <c r="B259" s="1050"/>
      <c r="C259" s="605"/>
      <c r="D259" s="1020"/>
      <c r="E259" s="1021"/>
      <c r="F259" s="1072"/>
    </row>
    <row r="260" spans="1:6" ht="12.5" x14ac:dyDescent="0.25">
      <c r="A260" s="368"/>
      <c r="B260" s="1050"/>
      <c r="C260" s="605"/>
      <c r="D260" s="1020"/>
      <c r="E260" s="1021"/>
      <c r="F260" s="1072"/>
    </row>
    <row r="261" spans="1:6" ht="12.5" x14ac:dyDescent="0.25">
      <c r="A261" s="368"/>
      <c r="B261" s="1050"/>
      <c r="C261" s="605"/>
      <c r="D261" s="1020"/>
      <c r="E261" s="1021"/>
      <c r="F261" s="1072"/>
    </row>
    <row r="262" spans="1:6" ht="12.5" x14ac:dyDescent="0.25">
      <c r="A262" s="368"/>
      <c r="B262" s="1050"/>
      <c r="C262" s="605"/>
      <c r="D262" s="1020"/>
      <c r="E262" s="1021"/>
      <c r="F262" s="1072"/>
    </row>
    <row r="263" spans="1:6" ht="12.5" x14ac:dyDescent="0.25">
      <c r="A263" s="368"/>
      <c r="B263" s="1050"/>
      <c r="C263" s="605"/>
      <c r="D263" s="1020"/>
      <c r="E263" s="1021"/>
      <c r="F263" s="1072"/>
    </row>
    <row r="264" spans="1:6" ht="12.5" x14ac:dyDescent="0.25">
      <c r="A264" s="368"/>
      <c r="B264" s="1050"/>
      <c r="C264" s="605"/>
      <c r="D264" s="1020"/>
      <c r="E264" s="1021"/>
      <c r="F264" s="1072"/>
    </row>
    <row r="265" spans="1:6" ht="12.5" x14ac:dyDescent="0.25">
      <c r="A265" s="368"/>
      <c r="B265" s="1050"/>
      <c r="C265" s="605"/>
      <c r="D265" s="1020"/>
      <c r="E265" s="1021"/>
      <c r="F265" s="1072"/>
    </row>
    <row r="266" spans="1:6" ht="12.5" x14ac:dyDescent="0.25">
      <c r="A266" s="368"/>
      <c r="B266" s="1050"/>
      <c r="C266" s="605"/>
      <c r="D266" s="1020"/>
      <c r="E266" s="1021"/>
      <c r="F266" s="1072"/>
    </row>
    <row r="267" spans="1:6" ht="12.5" x14ac:dyDescent="0.25">
      <c r="A267" s="368"/>
      <c r="B267" s="1050"/>
      <c r="C267" s="605"/>
      <c r="D267" s="1020"/>
      <c r="E267" s="1021"/>
      <c r="F267" s="1072"/>
    </row>
    <row r="268" spans="1:6" ht="12.5" x14ac:dyDescent="0.25">
      <c r="A268" s="368"/>
      <c r="B268" s="1050"/>
      <c r="C268" s="605"/>
      <c r="D268" s="1020"/>
      <c r="E268" s="1021"/>
      <c r="F268" s="1072"/>
    </row>
    <row r="269" spans="1:6" ht="12.5" x14ac:dyDescent="0.25">
      <c r="A269" s="368"/>
      <c r="B269" s="1050"/>
      <c r="C269" s="605"/>
      <c r="D269" s="1020"/>
      <c r="E269" s="1021"/>
      <c r="F269" s="1072"/>
    </row>
    <row r="270" spans="1:6" ht="12.5" x14ac:dyDescent="0.25">
      <c r="A270" s="368"/>
      <c r="B270" s="1050"/>
      <c r="C270" s="605"/>
      <c r="D270" s="1020"/>
      <c r="E270" s="1021"/>
      <c r="F270" s="1072"/>
    </row>
    <row r="271" spans="1:6" ht="12.5" x14ac:dyDescent="0.25">
      <c r="A271" s="368"/>
      <c r="B271" s="1050"/>
      <c r="C271" s="605"/>
      <c r="D271" s="1020"/>
      <c r="E271" s="1021"/>
      <c r="F271" s="1072"/>
    </row>
    <row r="272" spans="1:6" ht="12.5" x14ac:dyDescent="0.25">
      <c r="A272" s="368"/>
      <c r="B272" s="1050"/>
      <c r="C272" s="605"/>
      <c r="D272" s="1020"/>
      <c r="E272" s="1021"/>
      <c r="F272" s="1072"/>
    </row>
    <row r="273" spans="1:6" ht="12.5" x14ac:dyDescent="0.25">
      <c r="A273" s="368"/>
      <c r="B273" s="1050"/>
      <c r="C273" s="605"/>
      <c r="D273" s="1020"/>
      <c r="E273" s="1021"/>
      <c r="F273" s="1072"/>
    </row>
    <row r="274" spans="1:6" ht="12.5" x14ac:dyDescent="0.25">
      <c r="A274" s="368"/>
      <c r="B274" s="1050"/>
      <c r="C274" s="605"/>
      <c r="D274" s="1020"/>
      <c r="E274" s="1021"/>
      <c r="F274" s="1072"/>
    </row>
    <row r="275" spans="1:6" ht="12.5" x14ac:dyDescent="0.25">
      <c r="A275" s="368"/>
      <c r="B275" s="1050"/>
      <c r="C275" s="605"/>
      <c r="D275" s="1020"/>
      <c r="E275" s="1021"/>
      <c r="F275" s="1072"/>
    </row>
    <row r="276" spans="1:6" ht="12.5" x14ac:dyDescent="0.25">
      <c r="A276" s="368"/>
      <c r="B276" s="1050"/>
      <c r="C276" s="605"/>
      <c r="D276" s="1020"/>
      <c r="E276" s="1021"/>
      <c r="F276" s="1072"/>
    </row>
    <row r="277" spans="1:6" ht="12.5" x14ac:dyDescent="0.25">
      <c r="A277" s="368"/>
      <c r="B277" s="1050"/>
      <c r="C277" s="605"/>
      <c r="D277" s="1020"/>
      <c r="E277" s="1021"/>
      <c r="F277" s="1072"/>
    </row>
    <row r="278" spans="1:6" ht="12.5" x14ac:dyDescent="0.25">
      <c r="A278" s="368"/>
      <c r="B278" s="1050"/>
      <c r="C278" s="605"/>
      <c r="D278" s="1020"/>
      <c r="E278" s="1021"/>
      <c r="F278" s="1072"/>
    </row>
    <row r="279" spans="1:6" ht="12.5" x14ac:dyDescent="0.25">
      <c r="A279" s="368"/>
      <c r="B279" s="1050"/>
      <c r="C279" s="605"/>
      <c r="D279" s="1020"/>
      <c r="E279" s="1021"/>
      <c r="F279" s="1072"/>
    </row>
    <row r="280" spans="1:6" ht="19.899999999999999" customHeight="1" x14ac:dyDescent="0.25">
      <c r="A280" s="2177" t="s">
        <v>487</v>
      </c>
      <c r="B280" s="2178"/>
      <c r="C280" s="2178"/>
      <c r="D280" s="2178"/>
      <c r="E280" s="2179"/>
      <c r="F280" s="1084">
        <f>SUM(F232:F243)</f>
        <v>0</v>
      </c>
    </row>
    <row r="281" spans="1:6" x14ac:dyDescent="0.25">
      <c r="C281" s="1064"/>
      <c r="E281" s="1065"/>
      <c r="F281" s="1085"/>
    </row>
    <row r="282" spans="1:6" x14ac:dyDescent="0.25">
      <c r="C282" s="1064"/>
      <c r="E282" s="1065"/>
      <c r="F282" s="1085"/>
    </row>
    <row r="283" spans="1:6" x14ac:dyDescent="0.25">
      <c r="C283" s="1064"/>
      <c r="E283" s="1065"/>
      <c r="F283" s="1085"/>
    </row>
    <row r="284" spans="1:6" x14ac:dyDescent="0.25">
      <c r="E284" s="1065"/>
      <c r="F284" s="1085"/>
    </row>
    <row r="285" spans="1:6" x14ac:dyDescent="0.25">
      <c r="E285" s="1065"/>
      <c r="F285" s="1085"/>
    </row>
    <row r="286" spans="1:6" x14ac:dyDescent="0.25">
      <c r="E286" s="1065"/>
      <c r="F286" s="1085"/>
    </row>
    <row r="287" spans="1:6" x14ac:dyDescent="0.25">
      <c r="E287" s="1065"/>
      <c r="F287" s="1085"/>
    </row>
    <row r="288" spans="1:6" x14ac:dyDescent="0.25">
      <c r="E288" s="1065"/>
      <c r="F288" s="1085"/>
    </row>
    <row r="289" spans="5:6" x14ac:dyDescent="0.25">
      <c r="E289" s="1065"/>
      <c r="F289" s="1085"/>
    </row>
    <row r="290" spans="5:6" x14ac:dyDescent="0.25">
      <c r="E290" s="1065"/>
      <c r="F290" s="1085"/>
    </row>
    <row r="291" spans="5:6" x14ac:dyDescent="0.25">
      <c r="E291" s="1065"/>
      <c r="F291" s="1085"/>
    </row>
    <row r="292" spans="5:6" x14ac:dyDescent="0.25">
      <c r="E292" s="1065"/>
      <c r="F292" s="1085"/>
    </row>
    <row r="293" spans="5:6" x14ac:dyDescent="0.25">
      <c r="E293" s="1065"/>
      <c r="F293" s="1085"/>
    </row>
    <row r="294" spans="5:6" x14ac:dyDescent="0.25">
      <c r="E294" s="1065"/>
      <c r="F294" s="1085"/>
    </row>
    <row r="295" spans="5:6" x14ac:dyDescent="0.25">
      <c r="E295" s="1065"/>
      <c r="F295" s="1085"/>
    </row>
    <row r="296" spans="5:6" x14ac:dyDescent="0.25">
      <c r="E296" s="1065"/>
      <c r="F296" s="1085"/>
    </row>
    <row r="297" spans="5:6" x14ac:dyDescent="0.25">
      <c r="E297" s="1065"/>
      <c r="F297" s="1085"/>
    </row>
    <row r="298" spans="5:6" x14ac:dyDescent="0.25">
      <c r="E298" s="1065"/>
      <c r="F298" s="1085"/>
    </row>
    <row r="299" spans="5:6" x14ac:dyDescent="0.25">
      <c r="E299" s="1065"/>
      <c r="F299" s="1085"/>
    </row>
    <row r="300" spans="5:6" x14ac:dyDescent="0.25">
      <c r="E300" s="1065"/>
      <c r="F300" s="1085"/>
    </row>
    <row r="301" spans="5:6" x14ac:dyDescent="0.25">
      <c r="E301" s="1065"/>
      <c r="F301" s="1085"/>
    </row>
    <row r="302" spans="5:6" x14ac:dyDescent="0.25">
      <c r="E302" s="1065"/>
      <c r="F302" s="1085"/>
    </row>
    <row r="303" spans="5:6" x14ac:dyDescent="0.25">
      <c r="E303" s="1065"/>
      <c r="F303" s="1085"/>
    </row>
    <row r="304" spans="5:6" x14ac:dyDescent="0.25">
      <c r="E304" s="1065"/>
      <c r="F304" s="1085"/>
    </row>
    <row r="305" spans="5:6" x14ac:dyDescent="0.25">
      <c r="E305" s="1065"/>
      <c r="F305" s="1085"/>
    </row>
    <row r="306" spans="5:6" x14ac:dyDescent="0.25">
      <c r="E306" s="1065"/>
      <c r="F306" s="1085"/>
    </row>
    <row r="307" spans="5:6" x14ac:dyDescent="0.25">
      <c r="E307" s="1065"/>
      <c r="F307" s="1085"/>
    </row>
    <row r="308" spans="5:6" x14ac:dyDescent="0.25">
      <c r="E308" s="1065"/>
      <c r="F308" s="1085"/>
    </row>
    <row r="309" spans="5:6" x14ac:dyDescent="0.25">
      <c r="E309" s="1065"/>
      <c r="F309" s="1085"/>
    </row>
    <row r="310" spans="5:6" x14ac:dyDescent="0.25">
      <c r="E310" s="1065"/>
      <c r="F310" s="1085"/>
    </row>
    <row r="311" spans="5:6" x14ac:dyDescent="0.25">
      <c r="E311" s="1065"/>
      <c r="F311" s="1085"/>
    </row>
    <row r="312" spans="5:6" x14ac:dyDescent="0.25">
      <c r="E312" s="1065"/>
      <c r="F312" s="1085"/>
    </row>
    <row r="313" spans="5:6" x14ac:dyDescent="0.25">
      <c r="E313" s="1065"/>
      <c r="F313" s="1085"/>
    </row>
    <row r="314" spans="5:6" x14ac:dyDescent="0.25">
      <c r="E314" s="1065"/>
      <c r="F314" s="1085"/>
    </row>
    <row r="315" spans="5:6" x14ac:dyDescent="0.25">
      <c r="E315" s="1065"/>
      <c r="F315" s="1085"/>
    </row>
    <row r="316" spans="5:6" x14ac:dyDescent="0.25">
      <c r="E316" s="1065"/>
      <c r="F316" s="1085"/>
    </row>
    <row r="317" spans="5:6" x14ac:dyDescent="0.25">
      <c r="E317" s="1065"/>
      <c r="F317" s="1085"/>
    </row>
    <row r="318" spans="5:6" x14ac:dyDescent="0.25">
      <c r="E318" s="1065"/>
      <c r="F318" s="1085"/>
    </row>
    <row r="319" spans="5:6" x14ac:dyDescent="0.25">
      <c r="E319" s="1065"/>
      <c r="F319" s="1085"/>
    </row>
    <row r="320" spans="5:6" x14ac:dyDescent="0.25">
      <c r="E320" s="1065"/>
      <c r="F320" s="1085"/>
    </row>
    <row r="321" spans="5:6" x14ac:dyDescent="0.25">
      <c r="E321" s="1065"/>
      <c r="F321" s="1085"/>
    </row>
    <row r="322" spans="5:6" x14ac:dyDescent="0.25">
      <c r="E322" s="1065"/>
      <c r="F322" s="1085"/>
    </row>
    <row r="323" spans="5:6" x14ac:dyDescent="0.25">
      <c r="E323" s="1065"/>
      <c r="F323" s="1085"/>
    </row>
    <row r="324" spans="5:6" x14ac:dyDescent="0.25">
      <c r="E324" s="1065"/>
      <c r="F324" s="1085"/>
    </row>
    <row r="325" spans="5:6" x14ac:dyDescent="0.25">
      <c r="E325" s="1065"/>
      <c r="F325" s="1085"/>
    </row>
    <row r="326" spans="5:6" x14ac:dyDescent="0.25">
      <c r="E326" s="1065"/>
      <c r="F326" s="1085"/>
    </row>
    <row r="327" spans="5:6" x14ac:dyDescent="0.25">
      <c r="E327" s="1065"/>
      <c r="F327" s="1085"/>
    </row>
    <row r="328" spans="5:6" x14ac:dyDescent="0.25">
      <c r="E328" s="1065"/>
      <c r="F328" s="1085"/>
    </row>
    <row r="329" spans="5:6" x14ac:dyDescent="0.25">
      <c r="E329" s="1065"/>
      <c r="F329" s="1085"/>
    </row>
    <row r="330" spans="5:6" x14ac:dyDescent="0.25">
      <c r="E330" s="1065"/>
      <c r="F330" s="1085"/>
    </row>
    <row r="331" spans="5:6" x14ac:dyDescent="0.25">
      <c r="E331" s="1065"/>
      <c r="F331" s="1085"/>
    </row>
    <row r="332" spans="5:6" x14ac:dyDescent="0.25">
      <c r="E332" s="1065"/>
      <c r="F332" s="1085"/>
    </row>
    <row r="333" spans="5:6" x14ac:dyDescent="0.25">
      <c r="E333" s="1065"/>
      <c r="F333" s="1085"/>
    </row>
    <row r="334" spans="5:6" x14ac:dyDescent="0.25">
      <c r="E334" s="1065"/>
      <c r="F334" s="1085"/>
    </row>
    <row r="335" spans="5:6" x14ac:dyDescent="0.25">
      <c r="E335" s="1065"/>
      <c r="F335" s="1085"/>
    </row>
    <row r="336" spans="5:6" x14ac:dyDescent="0.25">
      <c r="E336" s="1065"/>
      <c r="F336" s="1085"/>
    </row>
    <row r="337" spans="5:6" x14ac:dyDescent="0.25">
      <c r="E337" s="1065"/>
      <c r="F337" s="1085"/>
    </row>
    <row r="338" spans="5:6" x14ac:dyDescent="0.25">
      <c r="E338" s="1065"/>
      <c r="F338" s="1085"/>
    </row>
    <row r="339" spans="5:6" x14ac:dyDescent="0.25">
      <c r="E339" s="1065"/>
      <c r="F339" s="1085"/>
    </row>
    <row r="340" spans="5:6" x14ac:dyDescent="0.25">
      <c r="E340" s="1065"/>
      <c r="F340" s="1085"/>
    </row>
    <row r="341" spans="5:6" x14ac:dyDescent="0.25">
      <c r="E341" s="1065"/>
      <c r="F341" s="1085"/>
    </row>
    <row r="342" spans="5:6" x14ac:dyDescent="0.25">
      <c r="E342" s="1065"/>
      <c r="F342" s="1085"/>
    </row>
    <row r="343" spans="5:6" x14ac:dyDescent="0.25">
      <c r="E343" s="1065"/>
      <c r="F343" s="1085"/>
    </row>
    <row r="344" spans="5:6" x14ac:dyDescent="0.25">
      <c r="E344" s="1065"/>
      <c r="F344" s="1085"/>
    </row>
    <row r="345" spans="5:6" x14ac:dyDescent="0.25">
      <c r="E345" s="1065"/>
      <c r="F345" s="1085"/>
    </row>
    <row r="346" spans="5:6" x14ac:dyDescent="0.25">
      <c r="E346" s="1065"/>
      <c r="F346" s="1085"/>
    </row>
    <row r="347" spans="5:6" x14ac:dyDescent="0.25">
      <c r="E347" s="1065"/>
      <c r="F347" s="1085"/>
    </row>
    <row r="348" spans="5:6" x14ac:dyDescent="0.25">
      <c r="E348" s="1065"/>
      <c r="F348" s="1085"/>
    </row>
    <row r="349" spans="5:6" x14ac:dyDescent="0.25">
      <c r="E349" s="1065"/>
      <c r="F349" s="1085"/>
    </row>
    <row r="350" spans="5:6" x14ac:dyDescent="0.25">
      <c r="E350" s="1065"/>
      <c r="F350" s="1085"/>
    </row>
    <row r="351" spans="5:6" x14ac:dyDescent="0.25">
      <c r="E351" s="1065"/>
      <c r="F351" s="1085"/>
    </row>
    <row r="352" spans="5:6" x14ac:dyDescent="0.25">
      <c r="E352" s="1065"/>
      <c r="F352" s="1085"/>
    </row>
    <row r="353" spans="5:6" x14ac:dyDescent="0.25">
      <c r="E353" s="1065"/>
      <c r="F353" s="1085"/>
    </row>
    <row r="354" spans="5:6" x14ac:dyDescent="0.25">
      <c r="E354" s="1065"/>
      <c r="F354" s="1085"/>
    </row>
    <row r="355" spans="5:6" x14ac:dyDescent="0.25">
      <c r="E355" s="1065"/>
      <c r="F355" s="1085"/>
    </row>
    <row r="356" spans="5:6" x14ac:dyDescent="0.25">
      <c r="E356" s="1065"/>
      <c r="F356" s="1085"/>
    </row>
    <row r="357" spans="5:6" x14ac:dyDescent="0.25">
      <c r="E357" s="1065"/>
      <c r="F357" s="1085"/>
    </row>
    <row r="358" spans="5:6" x14ac:dyDescent="0.25">
      <c r="E358" s="1065"/>
      <c r="F358" s="1085"/>
    </row>
    <row r="359" spans="5:6" x14ac:dyDescent="0.25">
      <c r="E359" s="1065"/>
      <c r="F359" s="1085"/>
    </row>
    <row r="360" spans="5:6" x14ac:dyDescent="0.25">
      <c r="E360" s="1065"/>
      <c r="F360" s="1085"/>
    </row>
    <row r="361" spans="5:6" x14ac:dyDescent="0.25">
      <c r="E361" s="1065"/>
      <c r="F361" s="1085"/>
    </row>
    <row r="362" spans="5:6" x14ac:dyDescent="0.25">
      <c r="E362" s="1065"/>
      <c r="F362" s="1085"/>
    </row>
    <row r="363" spans="5:6" x14ac:dyDescent="0.25">
      <c r="E363" s="1065"/>
      <c r="F363" s="1085"/>
    </row>
    <row r="364" spans="5:6" x14ac:dyDescent="0.25">
      <c r="E364" s="1065"/>
      <c r="F364" s="1085"/>
    </row>
    <row r="365" spans="5:6" x14ac:dyDescent="0.25">
      <c r="E365" s="1065"/>
      <c r="F365" s="1085"/>
    </row>
    <row r="366" spans="5:6" x14ac:dyDescent="0.25">
      <c r="E366" s="1065"/>
      <c r="F366" s="1085"/>
    </row>
    <row r="367" spans="5:6" x14ac:dyDescent="0.25">
      <c r="E367" s="1065"/>
      <c r="F367" s="1085"/>
    </row>
    <row r="368" spans="5:6" x14ac:dyDescent="0.25">
      <c r="E368" s="1065"/>
      <c r="F368" s="1085"/>
    </row>
    <row r="369" spans="5:6" x14ac:dyDescent="0.25">
      <c r="E369" s="1065"/>
      <c r="F369" s="1085"/>
    </row>
    <row r="370" spans="5:6" x14ac:dyDescent="0.25">
      <c r="E370" s="1065"/>
      <c r="F370" s="1085"/>
    </row>
    <row r="371" spans="5:6" x14ac:dyDescent="0.25">
      <c r="E371" s="1065"/>
      <c r="F371" s="1085"/>
    </row>
    <row r="372" spans="5:6" x14ac:dyDescent="0.25">
      <c r="E372" s="1065"/>
      <c r="F372" s="1085"/>
    </row>
    <row r="373" spans="5:6" x14ac:dyDescent="0.25">
      <c r="E373" s="1065"/>
      <c r="F373" s="1085"/>
    </row>
    <row r="374" spans="5:6" x14ac:dyDescent="0.25">
      <c r="E374" s="1065"/>
      <c r="F374" s="1085"/>
    </row>
    <row r="375" spans="5:6" x14ac:dyDescent="0.25">
      <c r="E375" s="1065"/>
      <c r="F375" s="1086"/>
    </row>
    <row r="376" spans="5:6" x14ac:dyDescent="0.25">
      <c r="E376" s="1065"/>
      <c r="F376" s="1086"/>
    </row>
    <row r="377" spans="5:6" x14ac:dyDescent="0.25">
      <c r="E377" s="1065"/>
      <c r="F377" s="1086"/>
    </row>
    <row r="378" spans="5:6" x14ac:dyDescent="0.25">
      <c r="E378" s="1065"/>
      <c r="F378" s="1086"/>
    </row>
    <row r="379" spans="5:6" x14ac:dyDescent="0.25">
      <c r="E379" s="1065"/>
      <c r="F379" s="1086"/>
    </row>
    <row r="380" spans="5:6" x14ac:dyDescent="0.25">
      <c r="E380" s="1065"/>
      <c r="F380" s="1086"/>
    </row>
    <row r="381" spans="5:6" x14ac:dyDescent="0.25">
      <c r="E381" s="1065"/>
      <c r="F381" s="1086"/>
    </row>
    <row r="382" spans="5:6" x14ac:dyDescent="0.25">
      <c r="E382" s="1065"/>
      <c r="F382" s="1086"/>
    </row>
    <row r="383" spans="5:6" x14ac:dyDescent="0.25">
      <c r="E383" s="1065"/>
      <c r="F383" s="1086"/>
    </row>
    <row r="384" spans="5:6" x14ac:dyDescent="0.25">
      <c r="E384" s="1065"/>
      <c r="F384" s="1086"/>
    </row>
    <row r="385" spans="5:6" x14ac:dyDescent="0.25">
      <c r="E385" s="1065"/>
      <c r="F385" s="1086"/>
    </row>
    <row r="386" spans="5:6" x14ac:dyDescent="0.25">
      <c r="E386" s="1065"/>
      <c r="F386" s="1086"/>
    </row>
    <row r="387" spans="5:6" x14ac:dyDescent="0.25">
      <c r="E387" s="1065"/>
      <c r="F387" s="1086"/>
    </row>
    <row r="388" spans="5:6" x14ac:dyDescent="0.25">
      <c r="E388" s="1065"/>
      <c r="F388" s="1086"/>
    </row>
    <row r="389" spans="5:6" x14ac:dyDescent="0.25">
      <c r="E389" s="1065"/>
      <c r="F389" s="1086"/>
    </row>
    <row r="390" spans="5:6" x14ac:dyDescent="0.25">
      <c r="E390" s="1065"/>
      <c r="F390" s="1086"/>
    </row>
    <row r="391" spans="5:6" x14ac:dyDescent="0.25">
      <c r="E391" s="1065"/>
      <c r="F391" s="1086"/>
    </row>
    <row r="392" spans="5:6" x14ac:dyDescent="0.25">
      <c r="E392" s="1065"/>
      <c r="F392" s="1086"/>
    </row>
    <row r="393" spans="5:6" x14ac:dyDescent="0.25">
      <c r="E393" s="1065"/>
      <c r="F393" s="1086"/>
    </row>
    <row r="394" spans="5:6" x14ac:dyDescent="0.25">
      <c r="E394" s="1065"/>
      <c r="F394" s="1086"/>
    </row>
    <row r="395" spans="5:6" x14ac:dyDescent="0.25">
      <c r="E395" s="1065"/>
      <c r="F395" s="1086"/>
    </row>
    <row r="396" spans="5:6" x14ac:dyDescent="0.25">
      <c r="E396" s="1065"/>
      <c r="F396" s="1086"/>
    </row>
    <row r="397" spans="5:6" x14ac:dyDescent="0.25">
      <c r="E397" s="1065"/>
      <c r="F397" s="1086"/>
    </row>
    <row r="398" spans="5:6" x14ac:dyDescent="0.25">
      <c r="E398" s="1065"/>
      <c r="F398" s="1086"/>
    </row>
    <row r="399" spans="5:6" x14ac:dyDescent="0.25">
      <c r="E399" s="1065"/>
      <c r="F399" s="1086"/>
    </row>
    <row r="400" spans="5:6" x14ac:dyDescent="0.25">
      <c r="E400" s="1065"/>
      <c r="F400" s="1086"/>
    </row>
    <row r="401" spans="5:6" x14ac:dyDescent="0.25">
      <c r="E401" s="1065"/>
      <c r="F401" s="1086"/>
    </row>
    <row r="402" spans="5:6" x14ac:dyDescent="0.25">
      <c r="E402" s="1065"/>
      <c r="F402" s="1086"/>
    </row>
    <row r="403" spans="5:6" x14ac:dyDescent="0.25">
      <c r="E403" s="1065"/>
      <c r="F403" s="1086"/>
    </row>
    <row r="404" spans="5:6" x14ac:dyDescent="0.25">
      <c r="E404" s="1065"/>
      <c r="F404" s="1086"/>
    </row>
    <row r="405" spans="5:6" x14ac:dyDescent="0.25">
      <c r="E405" s="1065"/>
      <c r="F405" s="1086"/>
    </row>
    <row r="406" spans="5:6" x14ac:dyDescent="0.25">
      <c r="E406" s="1065"/>
      <c r="F406" s="1086"/>
    </row>
    <row r="407" spans="5:6" x14ac:dyDescent="0.25">
      <c r="E407" s="1065"/>
      <c r="F407" s="1086"/>
    </row>
    <row r="408" spans="5:6" x14ac:dyDescent="0.25">
      <c r="E408" s="1065"/>
      <c r="F408" s="1086"/>
    </row>
    <row r="409" spans="5:6" x14ac:dyDescent="0.25">
      <c r="E409" s="1065"/>
      <c r="F409" s="1086"/>
    </row>
    <row r="410" spans="5:6" x14ac:dyDescent="0.25">
      <c r="E410" s="1065"/>
      <c r="F410" s="1086"/>
    </row>
    <row r="411" spans="5:6" x14ac:dyDescent="0.25">
      <c r="E411" s="1065"/>
      <c r="F411" s="1086"/>
    </row>
    <row r="412" spans="5:6" x14ac:dyDescent="0.25">
      <c r="E412" s="1065"/>
      <c r="F412" s="1086"/>
    </row>
    <row r="413" spans="5:6" x14ac:dyDescent="0.25">
      <c r="E413" s="1065"/>
      <c r="F413" s="1086"/>
    </row>
    <row r="414" spans="5:6" x14ac:dyDescent="0.25">
      <c r="E414" s="1065"/>
      <c r="F414" s="1086"/>
    </row>
    <row r="415" spans="5:6" x14ac:dyDescent="0.25">
      <c r="E415" s="1065"/>
      <c r="F415" s="1086"/>
    </row>
    <row r="416" spans="5:6" x14ac:dyDescent="0.25">
      <c r="E416" s="1065"/>
      <c r="F416" s="1086"/>
    </row>
    <row r="417" spans="5:6" x14ac:dyDescent="0.25">
      <c r="E417" s="1065"/>
      <c r="F417" s="1086"/>
    </row>
    <row r="418" spans="5:6" x14ac:dyDescent="0.25">
      <c r="E418" s="1065"/>
      <c r="F418" s="1086"/>
    </row>
    <row r="419" spans="5:6" x14ac:dyDescent="0.25">
      <c r="E419" s="1065"/>
      <c r="F419" s="1086"/>
    </row>
    <row r="420" spans="5:6" x14ac:dyDescent="0.25">
      <c r="E420" s="1065"/>
      <c r="F420" s="1086"/>
    </row>
    <row r="421" spans="5:6" x14ac:dyDescent="0.25">
      <c r="E421" s="1065"/>
      <c r="F421" s="1086"/>
    </row>
    <row r="422" spans="5:6" x14ac:dyDescent="0.25">
      <c r="E422" s="1065"/>
      <c r="F422" s="1086"/>
    </row>
    <row r="423" spans="5:6" x14ac:dyDescent="0.25">
      <c r="E423" s="1065"/>
      <c r="F423" s="1086"/>
    </row>
    <row r="424" spans="5:6" x14ac:dyDescent="0.25">
      <c r="E424" s="1065"/>
      <c r="F424" s="1086"/>
    </row>
    <row r="425" spans="5:6" x14ac:dyDescent="0.25">
      <c r="E425" s="1065"/>
      <c r="F425" s="1086"/>
    </row>
    <row r="426" spans="5:6" x14ac:dyDescent="0.25">
      <c r="E426" s="1065"/>
      <c r="F426" s="1086"/>
    </row>
    <row r="427" spans="5:6" x14ac:dyDescent="0.25">
      <c r="E427" s="1065"/>
      <c r="F427" s="1086"/>
    </row>
    <row r="428" spans="5:6" x14ac:dyDescent="0.25">
      <c r="E428" s="1065"/>
      <c r="F428" s="1086"/>
    </row>
    <row r="429" spans="5:6" x14ac:dyDescent="0.25">
      <c r="E429" s="1065"/>
      <c r="F429" s="1086"/>
    </row>
    <row r="430" spans="5:6" x14ac:dyDescent="0.25">
      <c r="E430" s="1065"/>
      <c r="F430" s="1086"/>
    </row>
    <row r="431" spans="5:6" x14ac:dyDescent="0.25">
      <c r="E431" s="1065"/>
      <c r="F431" s="1086"/>
    </row>
    <row r="432" spans="5:6" x14ac:dyDescent="0.25">
      <c r="E432" s="1065"/>
      <c r="F432" s="1086"/>
    </row>
    <row r="433" spans="5:6" x14ac:dyDescent="0.25">
      <c r="E433" s="1065"/>
      <c r="F433" s="1086"/>
    </row>
    <row r="434" spans="5:6" x14ac:dyDescent="0.25">
      <c r="E434" s="1065"/>
      <c r="F434" s="1086"/>
    </row>
    <row r="435" spans="5:6" x14ac:dyDescent="0.25">
      <c r="E435" s="1065"/>
      <c r="F435" s="1086"/>
    </row>
    <row r="436" spans="5:6" x14ac:dyDescent="0.25">
      <c r="E436" s="1065"/>
      <c r="F436" s="1086"/>
    </row>
    <row r="437" spans="5:6" x14ac:dyDescent="0.25">
      <c r="E437" s="1065"/>
      <c r="F437" s="1086"/>
    </row>
    <row r="438" spans="5:6" x14ac:dyDescent="0.25">
      <c r="E438" s="1065"/>
      <c r="F438" s="1086"/>
    </row>
    <row r="439" spans="5:6" x14ac:dyDescent="0.25">
      <c r="E439" s="1065"/>
      <c r="F439" s="1086"/>
    </row>
    <row r="440" spans="5:6" x14ac:dyDescent="0.25">
      <c r="E440" s="1065"/>
      <c r="F440" s="1086"/>
    </row>
    <row r="441" spans="5:6" x14ac:dyDescent="0.25">
      <c r="E441" s="1065"/>
      <c r="F441" s="1086"/>
    </row>
    <row r="442" spans="5:6" x14ac:dyDescent="0.25">
      <c r="E442" s="1065"/>
      <c r="F442" s="1086"/>
    </row>
    <row r="443" spans="5:6" x14ac:dyDescent="0.25">
      <c r="E443" s="1065"/>
      <c r="F443" s="1086"/>
    </row>
    <row r="444" spans="5:6" x14ac:dyDescent="0.25">
      <c r="E444" s="1065"/>
      <c r="F444" s="1086"/>
    </row>
    <row r="445" spans="5:6" x14ac:dyDescent="0.25">
      <c r="E445" s="1065"/>
      <c r="F445" s="1086"/>
    </row>
    <row r="446" spans="5:6" x14ac:dyDescent="0.25">
      <c r="E446" s="1065"/>
      <c r="F446" s="1086"/>
    </row>
    <row r="447" spans="5:6" x14ac:dyDescent="0.25">
      <c r="E447" s="1065"/>
      <c r="F447" s="1086"/>
    </row>
    <row r="448" spans="5:6" x14ac:dyDescent="0.25">
      <c r="E448" s="1065"/>
      <c r="F448" s="1086"/>
    </row>
    <row r="449" spans="5:6" x14ac:dyDescent="0.25">
      <c r="E449" s="1065"/>
      <c r="F449" s="1086"/>
    </row>
    <row r="450" spans="5:6" x14ac:dyDescent="0.25">
      <c r="E450" s="1065"/>
      <c r="F450" s="1086"/>
    </row>
    <row r="451" spans="5:6" x14ac:dyDescent="0.25">
      <c r="E451" s="1065"/>
      <c r="F451" s="1086"/>
    </row>
    <row r="452" spans="5:6" x14ac:dyDescent="0.25">
      <c r="E452" s="1065"/>
      <c r="F452" s="1086"/>
    </row>
    <row r="453" spans="5:6" x14ac:dyDescent="0.25">
      <c r="E453" s="1065"/>
      <c r="F453" s="1086"/>
    </row>
    <row r="454" spans="5:6" x14ac:dyDescent="0.25">
      <c r="E454" s="1065"/>
      <c r="F454" s="1086"/>
    </row>
    <row r="455" spans="5:6" x14ac:dyDescent="0.25">
      <c r="E455" s="1065"/>
      <c r="F455" s="1086"/>
    </row>
    <row r="456" spans="5:6" x14ac:dyDescent="0.25">
      <c r="E456" s="1065"/>
      <c r="F456" s="1086"/>
    </row>
    <row r="457" spans="5:6" x14ac:dyDescent="0.25">
      <c r="E457" s="1065"/>
      <c r="F457" s="1086"/>
    </row>
    <row r="458" spans="5:6" x14ac:dyDescent="0.25">
      <c r="E458" s="1065"/>
      <c r="F458" s="1086"/>
    </row>
    <row r="459" spans="5:6" x14ac:dyDescent="0.25">
      <c r="E459" s="1065"/>
      <c r="F459" s="1086"/>
    </row>
    <row r="460" spans="5:6" x14ac:dyDescent="0.25">
      <c r="E460" s="1065"/>
      <c r="F460" s="1086"/>
    </row>
    <row r="461" spans="5:6" x14ac:dyDescent="0.25">
      <c r="E461" s="1065"/>
      <c r="F461" s="1086"/>
    </row>
    <row r="462" spans="5:6" x14ac:dyDescent="0.25">
      <c r="E462" s="1065"/>
      <c r="F462" s="1086"/>
    </row>
    <row r="463" spans="5:6" x14ac:dyDescent="0.25">
      <c r="E463" s="1065"/>
      <c r="F463" s="1086"/>
    </row>
    <row r="464" spans="5:6" x14ac:dyDescent="0.25">
      <c r="E464" s="1065"/>
      <c r="F464" s="1086"/>
    </row>
    <row r="465" spans="5:6" x14ac:dyDescent="0.25">
      <c r="E465" s="1065"/>
      <c r="F465" s="1086"/>
    </row>
    <row r="466" spans="5:6" x14ac:dyDescent="0.25">
      <c r="E466" s="1065"/>
      <c r="F466" s="1086"/>
    </row>
    <row r="467" spans="5:6" x14ac:dyDescent="0.25">
      <c r="E467" s="1065"/>
      <c r="F467" s="1086"/>
    </row>
    <row r="468" spans="5:6" x14ac:dyDescent="0.25">
      <c r="E468" s="1065"/>
      <c r="F468" s="1086"/>
    </row>
    <row r="469" spans="5:6" x14ac:dyDescent="0.25">
      <c r="E469" s="1065"/>
      <c r="F469" s="1086"/>
    </row>
    <row r="470" spans="5:6" x14ac:dyDescent="0.25">
      <c r="E470" s="1065"/>
      <c r="F470" s="1086"/>
    </row>
    <row r="471" spans="5:6" x14ac:dyDescent="0.25">
      <c r="E471" s="1065"/>
      <c r="F471" s="1086"/>
    </row>
    <row r="472" spans="5:6" x14ac:dyDescent="0.25">
      <c r="E472" s="1065"/>
      <c r="F472" s="1086"/>
    </row>
    <row r="473" spans="5:6" x14ac:dyDescent="0.25">
      <c r="E473" s="1065"/>
      <c r="F473" s="1086"/>
    </row>
    <row r="474" spans="5:6" x14ac:dyDescent="0.25">
      <c r="E474" s="1065"/>
      <c r="F474" s="1086"/>
    </row>
    <row r="475" spans="5:6" x14ac:dyDescent="0.25">
      <c r="E475" s="1065"/>
      <c r="F475" s="1086"/>
    </row>
    <row r="476" spans="5:6" x14ac:dyDescent="0.25">
      <c r="E476" s="1065"/>
      <c r="F476" s="1086"/>
    </row>
    <row r="477" spans="5:6" x14ac:dyDescent="0.25">
      <c r="E477" s="1065"/>
      <c r="F477" s="1086"/>
    </row>
    <row r="478" spans="5:6" x14ac:dyDescent="0.25">
      <c r="E478" s="1065"/>
      <c r="F478" s="1086"/>
    </row>
    <row r="479" spans="5:6" x14ac:dyDescent="0.25">
      <c r="E479" s="1065"/>
      <c r="F479" s="1086"/>
    </row>
    <row r="480" spans="5:6" x14ac:dyDescent="0.25">
      <c r="E480" s="1065"/>
      <c r="F480" s="1086"/>
    </row>
    <row r="481" spans="5:6" x14ac:dyDescent="0.25">
      <c r="E481" s="1065"/>
      <c r="F481" s="1086"/>
    </row>
    <row r="482" spans="5:6" x14ac:dyDescent="0.25">
      <c r="E482" s="1065"/>
      <c r="F482" s="1086"/>
    </row>
    <row r="483" spans="5:6" x14ac:dyDescent="0.25">
      <c r="E483" s="1065"/>
      <c r="F483" s="1086"/>
    </row>
    <row r="484" spans="5:6" x14ac:dyDescent="0.25">
      <c r="E484" s="1065"/>
      <c r="F484" s="1086"/>
    </row>
    <row r="485" spans="5:6" x14ac:dyDescent="0.25">
      <c r="E485" s="1065"/>
      <c r="F485" s="1086"/>
    </row>
    <row r="486" spans="5:6" x14ac:dyDescent="0.25">
      <c r="E486" s="1065"/>
      <c r="F486" s="1086"/>
    </row>
    <row r="487" spans="5:6" x14ac:dyDescent="0.25">
      <c r="E487" s="1065"/>
      <c r="F487" s="1086"/>
    </row>
    <row r="488" spans="5:6" x14ac:dyDescent="0.25">
      <c r="E488" s="1065"/>
      <c r="F488" s="1086"/>
    </row>
    <row r="489" spans="5:6" x14ac:dyDescent="0.25">
      <c r="E489" s="1065"/>
      <c r="F489" s="1086"/>
    </row>
    <row r="490" spans="5:6" x14ac:dyDescent="0.25">
      <c r="E490" s="1065"/>
      <c r="F490" s="1086"/>
    </row>
    <row r="491" spans="5:6" x14ac:dyDescent="0.25">
      <c r="E491" s="1065"/>
      <c r="F491" s="1086"/>
    </row>
    <row r="492" spans="5:6" x14ac:dyDescent="0.25">
      <c r="E492" s="1065"/>
      <c r="F492" s="1086"/>
    </row>
    <row r="493" spans="5:6" x14ac:dyDescent="0.25">
      <c r="E493" s="1065"/>
      <c r="F493" s="1086"/>
    </row>
    <row r="494" spans="5:6" x14ac:dyDescent="0.25">
      <c r="E494" s="1065"/>
      <c r="F494" s="1086"/>
    </row>
    <row r="495" spans="5:6" x14ac:dyDescent="0.25">
      <c r="E495" s="1065"/>
      <c r="F495" s="1086"/>
    </row>
    <row r="496" spans="5:6" x14ac:dyDescent="0.25">
      <c r="E496" s="1065"/>
      <c r="F496" s="1086"/>
    </row>
    <row r="497" spans="5:6" x14ac:dyDescent="0.25">
      <c r="E497" s="1065"/>
      <c r="F497" s="1086"/>
    </row>
    <row r="498" spans="5:6" x14ac:dyDescent="0.25">
      <c r="E498" s="1065"/>
      <c r="F498" s="1086"/>
    </row>
    <row r="499" spans="5:6" x14ac:dyDescent="0.25">
      <c r="E499" s="1065"/>
      <c r="F499" s="1086"/>
    </row>
    <row r="500" spans="5:6" x14ac:dyDescent="0.25">
      <c r="E500" s="1065"/>
      <c r="F500" s="1086"/>
    </row>
    <row r="501" spans="5:6" x14ac:dyDescent="0.25">
      <c r="E501" s="1065"/>
      <c r="F501" s="1086"/>
    </row>
    <row r="502" spans="5:6" x14ac:dyDescent="0.25">
      <c r="E502" s="1065"/>
      <c r="F502" s="1086"/>
    </row>
    <row r="503" spans="5:6" x14ac:dyDescent="0.25">
      <c r="E503" s="1065"/>
      <c r="F503" s="1086"/>
    </row>
    <row r="504" spans="5:6" x14ac:dyDescent="0.25">
      <c r="E504" s="1065"/>
      <c r="F504" s="1086"/>
    </row>
    <row r="505" spans="5:6" x14ac:dyDescent="0.25">
      <c r="E505" s="1065"/>
      <c r="F505" s="1086"/>
    </row>
    <row r="506" spans="5:6" x14ac:dyDescent="0.25">
      <c r="E506" s="1065"/>
      <c r="F506" s="1086"/>
    </row>
    <row r="507" spans="5:6" x14ac:dyDescent="0.25">
      <c r="E507" s="1065"/>
      <c r="F507" s="1086"/>
    </row>
    <row r="508" spans="5:6" x14ac:dyDescent="0.25">
      <c r="E508" s="1065"/>
      <c r="F508" s="1086"/>
    </row>
    <row r="509" spans="5:6" x14ac:dyDescent="0.25">
      <c r="E509" s="1065"/>
      <c r="F509" s="1086"/>
    </row>
    <row r="510" spans="5:6" x14ac:dyDescent="0.25">
      <c r="E510" s="1065"/>
      <c r="F510" s="1086"/>
    </row>
    <row r="511" spans="5:6" x14ac:dyDescent="0.25">
      <c r="E511" s="1065"/>
      <c r="F511" s="1086"/>
    </row>
    <row r="512" spans="5:6" x14ac:dyDescent="0.25">
      <c r="E512" s="1065"/>
      <c r="F512" s="1086"/>
    </row>
    <row r="513" spans="5:6" x14ac:dyDescent="0.25">
      <c r="E513" s="1065"/>
      <c r="F513" s="1086"/>
    </row>
    <row r="514" spans="5:6" x14ac:dyDescent="0.25">
      <c r="E514" s="1065"/>
      <c r="F514" s="1086"/>
    </row>
    <row r="515" spans="5:6" x14ac:dyDescent="0.25">
      <c r="E515" s="1065"/>
      <c r="F515" s="1086"/>
    </row>
    <row r="516" spans="5:6" x14ac:dyDescent="0.25">
      <c r="E516" s="1065"/>
      <c r="F516" s="1086"/>
    </row>
    <row r="517" spans="5:6" x14ac:dyDescent="0.25">
      <c r="E517" s="1065"/>
      <c r="F517" s="1086"/>
    </row>
    <row r="518" spans="5:6" x14ac:dyDescent="0.25">
      <c r="E518" s="1065"/>
      <c r="F518" s="1086"/>
    </row>
    <row r="519" spans="5:6" x14ac:dyDescent="0.25">
      <c r="E519" s="1065"/>
      <c r="F519" s="1086"/>
    </row>
    <row r="520" spans="5:6" x14ac:dyDescent="0.25">
      <c r="E520" s="1065"/>
      <c r="F520" s="1086"/>
    </row>
    <row r="521" spans="5:6" x14ac:dyDescent="0.25">
      <c r="E521" s="1065"/>
      <c r="F521" s="1086"/>
    </row>
    <row r="522" spans="5:6" x14ac:dyDescent="0.25">
      <c r="E522" s="1065"/>
      <c r="F522" s="1086"/>
    </row>
    <row r="523" spans="5:6" x14ac:dyDescent="0.25">
      <c r="E523" s="1065"/>
      <c r="F523" s="1086"/>
    </row>
    <row r="524" spans="5:6" x14ac:dyDescent="0.25">
      <c r="E524" s="1065"/>
      <c r="F524" s="1086"/>
    </row>
    <row r="525" spans="5:6" x14ac:dyDescent="0.25">
      <c r="E525" s="1065"/>
      <c r="F525" s="1086"/>
    </row>
    <row r="526" spans="5:6" x14ac:dyDescent="0.25">
      <c r="E526" s="1065"/>
      <c r="F526" s="1086"/>
    </row>
    <row r="527" spans="5:6" x14ac:dyDescent="0.25">
      <c r="E527" s="1065"/>
      <c r="F527" s="1086"/>
    </row>
    <row r="528" spans="5:6" x14ac:dyDescent="0.25">
      <c r="E528" s="1065"/>
      <c r="F528" s="1086"/>
    </row>
    <row r="529" spans="5:6" x14ac:dyDescent="0.25">
      <c r="E529" s="1065"/>
      <c r="F529" s="1086"/>
    </row>
    <row r="530" spans="5:6" x14ac:dyDescent="0.25">
      <c r="E530" s="1065"/>
      <c r="F530" s="1086"/>
    </row>
    <row r="531" spans="5:6" x14ac:dyDescent="0.25">
      <c r="E531" s="1065"/>
      <c r="F531" s="1086"/>
    </row>
    <row r="532" spans="5:6" x14ac:dyDescent="0.25">
      <c r="E532" s="1065"/>
      <c r="F532" s="1086"/>
    </row>
    <row r="533" spans="5:6" x14ac:dyDescent="0.25">
      <c r="E533" s="1065"/>
      <c r="F533" s="1086"/>
    </row>
    <row r="534" spans="5:6" x14ac:dyDescent="0.25">
      <c r="E534" s="1065"/>
      <c r="F534" s="1086"/>
    </row>
    <row r="535" spans="5:6" x14ac:dyDescent="0.25">
      <c r="E535" s="1065"/>
      <c r="F535" s="1086"/>
    </row>
    <row r="536" spans="5:6" x14ac:dyDescent="0.25">
      <c r="E536" s="1065"/>
      <c r="F536" s="1086"/>
    </row>
    <row r="537" spans="5:6" x14ac:dyDescent="0.25">
      <c r="E537" s="1065"/>
      <c r="F537" s="1086"/>
    </row>
    <row r="538" spans="5:6" x14ac:dyDescent="0.25">
      <c r="E538" s="1065"/>
      <c r="F538" s="1086"/>
    </row>
    <row r="539" spans="5:6" x14ac:dyDescent="0.25">
      <c r="E539" s="1065"/>
      <c r="F539" s="1086"/>
    </row>
    <row r="540" spans="5:6" x14ac:dyDescent="0.25">
      <c r="E540" s="1065"/>
      <c r="F540" s="1086"/>
    </row>
    <row r="541" spans="5:6" x14ac:dyDescent="0.25">
      <c r="E541" s="1065"/>
      <c r="F541" s="1086"/>
    </row>
    <row r="542" spans="5:6" x14ac:dyDescent="0.25">
      <c r="E542" s="1065"/>
      <c r="F542" s="1086"/>
    </row>
    <row r="543" spans="5:6" x14ac:dyDescent="0.25">
      <c r="E543" s="1065"/>
      <c r="F543" s="1086"/>
    </row>
    <row r="544" spans="5:6" x14ac:dyDescent="0.25">
      <c r="E544" s="1065"/>
      <c r="F544" s="1086"/>
    </row>
    <row r="545" spans="5:6" x14ac:dyDescent="0.25">
      <c r="E545" s="1065"/>
      <c r="F545" s="1086"/>
    </row>
    <row r="546" spans="5:6" x14ac:dyDescent="0.25">
      <c r="E546" s="1065"/>
      <c r="F546" s="1086"/>
    </row>
    <row r="547" spans="5:6" x14ac:dyDescent="0.25">
      <c r="E547" s="1065"/>
      <c r="F547" s="1086"/>
    </row>
    <row r="548" spans="5:6" x14ac:dyDescent="0.25">
      <c r="E548" s="1065"/>
      <c r="F548" s="1086"/>
    </row>
    <row r="549" spans="5:6" x14ac:dyDescent="0.25">
      <c r="E549" s="1065"/>
      <c r="F549" s="1086"/>
    </row>
    <row r="550" spans="5:6" x14ac:dyDescent="0.25">
      <c r="E550" s="1065"/>
      <c r="F550" s="1086"/>
    </row>
    <row r="551" spans="5:6" x14ac:dyDescent="0.25">
      <c r="E551" s="1065"/>
      <c r="F551" s="1086"/>
    </row>
    <row r="552" spans="5:6" x14ac:dyDescent="0.25">
      <c r="E552" s="1065"/>
      <c r="F552" s="1086"/>
    </row>
    <row r="553" spans="5:6" x14ac:dyDescent="0.25">
      <c r="E553" s="1065"/>
      <c r="F553" s="1086"/>
    </row>
    <row r="554" spans="5:6" x14ac:dyDescent="0.25">
      <c r="E554" s="1065"/>
      <c r="F554" s="1086"/>
    </row>
    <row r="555" spans="5:6" x14ac:dyDescent="0.25">
      <c r="E555" s="1065"/>
      <c r="F555" s="1086"/>
    </row>
    <row r="556" spans="5:6" x14ac:dyDescent="0.25">
      <c r="E556" s="1065"/>
      <c r="F556" s="1086"/>
    </row>
    <row r="557" spans="5:6" x14ac:dyDescent="0.25">
      <c r="E557" s="1065"/>
      <c r="F557" s="1086"/>
    </row>
    <row r="558" spans="5:6" x14ac:dyDescent="0.25">
      <c r="E558" s="1065"/>
      <c r="F558" s="1086"/>
    </row>
    <row r="559" spans="5:6" x14ac:dyDescent="0.25">
      <c r="E559" s="1065"/>
      <c r="F559" s="1086"/>
    </row>
    <row r="560" spans="5:6" x14ac:dyDescent="0.25">
      <c r="E560" s="1065"/>
      <c r="F560" s="1086"/>
    </row>
    <row r="561" spans="5:6" x14ac:dyDescent="0.25">
      <c r="E561" s="1065"/>
      <c r="F561" s="1086"/>
    </row>
    <row r="562" spans="5:6" x14ac:dyDescent="0.25">
      <c r="E562" s="1065"/>
      <c r="F562" s="1086"/>
    </row>
    <row r="563" spans="5:6" x14ac:dyDescent="0.25">
      <c r="E563" s="1065"/>
      <c r="F563" s="1086"/>
    </row>
    <row r="564" spans="5:6" x14ac:dyDescent="0.25">
      <c r="E564" s="1065"/>
      <c r="F564" s="1086"/>
    </row>
    <row r="565" spans="5:6" x14ac:dyDescent="0.25">
      <c r="E565" s="1065"/>
      <c r="F565" s="1086"/>
    </row>
    <row r="566" spans="5:6" x14ac:dyDescent="0.25">
      <c r="E566" s="1065"/>
      <c r="F566" s="1086"/>
    </row>
    <row r="567" spans="5:6" x14ac:dyDescent="0.25">
      <c r="E567" s="1065"/>
      <c r="F567" s="1086"/>
    </row>
    <row r="568" spans="5:6" x14ac:dyDescent="0.25">
      <c r="E568" s="1065"/>
      <c r="F568" s="1086"/>
    </row>
    <row r="569" spans="5:6" x14ac:dyDescent="0.25">
      <c r="E569" s="1065"/>
      <c r="F569" s="1086"/>
    </row>
    <row r="570" spans="5:6" x14ac:dyDescent="0.25">
      <c r="E570" s="1065"/>
      <c r="F570" s="1086"/>
    </row>
    <row r="571" spans="5:6" x14ac:dyDescent="0.25">
      <c r="E571" s="1065"/>
      <c r="F571" s="1086"/>
    </row>
    <row r="572" spans="5:6" x14ac:dyDescent="0.25">
      <c r="E572" s="1065"/>
      <c r="F572" s="1086"/>
    </row>
    <row r="573" spans="5:6" x14ac:dyDescent="0.25">
      <c r="E573" s="1065"/>
      <c r="F573" s="1086"/>
    </row>
    <row r="574" spans="5:6" x14ac:dyDescent="0.25">
      <c r="E574" s="1065"/>
      <c r="F574" s="1086"/>
    </row>
    <row r="575" spans="5:6" x14ac:dyDescent="0.25">
      <c r="E575" s="1065"/>
      <c r="F575" s="1086"/>
    </row>
    <row r="576" spans="5:6" x14ac:dyDescent="0.25">
      <c r="E576" s="1065"/>
      <c r="F576" s="1086"/>
    </row>
    <row r="577" spans="5:6" x14ac:dyDescent="0.25">
      <c r="E577" s="1065"/>
      <c r="F577" s="1086"/>
    </row>
    <row r="578" spans="5:6" x14ac:dyDescent="0.25">
      <c r="E578" s="1065"/>
      <c r="F578" s="1086"/>
    </row>
    <row r="579" spans="5:6" x14ac:dyDescent="0.25">
      <c r="E579" s="1065"/>
      <c r="F579" s="1086"/>
    </row>
    <row r="580" spans="5:6" x14ac:dyDescent="0.25">
      <c r="E580" s="1065"/>
      <c r="F580" s="1086"/>
    </row>
    <row r="581" spans="5:6" x14ac:dyDescent="0.25">
      <c r="E581" s="1065"/>
      <c r="F581" s="1086"/>
    </row>
    <row r="582" spans="5:6" x14ac:dyDescent="0.25">
      <c r="E582" s="1065"/>
      <c r="F582" s="1086"/>
    </row>
    <row r="583" spans="5:6" x14ac:dyDescent="0.25">
      <c r="E583" s="1065"/>
      <c r="F583" s="1086"/>
    </row>
    <row r="584" spans="5:6" x14ac:dyDescent="0.25">
      <c r="E584" s="1065"/>
      <c r="F584" s="1086"/>
    </row>
    <row r="585" spans="5:6" x14ac:dyDescent="0.25">
      <c r="E585" s="1065"/>
      <c r="F585" s="1086"/>
    </row>
    <row r="586" spans="5:6" x14ac:dyDescent="0.25">
      <c r="E586" s="1065"/>
      <c r="F586" s="1086"/>
    </row>
    <row r="587" spans="5:6" x14ac:dyDescent="0.25">
      <c r="E587" s="1065"/>
      <c r="F587" s="1086"/>
    </row>
    <row r="588" spans="5:6" x14ac:dyDescent="0.25">
      <c r="E588" s="1065"/>
      <c r="F588" s="1086"/>
    </row>
    <row r="589" spans="5:6" x14ac:dyDescent="0.25">
      <c r="E589" s="1065"/>
      <c r="F589" s="1086"/>
    </row>
    <row r="590" spans="5:6" x14ac:dyDescent="0.25">
      <c r="E590" s="1065"/>
      <c r="F590" s="1086"/>
    </row>
    <row r="591" spans="5:6" x14ac:dyDescent="0.25">
      <c r="E591" s="1065"/>
      <c r="F591" s="1086"/>
    </row>
    <row r="592" spans="5:6" x14ac:dyDescent="0.25">
      <c r="E592" s="1065"/>
      <c r="F592" s="1086"/>
    </row>
    <row r="593" spans="5:6" x14ac:dyDescent="0.25">
      <c r="E593" s="1065"/>
      <c r="F593" s="1086"/>
    </row>
    <row r="594" spans="5:6" x14ac:dyDescent="0.25">
      <c r="E594" s="1065"/>
      <c r="F594" s="1086"/>
    </row>
    <row r="595" spans="5:6" x14ac:dyDescent="0.25">
      <c r="E595" s="1065"/>
      <c r="F595" s="1086"/>
    </row>
    <row r="596" spans="5:6" x14ac:dyDescent="0.25">
      <c r="E596" s="1065"/>
      <c r="F596" s="1086"/>
    </row>
    <row r="597" spans="5:6" x14ac:dyDescent="0.25">
      <c r="E597" s="1065"/>
      <c r="F597" s="1086"/>
    </row>
    <row r="598" spans="5:6" x14ac:dyDescent="0.25">
      <c r="E598" s="1065"/>
      <c r="F598" s="1086"/>
    </row>
    <row r="599" spans="5:6" x14ac:dyDescent="0.25">
      <c r="E599" s="1065"/>
      <c r="F599" s="1086"/>
    </row>
    <row r="600" spans="5:6" x14ac:dyDescent="0.25">
      <c r="E600" s="1065"/>
      <c r="F600" s="1086"/>
    </row>
    <row r="601" spans="5:6" x14ac:dyDescent="0.25">
      <c r="E601" s="1065"/>
      <c r="F601" s="1086"/>
    </row>
    <row r="602" spans="5:6" x14ac:dyDescent="0.25">
      <c r="E602" s="1065"/>
      <c r="F602" s="1086"/>
    </row>
    <row r="603" spans="5:6" x14ac:dyDescent="0.25">
      <c r="E603" s="1065"/>
      <c r="F603" s="1086"/>
    </row>
    <row r="604" spans="5:6" x14ac:dyDescent="0.25">
      <c r="E604" s="1065"/>
      <c r="F604" s="1086"/>
    </row>
    <row r="605" spans="5:6" x14ac:dyDescent="0.25">
      <c r="E605" s="1065"/>
      <c r="F605" s="1086"/>
    </row>
    <row r="606" spans="5:6" x14ac:dyDescent="0.25">
      <c r="E606" s="1065"/>
      <c r="F606" s="1086"/>
    </row>
    <row r="607" spans="5:6" x14ac:dyDescent="0.25">
      <c r="E607" s="1065"/>
      <c r="F607" s="1086"/>
    </row>
    <row r="608" spans="5:6" x14ac:dyDescent="0.25">
      <c r="E608" s="1065"/>
      <c r="F608" s="1086"/>
    </row>
    <row r="609" spans="5:6" x14ac:dyDescent="0.25">
      <c r="E609" s="1065"/>
      <c r="F609" s="1086"/>
    </row>
    <row r="610" spans="5:6" x14ac:dyDescent="0.25">
      <c r="E610" s="1065"/>
      <c r="F610" s="1086"/>
    </row>
    <row r="611" spans="5:6" x14ac:dyDescent="0.25">
      <c r="E611" s="1065"/>
      <c r="F611" s="1086"/>
    </row>
    <row r="612" spans="5:6" x14ac:dyDescent="0.25">
      <c r="E612" s="1065"/>
      <c r="F612" s="1086"/>
    </row>
    <row r="613" spans="5:6" x14ac:dyDescent="0.25">
      <c r="E613" s="1065"/>
      <c r="F613" s="1086"/>
    </row>
    <row r="614" spans="5:6" x14ac:dyDescent="0.25">
      <c r="E614" s="1065"/>
      <c r="F614" s="1086"/>
    </row>
    <row r="615" spans="5:6" x14ac:dyDescent="0.25">
      <c r="E615" s="1065"/>
      <c r="F615" s="1086"/>
    </row>
    <row r="616" spans="5:6" x14ac:dyDescent="0.25">
      <c r="E616" s="1065"/>
      <c r="F616" s="1086"/>
    </row>
    <row r="617" spans="5:6" x14ac:dyDescent="0.25">
      <c r="E617" s="1065"/>
      <c r="F617" s="1086"/>
    </row>
    <row r="618" spans="5:6" x14ac:dyDescent="0.25">
      <c r="E618" s="1065"/>
      <c r="F618" s="1086"/>
    </row>
    <row r="619" spans="5:6" x14ac:dyDescent="0.25">
      <c r="E619" s="1065"/>
      <c r="F619" s="1086"/>
    </row>
    <row r="620" spans="5:6" x14ac:dyDescent="0.25">
      <c r="E620" s="1065"/>
      <c r="F620" s="1086"/>
    </row>
    <row r="621" spans="5:6" x14ac:dyDescent="0.25">
      <c r="E621" s="1065"/>
      <c r="F621" s="1086"/>
    </row>
    <row r="622" spans="5:6" x14ac:dyDescent="0.25">
      <c r="E622" s="1065"/>
      <c r="F622" s="1086"/>
    </row>
    <row r="623" spans="5:6" x14ac:dyDescent="0.25">
      <c r="E623" s="1065"/>
      <c r="F623" s="1086"/>
    </row>
    <row r="624" spans="5:6" x14ac:dyDescent="0.25">
      <c r="E624" s="1065"/>
      <c r="F624" s="1086"/>
    </row>
    <row r="625" spans="5:6" x14ac:dyDescent="0.25">
      <c r="E625" s="1065"/>
      <c r="F625" s="1086"/>
    </row>
    <row r="626" spans="5:6" x14ac:dyDescent="0.25">
      <c r="E626" s="1065"/>
      <c r="F626" s="1086"/>
    </row>
    <row r="627" spans="5:6" x14ac:dyDescent="0.25">
      <c r="E627" s="1065"/>
      <c r="F627" s="1086"/>
    </row>
    <row r="628" spans="5:6" x14ac:dyDescent="0.25">
      <c r="E628" s="1065"/>
      <c r="F628" s="1086"/>
    </row>
    <row r="629" spans="5:6" x14ac:dyDescent="0.25">
      <c r="E629" s="1065"/>
      <c r="F629" s="1086"/>
    </row>
    <row r="630" spans="5:6" x14ac:dyDescent="0.25">
      <c r="E630" s="1065"/>
      <c r="F630" s="1086"/>
    </row>
    <row r="631" spans="5:6" x14ac:dyDescent="0.25">
      <c r="E631" s="1065"/>
      <c r="F631" s="1086"/>
    </row>
    <row r="632" spans="5:6" x14ac:dyDescent="0.25">
      <c r="E632" s="1065"/>
      <c r="F632" s="1086"/>
    </row>
    <row r="633" spans="5:6" x14ac:dyDescent="0.25">
      <c r="E633" s="1065"/>
      <c r="F633" s="1086"/>
    </row>
    <row r="634" spans="5:6" x14ac:dyDescent="0.25">
      <c r="E634" s="1065"/>
      <c r="F634" s="1086"/>
    </row>
    <row r="635" spans="5:6" x14ac:dyDescent="0.25">
      <c r="E635" s="1065"/>
      <c r="F635" s="1086"/>
    </row>
    <row r="636" spans="5:6" x14ac:dyDescent="0.25">
      <c r="E636" s="1065"/>
      <c r="F636" s="1086"/>
    </row>
    <row r="637" spans="5:6" x14ac:dyDescent="0.25">
      <c r="E637" s="1065"/>
      <c r="F637" s="1086"/>
    </row>
    <row r="638" spans="5:6" x14ac:dyDescent="0.25">
      <c r="E638" s="1065"/>
      <c r="F638" s="1086"/>
    </row>
    <row r="639" spans="5:6" x14ac:dyDescent="0.25">
      <c r="E639" s="1065"/>
      <c r="F639" s="1086"/>
    </row>
    <row r="640" spans="5:6" x14ac:dyDescent="0.25">
      <c r="E640" s="1065"/>
      <c r="F640" s="1086"/>
    </row>
    <row r="641" spans="5:6" x14ac:dyDescent="0.25">
      <c r="E641" s="1065"/>
      <c r="F641" s="1086"/>
    </row>
    <row r="642" spans="5:6" x14ac:dyDescent="0.25">
      <c r="E642" s="1065"/>
      <c r="F642" s="1086"/>
    </row>
    <row r="643" spans="5:6" x14ac:dyDescent="0.25">
      <c r="E643" s="1065"/>
      <c r="F643" s="1086"/>
    </row>
    <row r="644" spans="5:6" x14ac:dyDescent="0.25">
      <c r="E644" s="1065"/>
      <c r="F644" s="1086"/>
    </row>
    <row r="645" spans="5:6" x14ac:dyDescent="0.25">
      <c r="E645" s="1065"/>
      <c r="F645" s="1086"/>
    </row>
    <row r="646" spans="5:6" x14ac:dyDescent="0.25">
      <c r="E646" s="1065"/>
      <c r="F646" s="1086"/>
    </row>
    <row r="647" spans="5:6" x14ac:dyDescent="0.25">
      <c r="E647" s="1065"/>
      <c r="F647" s="1086"/>
    </row>
    <row r="648" spans="5:6" x14ac:dyDescent="0.25">
      <c r="E648" s="1065"/>
      <c r="F648" s="1086"/>
    </row>
    <row r="649" spans="5:6" x14ac:dyDescent="0.25">
      <c r="E649" s="1065"/>
      <c r="F649" s="1086"/>
    </row>
    <row r="650" spans="5:6" x14ac:dyDescent="0.25">
      <c r="E650" s="1065"/>
      <c r="F650" s="1086"/>
    </row>
    <row r="651" spans="5:6" x14ac:dyDescent="0.25">
      <c r="E651" s="1065"/>
      <c r="F651" s="1086"/>
    </row>
    <row r="652" spans="5:6" x14ac:dyDescent="0.25">
      <c r="E652" s="1065"/>
      <c r="F652" s="1086"/>
    </row>
    <row r="653" spans="5:6" x14ac:dyDescent="0.25">
      <c r="E653" s="1065"/>
      <c r="F653" s="1086"/>
    </row>
    <row r="654" spans="5:6" x14ac:dyDescent="0.25">
      <c r="E654" s="1065"/>
      <c r="F654" s="1086"/>
    </row>
    <row r="655" spans="5:6" x14ac:dyDescent="0.25">
      <c r="E655" s="1065"/>
      <c r="F655" s="1086"/>
    </row>
    <row r="656" spans="5:6" x14ac:dyDescent="0.25">
      <c r="E656" s="1065"/>
      <c r="F656" s="1086"/>
    </row>
    <row r="657" spans="5:6" x14ac:dyDescent="0.25">
      <c r="E657" s="1065"/>
      <c r="F657" s="1086"/>
    </row>
    <row r="658" spans="5:6" x14ac:dyDescent="0.25">
      <c r="E658" s="1065"/>
      <c r="F658" s="1086"/>
    </row>
    <row r="659" spans="5:6" x14ac:dyDescent="0.25">
      <c r="E659" s="1065"/>
      <c r="F659" s="1086"/>
    </row>
    <row r="660" spans="5:6" x14ac:dyDescent="0.25">
      <c r="E660" s="1065"/>
      <c r="F660" s="1086"/>
    </row>
    <row r="661" spans="5:6" x14ac:dyDescent="0.25">
      <c r="E661" s="1065"/>
      <c r="F661" s="1086"/>
    </row>
    <row r="662" spans="5:6" x14ac:dyDescent="0.25">
      <c r="E662" s="1065"/>
      <c r="F662" s="1086"/>
    </row>
    <row r="663" spans="5:6" x14ac:dyDescent="0.25">
      <c r="E663" s="1065"/>
      <c r="F663" s="1086"/>
    </row>
    <row r="664" spans="5:6" x14ac:dyDescent="0.25">
      <c r="E664" s="1065"/>
      <c r="F664" s="1086"/>
    </row>
    <row r="665" spans="5:6" x14ac:dyDescent="0.25">
      <c r="E665" s="1065"/>
      <c r="F665" s="1086"/>
    </row>
    <row r="666" spans="5:6" x14ac:dyDescent="0.25">
      <c r="E666" s="1065"/>
      <c r="F666" s="1086"/>
    </row>
    <row r="667" spans="5:6" x14ac:dyDescent="0.25">
      <c r="E667" s="1065"/>
      <c r="F667" s="1086"/>
    </row>
    <row r="668" spans="5:6" x14ac:dyDescent="0.25">
      <c r="E668" s="1065"/>
      <c r="F668" s="1086"/>
    </row>
    <row r="669" spans="5:6" x14ac:dyDescent="0.25">
      <c r="E669" s="1065"/>
      <c r="F669" s="1086"/>
    </row>
    <row r="670" spans="5:6" x14ac:dyDescent="0.25">
      <c r="E670" s="1065"/>
      <c r="F670" s="1086"/>
    </row>
    <row r="671" spans="5:6" x14ac:dyDescent="0.25">
      <c r="E671" s="1065"/>
      <c r="F671" s="1086"/>
    </row>
    <row r="672" spans="5:6" x14ac:dyDescent="0.25">
      <c r="E672" s="1065"/>
      <c r="F672" s="1086"/>
    </row>
    <row r="673" spans="5:6" x14ac:dyDescent="0.25">
      <c r="E673" s="1065"/>
      <c r="F673" s="1086"/>
    </row>
    <row r="674" spans="5:6" x14ac:dyDescent="0.25">
      <c r="E674" s="1065"/>
      <c r="F674" s="1086"/>
    </row>
    <row r="675" spans="5:6" x14ac:dyDescent="0.25">
      <c r="E675" s="1065"/>
      <c r="F675" s="1086"/>
    </row>
    <row r="676" spans="5:6" x14ac:dyDescent="0.25">
      <c r="E676" s="1065"/>
      <c r="F676" s="1086"/>
    </row>
    <row r="677" spans="5:6" x14ac:dyDescent="0.25">
      <c r="E677" s="1065"/>
      <c r="F677" s="1086"/>
    </row>
    <row r="678" spans="5:6" x14ac:dyDescent="0.25">
      <c r="E678" s="1065"/>
      <c r="F678" s="1086"/>
    </row>
    <row r="679" spans="5:6" x14ac:dyDescent="0.25">
      <c r="E679" s="1065"/>
      <c r="F679" s="1086"/>
    </row>
    <row r="680" spans="5:6" x14ac:dyDescent="0.25">
      <c r="E680" s="1065"/>
      <c r="F680" s="1086"/>
    </row>
    <row r="681" spans="5:6" x14ac:dyDescent="0.25">
      <c r="E681" s="1065"/>
      <c r="F681" s="1086"/>
    </row>
    <row r="682" spans="5:6" x14ac:dyDescent="0.25">
      <c r="E682" s="1065"/>
      <c r="F682" s="1086"/>
    </row>
    <row r="683" spans="5:6" x14ac:dyDescent="0.25">
      <c r="E683" s="1065"/>
      <c r="F683" s="1086"/>
    </row>
    <row r="684" spans="5:6" x14ac:dyDescent="0.25">
      <c r="E684" s="1065"/>
      <c r="F684" s="1086"/>
    </row>
    <row r="685" spans="5:6" x14ac:dyDescent="0.25">
      <c r="E685" s="1065"/>
      <c r="F685" s="1086"/>
    </row>
    <row r="686" spans="5:6" x14ac:dyDescent="0.25">
      <c r="E686" s="1065"/>
      <c r="F686" s="1086"/>
    </row>
    <row r="687" spans="5:6" x14ac:dyDescent="0.25">
      <c r="E687" s="1065"/>
      <c r="F687" s="1086"/>
    </row>
    <row r="688" spans="5:6" x14ac:dyDescent="0.25">
      <c r="E688" s="1065"/>
      <c r="F688" s="1086"/>
    </row>
    <row r="689" spans="5:6" x14ac:dyDescent="0.25">
      <c r="E689" s="1065"/>
      <c r="F689" s="1086"/>
    </row>
    <row r="690" spans="5:6" x14ac:dyDescent="0.25">
      <c r="E690" s="1065"/>
      <c r="F690" s="1086"/>
    </row>
    <row r="691" spans="5:6" x14ac:dyDescent="0.25">
      <c r="E691" s="1065"/>
      <c r="F691" s="1086"/>
    </row>
    <row r="692" spans="5:6" x14ac:dyDescent="0.25">
      <c r="E692" s="1065"/>
      <c r="F692" s="1086"/>
    </row>
    <row r="693" spans="5:6" x14ac:dyDescent="0.25">
      <c r="E693" s="1065"/>
      <c r="F693" s="1086"/>
    </row>
    <row r="694" spans="5:6" x14ac:dyDescent="0.25">
      <c r="E694" s="1065"/>
      <c r="F694" s="1086"/>
    </row>
    <row r="695" spans="5:6" x14ac:dyDescent="0.25">
      <c r="E695" s="1065"/>
      <c r="F695" s="1086"/>
    </row>
    <row r="696" spans="5:6" x14ac:dyDescent="0.25">
      <c r="E696" s="1065"/>
      <c r="F696" s="1086"/>
    </row>
    <row r="697" spans="5:6" x14ac:dyDescent="0.25">
      <c r="E697" s="1065"/>
      <c r="F697" s="1086"/>
    </row>
    <row r="698" spans="5:6" x14ac:dyDescent="0.25">
      <c r="E698" s="1065"/>
      <c r="F698" s="1086"/>
    </row>
    <row r="699" spans="5:6" x14ac:dyDescent="0.25">
      <c r="E699" s="1065"/>
      <c r="F699" s="1086"/>
    </row>
    <row r="700" spans="5:6" x14ac:dyDescent="0.25">
      <c r="E700" s="1065"/>
      <c r="F700" s="1086"/>
    </row>
    <row r="701" spans="5:6" x14ac:dyDescent="0.25">
      <c r="E701" s="1065"/>
      <c r="F701" s="1086"/>
    </row>
    <row r="702" spans="5:6" x14ac:dyDescent="0.25">
      <c r="E702" s="1065"/>
      <c r="F702" s="1086"/>
    </row>
    <row r="703" spans="5:6" x14ac:dyDescent="0.25">
      <c r="E703" s="1065"/>
      <c r="F703" s="1086"/>
    </row>
    <row r="704" spans="5:6" x14ac:dyDescent="0.25">
      <c r="E704" s="1065"/>
      <c r="F704" s="1086"/>
    </row>
    <row r="705" spans="5:6" x14ac:dyDescent="0.25">
      <c r="E705" s="1065"/>
      <c r="F705" s="1086"/>
    </row>
    <row r="706" spans="5:6" x14ac:dyDescent="0.25">
      <c r="E706" s="1065"/>
      <c r="F706" s="1086"/>
    </row>
    <row r="707" spans="5:6" x14ac:dyDescent="0.25">
      <c r="E707" s="1065"/>
      <c r="F707" s="1086"/>
    </row>
    <row r="708" spans="5:6" x14ac:dyDescent="0.25">
      <c r="E708" s="1065"/>
      <c r="F708" s="1086"/>
    </row>
    <row r="709" spans="5:6" x14ac:dyDescent="0.25">
      <c r="E709" s="1065"/>
      <c r="F709" s="1086"/>
    </row>
    <row r="710" spans="5:6" x14ac:dyDescent="0.25">
      <c r="E710" s="1065"/>
      <c r="F710" s="1086"/>
    </row>
    <row r="711" spans="5:6" x14ac:dyDescent="0.25">
      <c r="E711" s="1065"/>
      <c r="F711" s="1086"/>
    </row>
    <row r="712" spans="5:6" x14ac:dyDescent="0.25">
      <c r="E712" s="1065"/>
      <c r="F712" s="1086"/>
    </row>
    <row r="713" spans="5:6" x14ac:dyDescent="0.25">
      <c r="E713" s="1065"/>
      <c r="F713" s="1086"/>
    </row>
    <row r="714" spans="5:6" x14ac:dyDescent="0.25">
      <c r="E714" s="1065"/>
      <c r="F714" s="1086"/>
    </row>
    <row r="715" spans="5:6" x14ac:dyDescent="0.25">
      <c r="E715" s="1065"/>
      <c r="F715" s="1086"/>
    </row>
    <row r="716" spans="5:6" x14ac:dyDescent="0.25">
      <c r="E716" s="1065"/>
      <c r="F716" s="1086"/>
    </row>
    <row r="717" spans="5:6" x14ac:dyDescent="0.25">
      <c r="E717" s="1065"/>
      <c r="F717" s="1086"/>
    </row>
    <row r="718" spans="5:6" x14ac:dyDescent="0.25">
      <c r="E718" s="1065"/>
      <c r="F718" s="1086"/>
    </row>
    <row r="719" spans="5:6" x14ac:dyDescent="0.25">
      <c r="E719" s="1065"/>
      <c r="F719" s="1086"/>
    </row>
    <row r="720" spans="5:6" x14ac:dyDescent="0.25">
      <c r="E720" s="1065"/>
      <c r="F720" s="1086"/>
    </row>
    <row r="721" spans="5:6" x14ac:dyDescent="0.25">
      <c r="E721" s="1065"/>
      <c r="F721" s="1086"/>
    </row>
    <row r="722" spans="5:6" x14ac:dyDescent="0.25">
      <c r="E722" s="1065"/>
      <c r="F722" s="1086"/>
    </row>
    <row r="723" spans="5:6" x14ac:dyDescent="0.25">
      <c r="E723" s="1065"/>
      <c r="F723" s="1086"/>
    </row>
    <row r="724" spans="5:6" x14ac:dyDescent="0.25">
      <c r="E724" s="1065"/>
      <c r="F724" s="1086"/>
    </row>
    <row r="725" spans="5:6" x14ac:dyDescent="0.25">
      <c r="E725" s="1065"/>
      <c r="F725" s="1086"/>
    </row>
    <row r="726" spans="5:6" x14ac:dyDescent="0.25">
      <c r="E726" s="1065"/>
      <c r="F726" s="1086"/>
    </row>
    <row r="727" spans="5:6" x14ac:dyDescent="0.25">
      <c r="E727" s="1065"/>
      <c r="F727" s="1086"/>
    </row>
    <row r="728" spans="5:6" x14ac:dyDescent="0.25">
      <c r="E728" s="1065"/>
      <c r="F728" s="1086"/>
    </row>
    <row r="729" spans="5:6" x14ac:dyDescent="0.25">
      <c r="E729" s="1065"/>
      <c r="F729" s="1086"/>
    </row>
    <row r="730" spans="5:6" x14ac:dyDescent="0.25">
      <c r="E730" s="1065"/>
      <c r="F730" s="1086"/>
    </row>
    <row r="731" spans="5:6" x14ac:dyDescent="0.25">
      <c r="E731" s="1065"/>
      <c r="F731" s="1086"/>
    </row>
    <row r="732" spans="5:6" x14ac:dyDescent="0.25">
      <c r="E732" s="1065"/>
      <c r="F732" s="1086"/>
    </row>
    <row r="733" spans="5:6" x14ac:dyDescent="0.25">
      <c r="E733" s="1065"/>
      <c r="F733" s="1086"/>
    </row>
    <row r="734" spans="5:6" x14ac:dyDescent="0.25">
      <c r="E734" s="1065"/>
      <c r="F734" s="1086"/>
    </row>
    <row r="735" spans="5:6" x14ac:dyDescent="0.25">
      <c r="E735" s="1065"/>
      <c r="F735" s="1086"/>
    </row>
    <row r="736" spans="5:6" x14ac:dyDescent="0.25">
      <c r="E736" s="1065"/>
      <c r="F736" s="1086"/>
    </row>
    <row r="737" spans="5:6" x14ac:dyDescent="0.25">
      <c r="E737" s="1065"/>
      <c r="F737" s="1086"/>
    </row>
    <row r="738" spans="5:6" x14ac:dyDescent="0.25">
      <c r="E738" s="1065"/>
      <c r="F738" s="1086"/>
    </row>
    <row r="739" spans="5:6" x14ac:dyDescent="0.25">
      <c r="E739" s="1065"/>
      <c r="F739" s="1086"/>
    </row>
    <row r="740" spans="5:6" x14ac:dyDescent="0.25">
      <c r="E740" s="1065"/>
      <c r="F740" s="1086"/>
    </row>
    <row r="741" spans="5:6" x14ac:dyDescent="0.25">
      <c r="E741" s="1065"/>
      <c r="F741" s="1086"/>
    </row>
    <row r="742" spans="5:6" x14ac:dyDescent="0.25">
      <c r="E742" s="1065"/>
      <c r="F742" s="1086"/>
    </row>
    <row r="743" spans="5:6" x14ac:dyDescent="0.25">
      <c r="E743" s="1065"/>
      <c r="F743" s="1086"/>
    </row>
    <row r="744" spans="5:6" x14ac:dyDescent="0.25">
      <c r="E744" s="1065"/>
      <c r="F744" s="1086"/>
    </row>
    <row r="745" spans="5:6" x14ac:dyDescent="0.25">
      <c r="E745" s="1065"/>
      <c r="F745" s="1086"/>
    </row>
    <row r="746" spans="5:6" x14ac:dyDescent="0.25">
      <c r="E746" s="1065"/>
      <c r="F746" s="1086"/>
    </row>
    <row r="747" spans="5:6" x14ac:dyDescent="0.25">
      <c r="E747" s="1065"/>
      <c r="F747" s="1086"/>
    </row>
    <row r="748" spans="5:6" x14ac:dyDescent="0.25">
      <c r="E748" s="1065"/>
      <c r="F748" s="1086"/>
    </row>
    <row r="749" spans="5:6" x14ac:dyDescent="0.25">
      <c r="E749" s="1065"/>
      <c r="F749" s="1086"/>
    </row>
    <row r="750" spans="5:6" x14ac:dyDescent="0.25">
      <c r="E750" s="1065"/>
      <c r="F750" s="1086"/>
    </row>
    <row r="751" spans="5:6" x14ac:dyDescent="0.25">
      <c r="E751" s="1065"/>
      <c r="F751" s="1086"/>
    </row>
    <row r="752" spans="5:6" x14ac:dyDescent="0.25">
      <c r="E752" s="1065"/>
      <c r="F752" s="1086"/>
    </row>
    <row r="753" spans="5:6" x14ac:dyDescent="0.25">
      <c r="E753" s="1065"/>
      <c r="F753" s="1086"/>
    </row>
    <row r="754" spans="5:6" x14ac:dyDescent="0.25">
      <c r="E754" s="1065"/>
      <c r="F754" s="1086"/>
    </row>
    <row r="755" spans="5:6" x14ac:dyDescent="0.25">
      <c r="E755" s="1065"/>
      <c r="F755" s="1086"/>
    </row>
    <row r="756" spans="5:6" x14ac:dyDescent="0.25">
      <c r="E756" s="1065"/>
      <c r="F756" s="1086"/>
    </row>
    <row r="757" spans="5:6" x14ac:dyDescent="0.25">
      <c r="E757" s="1065"/>
      <c r="F757" s="1086"/>
    </row>
    <row r="758" spans="5:6" x14ac:dyDescent="0.25">
      <c r="E758" s="1065"/>
      <c r="F758" s="1086"/>
    </row>
    <row r="759" spans="5:6" x14ac:dyDescent="0.25">
      <c r="E759" s="1065"/>
      <c r="F759" s="1086"/>
    </row>
    <row r="760" spans="5:6" x14ac:dyDescent="0.25">
      <c r="E760" s="1065"/>
      <c r="F760" s="1086"/>
    </row>
    <row r="761" spans="5:6" x14ac:dyDescent="0.25">
      <c r="E761" s="1065"/>
      <c r="F761" s="1086"/>
    </row>
    <row r="762" spans="5:6" x14ac:dyDescent="0.25">
      <c r="E762" s="1065"/>
      <c r="F762" s="1086"/>
    </row>
    <row r="763" spans="5:6" x14ac:dyDescent="0.25">
      <c r="E763" s="1065"/>
      <c r="F763" s="1086"/>
    </row>
    <row r="764" spans="5:6" x14ac:dyDescent="0.25">
      <c r="E764" s="1065"/>
      <c r="F764" s="1086"/>
    </row>
    <row r="765" spans="5:6" x14ac:dyDescent="0.25">
      <c r="E765" s="1065"/>
      <c r="F765" s="1086"/>
    </row>
    <row r="766" spans="5:6" x14ac:dyDescent="0.25">
      <c r="E766" s="1065"/>
      <c r="F766" s="1086"/>
    </row>
    <row r="767" spans="5:6" x14ac:dyDescent="0.25">
      <c r="E767" s="1065"/>
      <c r="F767" s="1086"/>
    </row>
    <row r="768" spans="5:6" x14ac:dyDescent="0.25">
      <c r="E768" s="1065"/>
      <c r="F768" s="1086"/>
    </row>
    <row r="769" spans="5:6" x14ac:dyDescent="0.25">
      <c r="E769" s="1065"/>
      <c r="F769" s="1086"/>
    </row>
    <row r="770" spans="5:6" x14ac:dyDescent="0.25">
      <c r="E770" s="1065"/>
      <c r="F770" s="1086"/>
    </row>
    <row r="771" spans="5:6" x14ac:dyDescent="0.25">
      <c r="E771" s="1065"/>
      <c r="F771" s="1086"/>
    </row>
    <row r="772" spans="5:6" x14ac:dyDescent="0.25">
      <c r="E772" s="1065"/>
      <c r="F772" s="1086"/>
    </row>
    <row r="773" spans="5:6" x14ac:dyDescent="0.25">
      <c r="E773" s="1065"/>
      <c r="F773" s="1086"/>
    </row>
    <row r="774" spans="5:6" x14ac:dyDescent="0.25">
      <c r="E774" s="1065"/>
      <c r="F774" s="1086"/>
    </row>
    <row r="775" spans="5:6" x14ac:dyDescent="0.25">
      <c r="E775" s="1065"/>
      <c r="F775" s="1086"/>
    </row>
    <row r="776" spans="5:6" x14ac:dyDescent="0.25">
      <c r="E776" s="1065"/>
      <c r="F776" s="1086"/>
    </row>
    <row r="777" spans="5:6" x14ac:dyDescent="0.25">
      <c r="E777" s="1065"/>
      <c r="F777" s="1086"/>
    </row>
    <row r="778" spans="5:6" x14ac:dyDescent="0.25">
      <c r="E778" s="1065"/>
      <c r="F778" s="1086"/>
    </row>
    <row r="779" spans="5:6" x14ac:dyDescent="0.25">
      <c r="E779" s="1065"/>
      <c r="F779" s="1086"/>
    </row>
    <row r="780" spans="5:6" x14ac:dyDescent="0.25">
      <c r="E780" s="1065"/>
      <c r="F780" s="1086"/>
    </row>
    <row r="781" spans="5:6" x14ac:dyDescent="0.25">
      <c r="E781" s="1065"/>
      <c r="F781" s="1086"/>
    </row>
    <row r="782" spans="5:6" x14ac:dyDescent="0.25">
      <c r="E782" s="1065"/>
      <c r="F782" s="1086"/>
    </row>
    <row r="783" spans="5:6" x14ac:dyDescent="0.25">
      <c r="E783" s="1065"/>
      <c r="F783" s="1086"/>
    </row>
    <row r="784" spans="5:6" x14ac:dyDescent="0.25">
      <c r="E784" s="1065"/>
      <c r="F784" s="1086"/>
    </row>
    <row r="785" spans="5:6" x14ac:dyDescent="0.25">
      <c r="E785" s="1065"/>
      <c r="F785" s="1086"/>
    </row>
    <row r="786" spans="5:6" x14ac:dyDescent="0.25">
      <c r="E786" s="1065"/>
      <c r="F786" s="1086"/>
    </row>
    <row r="787" spans="5:6" x14ac:dyDescent="0.25">
      <c r="E787" s="1065"/>
      <c r="F787" s="1086"/>
    </row>
    <row r="788" spans="5:6" x14ac:dyDescent="0.25">
      <c r="E788" s="1065"/>
      <c r="F788" s="1086"/>
    </row>
    <row r="789" spans="5:6" x14ac:dyDescent="0.25">
      <c r="E789" s="1065"/>
      <c r="F789" s="1086"/>
    </row>
    <row r="790" spans="5:6" x14ac:dyDescent="0.25">
      <c r="E790" s="1065"/>
      <c r="F790" s="1086"/>
    </row>
    <row r="791" spans="5:6" x14ac:dyDescent="0.25">
      <c r="E791" s="1065"/>
      <c r="F791" s="1086"/>
    </row>
    <row r="792" spans="5:6" x14ac:dyDescent="0.25">
      <c r="E792" s="1065"/>
      <c r="F792" s="1086"/>
    </row>
    <row r="793" spans="5:6" x14ac:dyDescent="0.25">
      <c r="E793" s="1065"/>
      <c r="F793" s="1086"/>
    </row>
    <row r="794" spans="5:6" x14ac:dyDescent="0.25">
      <c r="E794" s="1065"/>
      <c r="F794" s="1086"/>
    </row>
    <row r="795" spans="5:6" x14ac:dyDescent="0.25">
      <c r="E795" s="1065"/>
      <c r="F795" s="1086"/>
    </row>
    <row r="796" spans="5:6" x14ac:dyDescent="0.25">
      <c r="E796" s="1065"/>
      <c r="F796" s="1086"/>
    </row>
    <row r="797" spans="5:6" x14ac:dyDescent="0.25">
      <c r="E797" s="1065"/>
      <c r="F797" s="1086"/>
    </row>
    <row r="798" spans="5:6" x14ac:dyDescent="0.25">
      <c r="E798" s="1065"/>
      <c r="F798" s="1086"/>
    </row>
    <row r="799" spans="5:6" x14ac:dyDescent="0.25">
      <c r="E799" s="1065"/>
      <c r="F799" s="1086"/>
    </row>
    <row r="800" spans="5:6" x14ac:dyDescent="0.25">
      <c r="E800" s="1065"/>
      <c r="F800" s="1086"/>
    </row>
    <row r="801" spans="5:6" x14ac:dyDescent="0.25">
      <c r="E801" s="1065"/>
      <c r="F801" s="1086"/>
    </row>
    <row r="802" spans="5:6" x14ac:dyDescent="0.25">
      <c r="E802" s="1065"/>
      <c r="F802" s="1086"/>
    </row>
    <row r="803" spans="5:6" x14ac:dyDescent="0.25">
      <c r="E803" s="1065"/>
      <c r="F803" s="1086"/>
    </row>
    <row r="804" spans="5:6" x14ac:dyDescent="0.25">
      <c r="E804" s="1065"/>
      <c r="F804" s="1086"/>
    </row>
    <row r="805" spans="5:6" x14ac:dyDescent="0.25">
      <c r="E805" s="1065"/>
      <c r="F805" s="1086"/>
    </row>
    <row r="806" spans="5:6" x14ac:dyDescent="0.25">
      <c r="E806" s="1065"/>
      <c r="F806" s="1086"/>
    </row>
    <row r="807" spans="5:6" x14ac:dyDescent="0.25">
      <c r="E807" s="1065"/>
      <c r="F807" s="1086"/>
    </row>
    <row r="808" spans="5:6" x14ac:dyDescent="0.25">
      <c r="E808" s="1065"/>
      <c r="F808" s="1086"/>
    </row>
    <row r="809" spans="5:6" x14ac:dyDescent="0.25">
      <c r="E809" s="1065"/>
      <c r="F809" s="1086"/>
    </row>
    <row r="810" spans="5:6" x14ac:dyDescent="0.25">
      <c r="E810" s="1065"/>
      <c r="F810" s="1086"/>
    </row>
    <row r="811" spans="5:6" x14ac:dyDescent="0.25">
      <c r="E811" s="1065"/>
      <c r="F811" s="1086"/>
    </row>
    <row r="812" spans="5:6" x14ac:dyDescent="0.25">
      <c r="E812" s="1065"/>
      <c r="F812" s="1086"/>
    </row>
    <row r="813" spans="5:6" x14ac:dyDescent="0.25">
      <c r="E813" s="1065"/>
      <c r="F813" s="1086"/>
    </row>
    <row r="814" spans="5:6" x14ac:dyDescent="0.25">
      <c r="E814" s="1065"/>
      <c r="F814" s="1086"/>
    </row>
    <row r="815" spans="5:6" x14ac:dyDescent="0.25">
      <c r="E815" s="1065"/>
      <c r="F815" s="1086"/>
    </row>
    <row r="816" spans="5:6" x14ac:dyDescent="0.25">
      <c r="E816" s="1065"/>
      <c r="F816" s="1086"/>
    </row>
    <row r="817" spans="5:6" x14ac:dyDescent="0.25">
      <c r="E817" s="1065"/>
      <c r="F817" s="1086"/>
    </row>
    <row r="818" spans="5:6" x14ac:dyDescent="0.25">
      <c r="E818" s="1065"/>
      <c r="F818" s="1086"/>
    </row>
    <row r="819" spans="5:6" x14ac:dyDescent="0.25">
      <c r="E819" s="1065"/>
      <c r="F819" s="1086"/>
    </row>
    <row r="820" spans="5:6" x14ac:dyDescent="0.25">
      <c r="E820" s="1065"/>
      <c r="F820" s="1086"/>
    </row>
    <row r="821" spans="5:6" x14ac:dyDescent="0.25">
      <c r="E821" s="1065"/>
      <c r="F821" s="1086"/>
    </row>
    <row r="822" spans="5:6" x14ac:dyDescent="0.25">
      <c r="E822" s="1065"/>
      <c r="F822" s="1086"/>
    </row>
    <row r="823" spans="5:6" x14ac:dyDescent="0.25">
      <c r="E823" s="1065"/>
      <c r="F823" s="1086"/>
    </row>
    <row r="824" spans="5:6" x14ac:dyDescent="0.25">
      <c r="E824" s="1065"/>
      <c r="F824" s="1086"/>
    </row>
    <row r="825" spans="5:6" x14ac:dyDescent="0.25">
      <c r="E825" s="1065"/>
      <c r="F825" s="1086"/>
    </row>
    <row r="826" spans="5:6" x14ac:dyDescent="0.25">
      <c r="E826" s="1065"/>
      <c r="F826" s="1086"/>
    </row>
    <row r="827" spans="5:6" x14ac:dyDescent="0.25">
      <c r="E827" s="1065"/>
      <c r="F827" s="1086"/>
    </row>
    <row r="828" spans="5:6" x14ac:dyDescent="0.25">
      <c r="E828" s="1065"/>
      <c r="F828" s="1086"/>
    </row>
    <row r="829" spans="5:6" x14ac:dyDescent="0.25">
      <c r="E829" s="1065"/>
      <c r="F829" s="1086"/>
    </row>
    <row r="830" spans="5:6" x14ac:dyDescent="0.25">
      <c r="E830" s="1065"/>
      <c r="F830" s="1086"/>
    </row>
    <row r="831" spans="5:6" x14ac:dyDescent="0.25">
      <c r="E831" s="1065"/>
      <c r="F831" s="1086"/>
    </row>
    <row r="832" spans="5:6" x14ac:dyDescent="0.25">
      <c r="E832" s="1065"/>
      <c r="F832" s="1086"/>
    </row>
    <row r="833" spans="5:6" x14ac:dyDescent="0.25">
      <c r="E833" s="1065"/>
      <c r="F833" s="1086"/>
    </row>
    <row r="834" spans="5:6" x14ac:dyDescent="0.25">
      <c r="E834" s="1065"/>
      <c r="F834" s="1086"/>
    </row>
    <row r="835" spans="5:6" x14ac:dyDescent="0.25">
      <c r="E835" s="1065"/>
      <c r="F835" s="1086"/>
    </row>
    <row r="836" spans="5:6" x14ac:dyDescent="0.25">
      <c r="E836" s="1065"/>
      <c r="F836" s="1086"/>
    </row>
    <row r="837" spans="5:6" x14ac:dyDescent="0.25">
      <c r="E837" s="1065"/>
      <c r="F837" s="1086"/>
    </row>
    <row r="838" spans="5:6" x14ac:dyDescent="0.25">
      <c r="E838" s="1065"/>
      <c r="F838" s="1086"/>
    </row>
    <row r="839" spans="5:6" x14ac:dyDescent="0.25">
      <c r="E839" s="1065"/>
      <c r="F839" s="1086"/>
    </row>
    <row r="840" spans="5:6" x14ac:dyDescent="0.25">
      <c r="E840" s="1065"/>
      <c r="F840" s="1086"/>
    </row>
    <row r="841" spans="5:6" x14ac:dyDescent="0.25">
      <c r="E841" s="1065"/>
      <c r="F841" s="1086"/>
    </row>
    <row r="842" spans="5:6" x14ac:dyDescent="0.25">
      <c r="E842" s="1065"/>
      <c r="F842" s="1086"/>
    </row>
    <row r="843" spans="5:6" x14ac:dyDescent="0.25">
      <c r="E843" s="1065"/>
      <c r="F843" s="1086"/>
    </row>
    <row r="844" spans="5:6" x14ac:dyDescent="0.25">
      <c r="E844" s="1065"/>
      <c r="F844" s="1086"/>
    </row>
    <row r="845" spans="5:6" x14ac:dyDescent="0.25">
      <c r="E845" s="1065"/>
      <c r="F845" s="1086"/>
    </row>
    <row r="846" spans="5:6" x14ac:dyDescent="0.25">
      <c r="E846" s="1065"/>
      <c r="F846" s="1086"/>
    </row>
    <row r="847" spans="5:6" x14ac:dyDescent="0.25">
      <c r="E847" s="1065"/>
      <c r="F847" s="1086"/>
    </row>
    <row r="848" spans="5:6" x14ac:dyDescent="0.25">
      <c r="E848" s="1065"/>
      <c r="F848" s="1086"/>
    </row>
    <row r="849" spans="5:6" x14ac:dyDescent="0.25">
      <c r="E849" s="1065"/>
      <c r="F849" s="1086"/>
    </row>
    <row r="850" spans="5:6" x14ac:dyDescent="0.25">
      <c r="E850" s="1065"/>
      <c r="F850" s="1086"/>
    </row>
    <row r="851" spans="5:6" x14ac:dyDescent="0.25">
      <c r="E851" s="1065"/>
      <c r="F851" s="1086"/>
    </row>
    <row r="852" spans="5:6" x14ac:dyDescent="0.25">
      <c r="E852" s="1065"/>
      <c r="F852" s="1086"/>
    </row>
    <row r="853" spans="5:6" x14ac:dyDescent="0.25">
      <c r="E853" s="1065"/>
      <c r="F853" s="1086"/>
    </row>
    <row r="854" spans="5:6" x14ac:dyDescent="0.25">
      <c r="E854" s="1065"/>
      <c r="F854" s="1086"/>
    </row>
    <row r="855" spans="5:6" x14ac:dyDescent="0.25">
      <c r="E855" s="1065"/>
      <c r="F855" s="1086"/>
    </row>
    <row r="856" spans="5:6" x14ac:dyDescent="0.25">
      <c r="E856" s="1065"/>
      <c r="F856" s="1086"/>
    </row>
    <row r="857" spans="5:6" x14ac:dyDescent="0.25">
      <c r="E857" s="1065"/>
      <c r="F857" s="1086"/>
    </row>
    <row r="858" spans="5:6" x14ac:dyDescent="0.25">
      <c r="E858" s="1065"/>
      <c r="F858" s="1086"/>
    </row>
    <row r="859" spans="5:6" x14ac:dyDescent="0.25">
      <c r="E859" s="1065"/>
      <c r="F859" s="1086"/>
    </row>
    <row r="860" spans="5:6" x14ac:dyDescent="0.25">
      <c r="E860" s="1065"/>
      <c r="F860" s="1086"/>
    </row>
    <row r="861" spans="5:6" x14ac:dyDescent="0.25">
      <c r="E861" s="1065"/>
      <c r="F861" s="1086"/>
    </row>
    <row r="862" spans="5:6" x14ac:dyDescent="0.25">
      <c r="E862" s="1065"/>
      <c r="F862" s="1086"/>
    </row>
    <row r="863" spans="5:6" x14ac:dyDescent="0.25">
      <c r="E863" s="1065"/>
      <c r="F863" s="1086"/>
    </row>
    <row r="864" spans="5:6" x14ac:dyDescent="0.25">
      <c r="E864" s="1065"/>
      <c r="F864" s="1086"/>
    </row>
    <row r="865" spans="5:6" x14ac:dyDescent="0.25">
      <c r="E865" s="1065"/>
      <c r="F865" s="1086"/>
    </row>
    <row r="866" spans="5:6" x14ac:dyDescent="0.25">
      <c r="E866" s="1065"/>
      <c r="F866" s="1086"/>
    </row>
    <row r="867" spans="5:6" x14ac:dyDescent="0.25">
      <c r="E867" s="1065"/>
      <c r="F867" s="1086"/>
    </row>
    <row r="868" spans="5:6" x14ac:dyDescent="0.25">
      <c r="E868" s="1065"/>
      <c r="F868" s="1086"/>
    </row>
    <row r="869" spans="5:6" x14ac:dyDescent="0.25">
      <c r="E869" s="1065"/>
      <c r="F869" s="1086"/>
    </row>
    <row r="870" spans="5:6" x14ac:dyDescent="0.25">
      <c r="E870" s="1065"/>
      <c r="F870" s="1086"/>
    </row>
    <row r="871" spans="5:6" x14ac:dyDescent="0.25">
      <c r="E871" s="1065"/>
      <c r="F871" s="1086"/>
    </row>
    <row r="872" spans="5:6" x14ac:dyDescent="0.25">
      <c r="E872" s="1065"/>
      <c r="F872" s="1086"/>
    </row>
    <row r="873" spans="5:6" x14ac:dyDescent="0.25">
      <c r="E873" s="1065"/>
      <c r="F873" s="1086"/>
    </row>
    <row r="874" spans="5:6" x14ac:dyDescent="0.25">
      <c r="E874" s="1065"/>
      <c r="F874" s="1086"/>
    </row>
    <row r="875" spans="5:6" x14ac:dyDescent="0.25">
      <c r="E875" s="1065"/>
      <c r="F875" s="1086"/>
    </row>
    <row r="876" spans="5:6" x14ac:dyDescent="0.25">
      <c r="E876" s="1065"/>
      <c r="F876" s="1086"/>
    </row>
    <row r="877" spans="5:6" x14ac:dyDescent="0.25">
      <c r="E877" s="1065"/>
      <c r="F877" s="1086"/>
    </row>
    <row r="878" spans="5:6" x14ac:dyDescent="0.25">
      <c r="E878" s="1065"/>
      <c r="F878" s="1086"/>
    </row>
    <row r="879" spans="5:6" x14ac:dyDescent="0.25">
      <c r="E879" s="1065"/>
      <c r="F879" s="1086"/>
    </row>
    <row r="880" spans="5:6" x14ac:dyDescent="0.25">
      <c r="E880" s="1065"/>
      <c r="F880" s="1086"/>
    </row>
    <row r="881" spans="5:6" x14ac:dyDescent="0.25">
      <c r="E881" s="1065"/>
      <c r="F881" s="1086"/>
    </row>
    <row r="882" spans="5:6" x14ac:dyDescent="0.25">
      <c r="E882" s="1065"/>
      <c r="F882" s="1086"/>
    </row>
    <row r="883" spans="5:6" x14ac:dyDescent="0.25">
      <c r="E883" s="1065"/>
      <c r="F883" s="1086"/>
    </row>
    <row r="884" spans="5:6" x14ac:dyDescent="0.25">
      <c r="E884" s="1065"/>
      <c r="F884" s="1086"/>
    </row>
    <row r="885" spans="5:6" x14ac:dyDescent="0.25">
      <c r="E885" s="1065"/>
      <c r="F885" s="1086"/>
    </row>
    <row r="886" spans="5:6" x14ac:dyDescent="0.25">
      <c r="E886" s="1065"/>
      <c r="F886" s="1086"/>
    </row>
    <row r="887" spans="5:6" x14ac:dyDescent="0.25">
      <c r="E887" s="1065"/>
      <c r="F887" s="1086"/>
    </row>
    <row r="888" spans="5:6" x14ac:dyDescent="0.25">
      <c r="E888" s="1065"/>
      <c r="F888" s="1086"/>
    </row>
    <row r="889" spans="5:6" x14ac:dyDescent="0.25">
      <c r="E889" s="1065"/>
      <c r="F889" s="1086"/>
    </row>
    <row r="890" spans="5:6" x14ac:dyDescent="0.25">
      <c r="E890" s="1065"/>
      <c r="F890" s="1086"/>
    </row>
    <row r="891" spans="5:6" x14ac:dyDescent="0.25">
      <c r="E891" s="1065"/>
      <c r="F891" s="1086"/>
    </row>
    <row r="892" spans="5:6" x14ac:dyDescent="0.25">
      <c r="E892" s="1065"/>
      <c r="F892" s="1086"/>
    </row>
    <row r="893" spans="5:6" x14ac:dyDescent="0.25">
      <c r="E893" s="1065"/>
      <c r="F893" s="1086"/>
    </row>
    <row r="894" spans="5:6" x14ac:dyDescent="0.25">
      <c r="E894" s="1065"/>
      <c r="F894" s="1086"/>
    </row>
    <row r="895" spans="5:6" x14ac:dyDescent="0.25">
      <c r="E895" s="1065"/>
      <c r="F895" s="1086"/>
    </row>
    <row r="896" spans="5:6" x14ac:dyDescent="0.25">
      <c r="E896" s="1065"/>
      <c r="F896" s="1086"/>
    </row>
    <row r="897" spans="5:6" x14ac:dyDescent="0.25">
      <c r="E897" s="1065"/>
      <c r="F897" s="1086"/>
    </row>
    <row r="898" spans="5:6" x14ac:dyDescent="0.25">
      <c r="E898" s="1065"/>
      <c r="F898" s="1086"/>
    </row>
    <row r="899" spans="5:6" x14ac:dyDescent="0.25">
      <c r="E899" s="1065"/>
      <c r="F899" s="1086"/>
    </row>
    <row r="900" spans="5:6" x14ac:dyDescent="0.25">
      <c r="E900" s="1065"/>
      <c r="F900" s="1086"/>
    </row>
    <row r="901" spans="5:6" x14ac:dyDescent="0.25">
      <c r="E901" s="1065"/>
      <c r="F901" s="1086"/>
    </row>
    <row r="902" spans="5:6" x14ac:dyDescent="0.25">
      <c r="E902" s="1065"/>
      <c r="F902" s="1086"/>
    </row>
    <row r="903" spans="5:6" x14ac:dyDescent="0.25">
      <c r="E903" s="1065"/>
      <c r="F903" s="1086"/>
    </row>
    <row r="904" spans="5:6" x14ac:dyDescent="0.25">
      <c r="E904" s="1065"/>
      <c r="F904" s="1086"/>
    </row>
    <row r="905" spans="5:6" x14ac:dyDescent="0.25">
      <c r="E905" s="1065"/>
      <c r="F905" s="1086"/>
    </row>
    <row r="906" spans="5:6" x14ac:dyDescent="0.25">
      <c r="E906" s="1065"/>
      <c r="F906" s="1086"/>
    </row>
    <row r="907" spans="5:6" x14ac:dyDescent="0.25">
      <c r="E907" s="1065"/>
      <c r="F907" s="1086"/>
    </row>
    <row r="908" spans="5:6" x14ac:dyDescent="0.25">
      <c r="E908" s="1065"/>
      <c r="F908" s="1086"/>
    </row>
    <row r="909" spans="5:6" x14ac:dyDescent="0.25">
      <c r="E909" s="1065"/>
      <c r="F909" s="1086"/>
    </row>
    <row r="910" spans="5:6" x14ac:dyDescent="0.25">
      <c r="E910" s="1065"/>
      <c r="F910" s="1086"/>
    </row>
    <row r="911" spans="5:6" x14ac:dyDescent="0.25">
      <c r="E911" s="1065"/>
      <c r="F911" s="1086"/>
    </row>
    <row r="912" spans="5:6" x14ac:dyDescent="0.25">
      <c r="E912" s="1065"/>
      <c r="F912" s="1086"/>
    </row>
    <row r="913" spans="5:6" x14ac:dyDescent="0.25">
      <c r="E913" s="1065"/>
      <c r="F913" s="1086"/>
    </row>
    <row r="914" spans="5:6" x14ac:dyDescent="0.25">
      <c r="E914" s="1065"/>
      <c r="F914" s="1086"/>
    </row>
    <row r="915" spans="5:6" x14ac:dyDescent="0.25">
      <c r="E915" s="1065"/>
      <c r="F915" s="1086"/>
    </row>
    <row r="916" spans="5:6" x14ac:dyDescent="0.25">
      <c r="E916" s="1065"/>
      <c r="F916" s="1086"/>
    </row>
    <row r="917" spans="5:6" x14ac:dyDescent="0.25">
      <c r="E917" s="1065"/>
      <c r="F917" s="1086"/>
    </row>
    <row r="918" spans="5:6" x14ac:dyDescent="0.25">
      <c r="E918" s="1065"/>
      <c r="F918" s="1086"/>
    </row>
    <row r="919" spans="5:6" x14ac:dyDescent="0.25">
      <c r="E919" s="1065"/>
      <c r="F919" s="1086"/>
    </row>
    <row r="920" spans="5:6" x14ac:dyDescent="0.25">
      <c r="E920" s="1065"/>
      <c r="F920" s="1086"/>
    </row>
    <row r="921" spans="5:6" x14ac:dyDescent="0.25">
      <c r="E921" s="1065"/>
      <c r="F921" s="1086"/>
    </row>
    <row r="922" spans="5:6" x14ac:dyDescent="0.25">
      <c r="E922" s="1065"/>
      <c r="F922" s="1086"/>
    </row>
    <row r="923" spans="5:6" x14ac:dyDescent="0.25">
      <c r="E923" s="1065"/>
      <c r="F923" s="1086"/>
    </row>
    <row r="924" spans="5:6" x14ac:dyDescent="0.25">
      <c r="E924" s="1065"/>
      <c r="F924" s="1086"/>
    </row>
    <row r="925" spans="5:6" x14ac:dyDescent="0.25">
      <c r="E925" s="1065"/>
      <c r="F925" s="1086"/>
    </row>
    <row r="926" spans="5:6" x14ac:dyDescent="0.25">
      <c r="E926" s="1065"/>
      <c r="F926" s="1086"/>
    </row>
    <row r="927" spans="5:6" x14ac:dyDescent="0.25">
      <c r="E927" s="1065"/>
      <c r="F927" s="1086"/>
    </row>
    <row r="928" spans="5:6" x14ac:dyDescent="0.25">
      <c r="E928" s="1065"/>
      <c r="F928" s="1086"/>
    </row>
    <row r="929" spans="5:6" x14ac:dyDescent="0.25">
      <c r="E929" s="1065"/>
      <c r="F929" s="1086"/>
    </row>
    <row r="930" spans="5:6" x14ac:dyDescent="0.25">
      <c r="E930" s="1065"/>
      <c r="F930" s="1086"/>
    </row>
    <row r="931" spans="5:6" x14ac:dyDescent="0.25">
      <c r="E931" s="1065"/>
      <c r="F931" s="1086"/>
    </row>
    <row r="932" spans="5:6" x14ac:dyDescent="0.25">
      <c r="E932" s="1065"/>
      <c r="F932" s="1086"/>
    </row>
    <row r="933" spans="5:6" x14ac:dyDescent="0.25">
      <c r="E933" s="1065"/>
      <c r="F933" s="1086"/>
    </row>
    <row r="934" spans="5:6" x14ac:dyDescent="0.25">
      <c r="E934" s="1065"/>
      <c r="F934" s="1086"/>
    </row>
    <row r="935" spans="5:6" x14ac:dyDescent="0.25">
      <c r="E935" s="1065"/>
      <c r="F935" s="1086"/>
    </row>
    <row r="936" spans="5:6" x14ac:dyDescent="0.25">
      <c r="E936" s="1065"/>
      <c r="F936" s="1086"/>
    </row>
    <row r="937" spans="5:6" x14ac:dyDescent="0.25">
      <c r="E937" s="1065"/>
      <c r="F937" s="1086"/>
    </row>
    <row r="938" spans="5:6" x14ac:dyDescent="0.25">
      <c r="E938" s="1065"/>
      <c r="F938" s="1086"/>
    </row>
    <row r="939" spans="5:6" x14ac:dyDescent="0.25">
      <c r="E939" s="1065"/>
      <c r="F939" s="1086"/>
    </row>
    <row r="940" spans="5:6" x14ac:dyDescent="0.25">
      <c r="E940" s="1065"/>
      <c r="F940" s="1086"/>
    </row>
    <row r="941" spans="5:6" x14ac:dyDescent="0.25">
      <c r="E941" s="1065"/>
      <c r="F941" s="1086"/>
    </row>
    <row r="942" spans="5:6" x14ac:dyDescent="0.25">
      <c r="E942" s="1065"/>
      <c r="F942" s="1086"/>
    </row>
    <row r="943" spans="5:6" x14ac:dyDescent="0.25">
      <c r="E943" s="1065"/>
      <c r="F943" s="1086"/>
    </row>
    <row r="944" spans="5:6" x14ac:dyDescent="0.25">
      <c r="E944" s="1065"/>
      <c r="F944" s="1086"/>
    </row>
    <row r="945" spans="5:6" x14ac:dyDescent="0.25">
      <c r="E945" s="1065"/>
      <c r="F945" s="1086"/>
    </row>
    <row r="946" spans="5:6" x14ac:dyDescent="0.25">
      <c r="E946" s="1065"/>
      <c r="F946" s="1086"/>
    </row>
    <row r="947" spans="5:6" x14ac:dyDescent="0.25">
      <c r="E947" s="1065"/>
      <c r="F947" s="1086"/>
    </row>
    <row r="948" spans="5:6" x14ac:dyDescent="0.25">
      <c r="E948" s="1065"/>
      <c r="F948" s="1086"/>
    </row>
    <row r="949" spans="5:6" x14ac:dyDescent="0.25">
      <c r="E949" s="1065"/>
      <c r="F949" s="1086"/>
    </row>
    <row r="950" spans="5:6" x14ac:dyDescent="0.25">
      <c r="E950" s="1065"/>
      <c r="F950" s="1086"/>
    </row>
    <row r="951" spans="5:6" x14ac:dyDescent="0.25">
      <c r="E951" s="1065"/>
      <c r="F951" s="1086"/>
    </row>
    <row r="952" spans="5:6" x14ac:dyDescent="0.25">
      <c r="E952" s="1065"/>
      <c r="F952" s="1086"/>
    </row>
    <row r="953" spans="5:6" x14ac:dyDescent="0.25">
      <c r="E953" s="1065"/>
      <c r="F953" s="1086"/>
    </row>
    <row r="954" spans="5:6" x14ac:dyDescent="0.25">
      <c r="E954" s="1065"/>
      <c r="F954" s="1086"/>
    </row>
    <row r="955" spans="5:6" x14ac:dyDescent="0.25">
      <c r="E955" s="1065"/>
      <c r="F955" s="1086"/>
    </row>
    <row r="956" spans="5:6" x14ac:dyDescent="0.25">
      <c r="E956" s="1065"/>
      <c r="F956" s="1086"/>
    </row>
    <row r="957" spans="5:6" x14ac:dyDescent="0.25">
      <c r="E957" s="1065"/>
      <c r="F957" s="1086"/>
    </row>
    <row r="958" spans="5:6" x14ac:dyDescent="0.25">
      <c r="E958" s="1065"/>
      <c r="F958" s="1086"/>
    </row>
    <row r="959" spans="5:6" x14ac:dyDescent="0.25">
      <c r="E959" s="1065"/>
      <c r="F959" s="1086"/>
    </row>
    <row r="960" spans="5:6" x14ac:dyDescent="0.25">
      <c r="E960" s="1065"/>
      <c r="F960" s="1086"/>
    </row>
    <row r="961" spans="5:6" x14ac:dyDescent="0.25">
      <c r="E961" s="1065"/>
      <c r="F961" s="1086"/>
    </row>
    <row r="962" spans="5:6" x14ac:dyDescent="0.25">
      <c r="E962" s="1065"/>
      <c r="F962" s="1086"/>
    </row>
    <row r="963" spans="5:6" x14ac:dyDescent="0.25">
      <c r="E963" s="1065"/>
      <c r="F963" s="1086"/>
    </row>
    <row r="964" spans="5:6" x14ac:dyDescent="0.25">
      <c r="E964" s="1065"/>
      <c r="F964" s="1086"/>
    </row>
    <row r="965" spans="5:6" x14ac:dyDescent="0.25">
      <c r="E965" s="1065"/>
      <c r="F965" s="1086"/>
    </row>
    <row r="966" spans="5:6" x14ac:dyDescent="0.25">
      <c r="E966" s="1065"/>
      <c r="F966" s="1086"/>
    </row>
    <row r="967" spans="5:6" x14ac:dyDescent="0.25">
      <c r="E967" s="1065"/>
      <c r="F967" s="1086"/>
    </row>
    <row r="968" spans="5:6" x14ac:dyDescent="0.25">
      <c r="E968" s="1065"/>
      <c r="F968" s="1086"/>
    </row>
    <row r="969" spans="5:6" x14ac:dyDescent="0.25">
      <c r="E969" s="1065"/>
      <c r="F969" s="1086"/>
    </row>
    <row r="970" spans="5:6" x14ac:dyDescent="0.25">
      <c r="E970" s="1065"/>
      <c r="F970" s="1086"/>
    </row>
    <row r="971" spans="5:6" x14ac:dyDescent="0.25">
      <c r="E971" s="1065"/>
      <c r="F971" s="1086"/>
    </row>
    <row r="972" spans="5:6" x14ac:dyDescent="0.25">
      <c r="E972" s="1065"/>
      <c r="F972" s="1086"/>
    </row>
    <row r="973" spans="5:6" x14ac:dyDescent="0.25">
      <c r="E973" s="1065"/>
      <c r="F973" s="1086"/>
    </row>
    <row r="974" spans="5:6" x14ac:dyDescent="0.25">
      <c r="E974" s="1065"/>
      <c r="F974" s="1086"/>
    </row>
    <row r="975" spans="5:6" x14ac:dyDescent="0.25">
      <c r="E975" s="1065"/>
      <c r="F975" s="1086"/>
    </row>
    <row r="976" spans="5:6" x14ac:dyDescent="0.25">
      <c r="E976" s="1065"/>
      <c r="F976" s="1086"/>
    </row>
    <row r="977" spans="5:6" x14ac:dyDescent="0.25">
      <c r="E977" s="1065"/>
      <c r="F977" s="1086"/>
    </row>
    <row r="978" spans="5:6" x14ac:dyDescent="0.25">
      <c r="E978" s="1065"/>
      <c r="F978" s="1086"/>
    </row>
    <row r="979" spans="5:6" x14ac:dyDescent="0.25">
      <c r="E979" s="1065"/>
      <c r="F979" s="1086"/>
    </row>
    <row r="980" spans="5:6" x14ac:dyDescent="0.25">
      <c r="E980" s="1065"/>
      <c r="F980" s="1086"/>
    </row>
    <row r="981" spans="5:6" x14ac:dyDescent="0.25">
      <c r="E981" s="1065"/>
      <c r="F981" s="1086"/>
    </row>
    <row r="982" spans="5:6" x14ac:dyDescent="0.25">
      <c r="E982" s="1065"/>
      <c r="F982" s="1086"/>
    </row>
    <row r="983" spans="5:6" x14ac:dyDescent="0.25">
      <c r="E983" s="1065"/>
      <c r="F983" s="1086"/>
    </row>
    <row r="984" spans="5:6" x14ac:dyDescent="0.25">
      <c r="E984" s="1065"/>
      <c r="F984" s="1086"/>
    </row>
    <row r="985" spans="5:6" x14ac:dyDescent="0.25">
      <c r="E985" s="1065"/>
      <c r="F985" s="1086"/>
    </row>
    <row r="986" spans="5:6" x14ac:dyDescent="0.25">
      <c r="E986" s="1065"/>
      <c r="F986" s="1086"/>
    </row>
    <row r="987" spans="5:6" x14ac:dyDescent="0.25">
      <c r="E987" s="1065"/>
      <c r="F987" s="1086"/>
    </row>
    <row r="988" spans="5:6" x14ac:dyDescent="0.25">
      <c r="E988" s="1065"/>
      <c r="F988" s="1086"/>
    </row>
    <row r="989" spans="5:6" x14ac:dyDescent="0.25">
      <c r="E989" s="1065"/>
      <c r="F989" s="1086"/>
    </row>
    <row r="990" spans="5:6" x14ac:dyDescent="0.25">
      <c r="E990" s="1065"/>
      <c r="F990" s="1086"/>
    </row>
    <row r="991" spans="5:6" x14ac:dyDescent="0.25">
      <c r="E991" s="1065"/>
      <c r="F991" s="1086"/>
    </row>
    <row r="992" spans="5:6" x14ac:dyDescent="0.25">
      <c r="E992" s="1065"/>
      <c r="F992" s="1086"/>
    </row>
    <row r="993" spans="5:6" x14ac:dyDescent="0.25">
      <c r="E993" s="1065"/>
      <c r="F993" s="1086"/>
    </row>
    <row r="994" spans="5:6" x14ac:dyDescent="0.25">
      <c r="E994" s="1065"/>
      <c r="F994" s="1086"/>
    </row>
    <row r="995" spans="5:6" x14ac:dyDescent="0.25">
      <c r="E995" s="1065"/>
      <c r="F995" s="1086"/>
    </row>
    <row r="996" spans="5:6" x14ac:dyDescent="0.25">
      <c r="E996" s="1065"/>
      <c r="F996" s="1086"/>
    </row>
    <row r="997" spans="5:6" x14ac:dyDescent="0.25">
      <c r="E997" s="1065"/>
      <c r="F997" s="1086"/>
    </row>
    <row r="998" spans="5:6" x14ac:dyDescent="0.25">
      <c r="E998" s="1065"/>
      <c r="F998" s="1086"/>
    </row>
    <row r="999" spans="5:6" x14ac:dyDescent="0.25">
      <c r="E999" s="1065"/>
      <c r="F999" s="1086"/>
    </row>
    <row r="1000" spans="5:6" x14ac:dyDescent="0.25">
      <c r="E1000" s="1065"/>
      <c r="F1000" s="1086"/>
    </row>
    <row r="1001" spans="5:6" x14ac:dyDescent="0.25">
      <c r="E1001" s="1065"/>
      <c r="F1001" s="1086"/>
    </row>
    <row r="1002" spans="5:6" x14ac:dyDescent="0.25">
      <c r="E1002" s="1065"/>
      <c r="F1002" s="1086"/>
    </row>
    <row r="1003" spans="5:6" x14ac:dyDescent="0.25">
      <c r="E1003" s="1065"/>
      <c r="F1003" s="1086"/>
    </row>
    <row r="1004" spans="5:6" x14ac:dyDescent="0.25">
      <c r="E1004" s="1065"/>
      <c r="F1004" s="1086"/>
    </row>
    <row r="1005" spans="5:6" x14ac:dyDescent="0.25">
      <c r="E1005" s="1065"/>
      <c r="F1005" s="1086"/>
    </row>
    <row r="1006" spans="5:6" x14ac:dyDescent="0.25">
      <c r="E1006" s="1065"/>
      <c r="F1006" s="1086"/>
    </row>
    <row r="1007" spans="5:6" x14ac:dyDescent="0.25">
      <c r="E1007" s="1065"/>
      <c r="F1007" s="1086"/>
    </row>
    <row r="1008" spans="5:6" x14ac:dyDescent="0.25">
      <c r="E1008" s="1065"/>
      <c r="F1008" s="1086"/>
    </row>
    <row r="1009" spans="5:6" x14ac:dyDescent="0.25">
      <c r="E1009" s="1065"/>
      <c r="F1009" s="1086"/>
    </row>
    <row r="1010" spans="5:6" x14ac:dyDescent="0.25">
      <c r="E1010" s="1065"/>
      <c r="F1010" s="1086"/>
    </row>
    <row r="1011" spans="5:6" x14ac:dyDescent="0.25">
      <c r="E1011" s="1065"/>
      <c r="F1011" s="1086"/>
    </row>
    <row r="1012" spans="5:6" x14ac:dyDescent="0.25">
      <c r="E1012" s="1065"/>
      <c r="F1012" s="1086"/>
    </row>
    <row r="1013" spans="5:6" x14ac:dyDescent="0.25">
      <c r="E1013" s="1065"/>
      <c r="F1013" s="1086"/>
    </row>
    <row r="1014" spans="5:6" x14ac:dyDescent="0.25">
      <c r="E1014" s="1065"/>
      <c r="F1014" s="1086"/>
    </row>
    <row r="1015" spans="5:6" x14ac:dyDescent="0.25">
      <c r="E1015" s="1065"/>
      <c r="F1015" s="1086"/>
    </row>
    <row r="1016" spans="5:6" x14ac:dyDescent="0.25">
      <c r="E1016" s="1065"/>
      <c r="F1016" s="1086"/>
    </row>
    <row r="1017" spans="5:6" x14ac:dyDescent="0.25">
      <c r="E1017" s="1065"/>
      <c r="F1017" s="1086"/>
    </row>
    <row r="1018" spans="5:6" x14ac:dyDescent="0.25">
      <c r="E1018" s="1065"/>
      <c r="F1018" s="1086"/>
    </row>
    <row r="1019" spans="5:6" x14ac:dyDescent="0.25">
      <c r="E1019" s="1065"/>
      <c r="F1019" s="1086"/>
    </row>
    <row r="1020" spans="5:6" x14ac:dyDescent="0.25">
      <c r="E1020" s="1065"/>
      <c r="F1020" s="1086"/>
    </row>
    <row r="1021" spans="5:6" x14ac:dyDescent="0.25">
      <c r="E1021" s="1065"/>
      <c r="F1021" s="1086"/>
    </row>
    <row r="1022" spans="5:6" x14ac:dyDescent="0.25">
      <c r="E1022" s="1065"/>
      <c r="F1022" s="1086"/>
    </row>
    <row r="1023" spans="5:6" x14ac:dyDescent="0.25">
      <c r="E1023" s="1065"/>
      <c r="F1023" s="1086"/>
    </row>
    <row r="1024" spans="5:6" x14ac:dyDescent="0.25">
      <c r="E1024" s="1065"/>
      <c r="F1024" s="1086"/>
    </row>
    <row r="1025" spans="5:6" x14ac:dyDescent="0.25">
      <c r="E1025" s="1065"/>
      <c r="F1025" s="1086"/>
    </row>
    <row r="1026" spans="5:6" x14ac:dyDescent="0.25">
      <c r="E1026" s="1065"/>
      <c r="F1026" s="1086"/>
    </row>
    <row r="1027" spans="5:6" x14ac:dyDescent="0.25">
      <c r="E1027" s="1065"/>
      <c r="F1027" s="1086"/>
    </row>
    <row r="1028" spans="5:6" x14ac:dyDescent="0.25">
      <c r="E1028" s="1065"/>
      <c r="F1028" s="1086"/>
    </row>
    <row r="1029" spans="5:6" x14ac:dyDescent="0.25">
      <c r="E1029" s="1065"/>
      <c r="F1029" s="1086"/>
    </row>
    <row r="1030" spans="5:6" x14ac:dyDescent="0.25">
      <c r="E1030" s="1065"/>
      <c r="F1030" s="1086"/>
    </row>
    <row r="1031" spans="5:6" x14ac:dyDescent="0.25">
      <c r="E1031" s="1065"/>
      <c r="F1031" s="1086"/>
    </row>
    <row r="1032" spans="5:6" x14ac:dyDescent="0.25">
      <c r="E1032" s="1065"/>
      <c r="F1032" s="1086"/>
    </row>
    <row r="1033" spans="5:6" x14ac:dyDescent="0.25">
      <c r="E1033" s="1065"/>
      <c r="F1033" s="1086"/>
    </row>
    <row r="1034" spans="5:6" x14ac:dyDescent="0.25">
      <c r="E1034" s="1065"/>
      <c r="F1034" s="1086"/>
    </row>
    <row r="1035" spans="5:6" x14ac:dyDescent="0.25">
      <c r="E1035" s="1065"/>
      <c r="F1035" s="1086"/>
    </row>
    <row r="1036" spans="5:6" x14ac:dyDescent="0.25">
      <c r="E1036" s="1065"/>
      <c r="F1036" s="1086"/>
    </row>
    <row r="1037" spans="5:6" x14ac:dyDescent="0.25">
      <c r="E1037" s="1065"/>
      <c r="F1037" s="1086"/>
    </row>
    <row r="1038" spans="5:6" x14ac:dyDescent="0.25">
      <c r="E1038" s="1065"/>
      <c r="F1038" s="1086"/>
    </row>
    <row r="1039" spans="5:6" x14ac:dyDescent="0.25">
      <c r="E1039" s="1065"/>
      <c r="F1039" s="1086"/>
    </row>
    <row r="1040" spans="5:6" x14ac:dyDescent="0.25">
      <c r="E1040" s="1065"/>
      <c r="F1040" s="1086"/>
    </row>
    <row r="1041" spans="5:6" x14ac:dyDescent="0.25">
      <c r="E1041" s="1065"/>
      <c r="F1041" s="1086"/>
    </row>
    <row r="1042" spans="5:6" x14ac:dyDescent="0.25">
      <c r="E1042" s="1065"/>
      <c r="F1042" s="1086"/>
    </row>
    <row r="1043" spans="5:6" x14ac:dyDescent="0.25">
      <c r="E1043" s="1065"/>
      <c r="F1043" s="1086"/>
    </row>
    <row r="1044" spans="5:6" x14ac:dyDescent="0.25">
      <c r="E1044" s="1065"/>
      <c r="F1044" s="1086"/>
    </row>
    <row r="1045" spans="5:6" x14ac:dyDescent="0.25">
      <c r="E1045" s="1065"/>
      <c r="F1045" s="1086"/>
    </row>
    <row r="1046" spans="5:6" x14ac:dyDescent="0.25">
      <c r="E1046" s="1065"/>
      <c r="F1046" s="1086"/>
    </row>
    <row r="1047" spans="5:6" x14ac:dyDescent="0.25">
      <c r="E1047" s="1065"/>
      <c r="F1047" s="1086"/>
    </row>
    <row r="1048" spans="5:6" x14ac:dyDescent="0.25">
      <c r="E1048" s="1065"/>
      <c r="F1048" s="1086"/>
    </row>
    <row r="1049" spans="5:6" x14ac:dyDescent="0.25">
      <c r="E1049" s="1065"/>
      <c r="F1049" s="1086"/>
    </row>
    <row r="1050" spans="5:6" x14ac:dyDescent="0.25">
      <c r="E1050" s="1065"/>
      <c r="F1050" s="1086"/>
    </row>
    <row r="1051" spans="5:6" x14ac:dyDescent="0.25">
      <c r="E1051" s="1065"/>
      <c r="F1051" s="1086"/>
    </row>
    <row r="1052" spans="5:6" x14ac:dyDescent="0.25">
      <c r="E1052" s="1065"/>
      <c r="F1052" s="1086"/>
    </row>
    <row r="1053" spans="5:6" x14ac:dyDescent="0.25">
      <c r="E1053" s="1065"/>
      <c r="F1053" s="1086"/>
    </row>
    <row r="1054" spans="5:6" x14ac:dyDescent="0.25">
      <c r="E1054" s="1065"/>
      <c r="F1054" s="1086"/>
    </row>
    <row r="1055" spans="5:6" x14ac:dyDescent="0.25">
      <c r="E1055" s="1065"/>
      <c r="F1055" s="1086"/>
    </row>
    <row r="1056" spans="5:6" x14ac:dyDescent="0.25">
      <c r="E1056" s="1065"/>
      <c r="F1056" s="1086"/>
    </row>
    <row r="1057" spans="5:6" x14ac:dyDescent="0.25">
      <c r="E1057" s="1065"/>
      <c r="F1057" s="1086"/>
    </row>
    <row r="1058" spans="5:6" x14ac:dyDescent="0.25">
      <c r="E1058" s="1065"/>
      <c r="F1058" s="1086"/>
    </row>
    <row r="1059" spans="5:6" x14ac:dyDescent="0.25">
      <c r="E1059" s="1065"/>
      <c r="F1059" s="1086"/>
    </row>
    <row r="1060" spans="5:6" x14ac:dyDescent="0.25">
      <c r="E1060" s="1065"/>
      <c r="F1060" s="1086"/>
    </row>
    <row r="1061" spans="5:6" x14ac:dyDescent="0.25">
      <c r="E1061" s="1065"/>
      <c r="F1061" s="1086"/>
    </row>
    <row r="1062" spans="5:6" x14ac:dyDescent="0.25">
      <c r="E1062" s="1065"/>
      <c r="F1062" s="1086"/>
    </row>
    <row r="1063" spans="5:6" x14ac:dyDescent="0.25">
      <c r="E1063" s="1065"/>
      <c r="F1063" s="1086"/>
    </row>
    <row r="1064" spans="5:6" x14ac:dyDescent="0.25">
      <c r="E1064" s="1065"/>
      <c r="F1064" s="1086"/>
    </row>
    <row r="1065" spans="5:6" x14ac:dyDescent="0.25">
      <c r="E1065" s="1065"/>
      <c r="F1065" s="1086"/>
    </row>
    <row r="1066" spans="5:6" x14ac:dyDescent="0.25">
      <c r="E1066" s="1065"/>
      <c r="F1066" s="1086"/>
    </row>
    <row r="1067" spans="5:6" x14ac:dyDescent="0.25">
      <c r="E1067" s="1065"/>
      <c r="F1067" s="1086"/>
    </row>
    <row r="1068" spans="5:6" x14ac:dyDescent="0.25">
      <c r="E1068" s="1065"/>
      <c r="F1068" s="1086"/>
    </row>
    <row r="1069" spans="5:6" x14ac:dyDescent="0.25">
      <c r="E1069" s="1065"/>
      <c r="F1069" s="1086"/>
    </row>
    <row r="1070" spans="5:6" x14ac:dyDescent="0.25">
      <c r="E1070" s="1065"/>
      <c r="F1070" s="1086"/>
    </row>
    <row r="1071" spans="5:6" x14ac:dyDescent="0.25">
      <c r="E1071" s="1065"/>
      <c r="F1071" s="1086"/>
    </row>
    <row r="1072" spans="5:6" x14ac:dyDescent="0.25">
      <c r="E1072" s="1065"/>
      <c r="F1072" s="1086"/>
    </row>
    <row r="1073" spans="5:6" x14ac:dyDescent="0.25">
      <c r="E1073" s="1065"/>
      <c r="F1073" s="1086"/>
    </row>
    <row r="1074" spans="5:6" x14ac:dyDescent="0.25">
      <c r="E1074" s="1065"/>
      <c r="F1074" s="1086"/>
    </row>
    <row r="1075" spans="5:6" x14ac:dyDescent="0.25">
      <c r="E1075" s="1065"/>
      <c r="F1075" s="1086"/>
    </row>
    <row r="1076" spans="5:6" x14ac:dyDescent="0.25">
      <c r="E1076" s="1065"/>
      <c r="F1076" s="1086"/>
    </row>
    <row r="1077" spans="5:6" x14ac:dyDescent="0.25">
      <c r="E1077" s="1065"/>
      <c r="F1077" s="1086"/>
    </row>
    <row r="1078" spans="5:6" x14ac:dyDescent="0.25">
      <c r="E1078" s="1065"/>
      <c r="F1078" s="1086"/>
    </row>
    <row r="1079" spans="5:6" x14ac:dyDescent="0.25">
      <c r="E1079" s="1065"/>
      <c r="F1079" s="1086"/>
    </row>
    <row r="1080" spans="5:6" x14ac:dyDescent="0.25">
      <c r="E1080" s="1065"/>
      <c r="F1080" s="1086"/>
    </row>
    <row r="1081" spans="5:6" x14ac:dyDescent="0.25">
      <c r="E1081" s="1065"/>
      <c r="F1081" s="1086"/>
    </row>
    <row r="1082" spans="5:6" x14ac:dyDescent="0.25">
      <c r="E1082" s="1065"/>
      <c r="F1082" s="1086"/>
    </row>
    <row r="1083" spans="5:6" x14ac:dyDescent="0.25">
      <c r="E1083" s="1065"/>
      <c r="F1083" s="1086"/>
    </row>
    <row r="1084" spans="5:6" x14ac:dyDescent="0.25">
      <c r="E1084" s="1065"/>
      <c r="F1084" s="1086"/>
    </row>
    <row r="1085" spans="5:6" x14ac:dyDescent="0.25">
      <c r="E1085" s="1065"/>
      <c r="F1085" s="1086"/>
    </row>
    <row r="1086" spans="5:6" x14ac:dyDescent="0.25">
      <c r="E1086" s="1065"/>
      <c r="F1086" s="1086"/>
    </row>
    <row r="1087" spans="5:6" x14ac:dyDescent="0.25">
      <c r="E1087" s="1065"/>
      <c r="F1087" s="1086"/>
    </row>
    <row r="1088" spans="5:6" x14ac:dyDescent="0.25">
      <c r="E1088" s="1065"/>
      <c r="F1088" s="1086"/>
    </row>
    <row r="1089" spans="5:6" x14ac:dyDescent="0.25">
      <c r="E1089" s="1065"/>
      <c r="F1089" s="1086"/>
    </row>
    <row r="1090" spans="5:6" x14ac:dyDescent="0.25">
      <c r="E1090" s="1065"/>
      <c r="F1090" s="1086"/>
    </row>
    <row r="1091" spans="5:6" x14ac:dyDescent="0.25">
      <c r="E1091" s="1065"/>
      <c r="F1091" s="1086"/>
    </row>
    <row r="1092" spans="5:6" x14ac:dyDescent="0.25">
      <c r="E1092" s="1065"/>
      <c r="F1092" s="1086"/>
    </row>
    <row r="1093" spans="5:6" x14ac:dyDescent="0.25">
      <c r="E1093" s="1065"/>
      <c r="F1093" s="1086"/>
    </row>
    <row r="1094" spans="5:6" x14ac:dyDescent="0.25">
      <c r="E1094" s="1065"/>
      <c r="F1094" s="1086"/>
    </row>
    <row r="1095" spans="5:6" x14ac:dyDescent="0.25">
      <c r="E1095" s="1065"/>
      <c r="F1095" s="1086"/>
    </row>
    <row r="1096" spans="5:6" x14ac:dyDescent="0.25">
      <c r="E1096" s="1065"/>
      <c r="F1096" s="1086"/>
    </row>
    <row r="1097" spans="5:6" x14ac:dyDescent="0.25">
      <c r="E1097" s="1065"/>
      <c r="F1097" s="1086"/>
    </row>
    <row r="1098" spans="5:6" x14ac:dyDescent="0.25">
      <c r="E1098" s="1065"/>
      <c r="F1098" s="1086"/>
    </row>
    <row r="1099" spans="5:6" x14ac:dyDescent="0.25">
      <c r="E1099" s="1065"/>
      <c r="F1099" s="1086"/>
    </row>
    <row r="1100" spans="5:6" x14ac:dyDescent="0.25">
      <c r="E1100" s="1065"/>
      <c r="F1100" s="1086"/>
    </row>
    <row r="1101" spans="5:6" x14ac:dyDescent="0.25">
      <c r="E1101" s="1065"/>
      <c r="F1101" s="1086"/>
    </row>
    <row r="1102" spans="5:6" x14ac:dyDescent="0.25">
      <c r="E1102" s="1065"/>
      <c r="F1102" s="1086"/>
    </row>
    <row r="1103" spans="5:6" x14ac:dyDescent="0.25">
      <c r="E1103" s="1065"/>
      <c r="F1103" s="1086"/>
    </row>
    <row r="1104" spans="5:6" x14ac:dyDescent="0.25">
      <c r="E1104" s="1065"/>
      <c r="F1104" s="1086"/>
    </row>
    <row r="1105" spans="5:6" x14ac:dyDescent="0.25">
      <c r="E1105" s="1065"/>
      <c r="F1105" s="1086"/>
    </row>
    <row r="1106" spans="5:6" x14ac:dyDescent="0.25">
      <c r="E1106" s="1065"/>
      <c r="F1106" s="1086"/>
    </row>
    <row r="1107" spans="5:6" x14ac:dyDescent="0.25">
      <c r="E1107" s="1065"/>
      <c r="F1107" s="1086"/>
    </row>
    <row r="1108" spans="5:6" x14ac:dyDescent="0.25">
      <c r="E1108" s="1065"/>
      <c r="F1108" s="1086"/>
    </row>
    <row r="1109" spans="5:6" x14ac:dyDescent="0.25">
      <c r="E1109" s="1065"/>
      <c r="F1109" s="1086"/>
    </row>
    <row r="1110" spans="5:6" x14ac:dyDescent="0.25">
      <c r="E1110" s="1065"/>
      <c r="F1110" s="1086"/>
    </row>
    <row r="1111" spans="5:6" x14ac:dyDescent="0.25">
      <c r="E1111" s="1065"/>
      <c r="F1111" s="1086"/>
    </row>
    <row r="1112" spans="5:6" x14ac:dyDescent="0.25">
      <c r="E1112" s="1065"/>
      <c r="F1112" s="1086"/>
    </row>
    <row r="1113" spans="5:6" x14ac:dyDescent="0.25">
      <c r="E1113" s="1065"/>
      <c r="F1113" s="1086"/>
    </row>
    <row r="1114" spans="5:6" x14ac:dyDescent="0.25">
      <c r="E1114" s="1065"/>
      <c r="F1114" s="1086"/>
    </row>
    <row r="1115" spans="5:6" x14ac:dyDescent="0.25">
      <c r="E1115" s="1065"/>
      <c r="F1115" s="1086"/>
    </row>
    <row r="1116" spans="5:6" x14ac:dyDescent="0.25">
      <c r="E1116" s="1065"/>
      <c r="F1116" s="1086"/>
    </row>
    <row r="1117" spans="5:6" x14ac:dyDescent="0.25">
      <c r="E1117" s="1065"/>
      <c r="F1117" s="1086"/>
    </row>
    <row r="1118" spans="5:6" x14ac:dyDescent="0.25">
      <c r="E1118" s="1065"/>
      <c r="F1118" s="1086"/>
    </row>
    <row r="1119" spans="5:6" x14ac:dyDescent="0.25">
      <c r="E1119" s="1065"/>
      <c r="F1119" s="1086"/>
    </row>
    <row r="1120" spans="5:6" x14ac:dyDescent="0.25">
      <c r="E1120" s="1065"/>
      <c r="F1120" s="1086"/>
    </row>
    <row r="1121" spans="5:6" x14ac:dyDescent="0.25">
      <c r="E1121" s="1065"/>
      <c r="F1121" s="1086"/>
    </row>
    <row r="1122" spans="5:6" x14ac:dyDescent="0.25">
      <c r="E1122" s="1065"/>
      <c r="F1122" s="1086"/>
    </row>
    <row r="1123" spans="5:6" x14ac:dyDescent="0.25">
      <c r="E1123" s="1065"/>
      <c r="F1123" s="1086"/>
    </row>
    <row r="1124" spans="5:6" x14ac:dyDescent="0.25">
      <c r="E1124" s="1065"/>
      <c r="F1124" s="1086"/>
    </row>
    <row r="1125" spans="5:6" x14ac:dyDescent="0.25">
      <c r="E1125" s="1065"/>
      <c r="F1125" s="1086"/>
    </row>
    <row r="1126" spans="5:6" x14ac:dyDescent="0.25">
      <c r="E1126" s="1065"/>
      <c r="F1126" s="1086"/>
    </row>
    <row r="1127" spans="5:6" x14ac:dyDescent="0.25">
      <c r="E1127" s="1065"/>
      <c r="F1127" s="1086"/>
    </row>
    <row r="1128" spans="5:6" x14ac:dyDescent="0.25">
      <c r="E1128" s="1065"/>
      <c r="F1128" s="1086"/>
    </row>
    <row r="1129" spans="5:6" x14ac:dyDescent="0.25">
      <c r="E1129" s="1065"/>
      <c r="F1129" s="1086"/>
    </row>
    <row r="1130" spans="5:6" x14ac:dyDescent="0.25">
      <c r="E1130" s="1065"/>
      <c r="F1130" s="1086"/>
    </row>
    <row r="1131" spans="5:6" x14ac:dyDescent="0.25">
      <c r="E1131" s="1065"/>
      <c r="F1131" s="1086"/>
    </row>
    <row r="1132" spans="5:6" x14ac:dyDescent="0.25">
      <c r="E1132" s="1065"/>
      <c r="F1132" s="1086"/>
    </row>
    <row r="1133" spans="5:6" x14ac:dyDescent="0.25">
      <c r="E1133" s="1065"/>
      <c r="F1133" s="1086"/>
    </row>
    <row r="1134" spans="5:6" x14ac:dyDescent="0.25">
      <c r="E1134" s="1065"/>
      <c r="F1134" s="1086"/>
    </row>
    <row r="1135" spans="5:6" x14ac:dyDescent="0.25">
      <c r="E1135" s="1065"/>
      <c r="F1135" s="1086"/>
    </row>
    <row r="1136" spans="5:6" x14ac:dyDescent="0.25">
      <c r="E1136" s="1065"/>
      <c r="F1136" s="1086"/>
    </row>
    <row r="1137" spans="5:6" x14ac:dyDescent="0.25">
      <c r="E1137" s="1065"/>
      <c r="F1137" s="1086"/>
    </row>
    <row r="1138" spans="5:6" x14ac:dyDescent="0.25">
      <c r="E1138" s="1065"/>
      <c r="F1138" s="1086"/>
    </row>
    <row r="1139" spans="5:6" x14ac:dyDescent="0.25">
      <c r="E1139" s="1065"/>
      <c r="F1139" s="1086"/>
    </row>
    <row r="1140" spans="5:6" x14ac:dyDescent="0.25">
      <c r="E1140" s="1065"/>
      <c r="F1140" s="1086"/>
    </row>
    <row r="1141" spans="5:6" x14ac:dyDescent="0.25">
      <c r="E1141" s="1065"/>
      <c r="F1141" s="1086"/>
    </row>
    <row r="1142" spans="5:6" x14ac:dyDescent="0.25">
      <c r="E1142" s="1065"/>
      <c r="F1142" s="1086"/>
    </row>
    <row r="1143" spans="5:6" x14ac:dyDescent="0.25">
      <c r="E1143" s="1065"/>
      <c r="F1143" s="1086"/>
    </row>
    <row r="1144" spans="5:6" x14ac:dyDescent="0.25">
      <c r="E1144" s="1065"/>
      <c r="F1144" s="1086"/>
    </row>
    <row r="1145" spans="5:6" x14ac:dyDescent="0.25">
      <c r="E1145" s="1065"/>
      <c r="F1145" s="1086"/>
    </row>
    <row r="1146" spans="5:6" x14ac:dyDescent="0.25">
      <c r="E1146" s="1065"/>
      <c r="F1146" s="1086"/>
    </row>
    <row r="1147" spans="5:6" x14ac:dyDescent="0.25">
      <c r="E1147" s="1065"/>
      <c r="F1147" s="1086"/>
    </row>
    <row r="1148" spans="5:6" x14ac:dyDescent="0.25">
      <c r="E1148" s="1065"/>
      <c r="F1148" s="1086"/>
    </row>
    <row r="1149" spans="5:6" x14ac:dyDescent="0.25">
      <c r="E1149" s="1065"/>
      <c r="F1149" s="1086"/>
    </row>
    <row r="1150" spans="5:6" x14ac:dyDescent="0.25">
      <c r="E1150" s="1065"/>
      <c r="F1150" s="1086"/>
    </row>
    <row r="1151" spans="5:6" x14ac:dyDescent="0.25">
      <c r="E1151" s="1065"/>
      <c r="F1151" s="1086"/>
    </row>
    <row r="1152" spans="5:6" x14ac:dyDescent="0.25">
      <c r="E1152" s="1065"/>
      <c r="F1152" s="1086"/>
    </row>
    <row r="1153" spans="5:6" x14ac:dyDescent="0.25">
      <c r="E1153" s="1065"/>
      <c r="F1153" s="1086"/>
    </row>
    <row r="1154" spans="5:6" x14ac:dyDescent="0.25">
      <c r="E1154" s="1065"/>
      <c r="F1154" s="1086"/>
    </row>
    <row r="1155" spans="5:6" x14ac:dyDescent="0.25">
      <c r="E1155" s="1065"/>
      <c r="F1155" s="1086"/>
    </row>
    <row r="1156" spans="5:6" x14ac:dyDescent="0.25">
      <c r="E1156" s="1065"/>
      <c r="F1156" s="1086"/>
    </row>
    <row r="1157" spans="5:6" x14ac:dyDescent="0.25">
      <c r="E1157" s="1065"/>
      <c r="F1157" s="1086"/>
    </row>
    <row r="1158" spans="5:6" x14ac:dyDescent="0.25">
      <c r="E1158" s="1065"/>
      <c r="F1158" s="1086"/>
    </row>
    <row r="1159" spans="5:6" x14ac:dyDescent="0.25">
      <c r="E1159" s="1065"/>
      <c r="F1159" s="1086"/>
    </row>
    <row r="1160" spans="5:6" x14ac:dyDescent="0.25">
      <c r="E1160" s="1065"/>
      <c r="F1160" s="1086"/>
    </row>
    <row r="1161" spans="5:6" x14ac:dyDescent="0.25">
      <c r="E1161" s="1065"/>
      <c r="F1161" s="1086"/>
    </row>
    <row r="1162" spans="5:6" x14ac:dyDescent="0.25">
      <c r="E1162" s="1065"/>
      <c r="F1162" s="1086"/>
    </row>
    <row r="1163" spans="5:6" x14ac:dyDescent="0.25">
      <c r="E1163" s="1065"/>
      <c r="F1163" s="1086"/>
    </row>
    <row r="1164" spans="5:6" x14ac:dyDescent="0.25">
      <c r="E1164" s="1065"/>
      <c r="F1164" s="1086"/>
    </row>
    <row r="1165" spans="5:6" x14ac:dyDescent="0.25">
      <c r="E1165" s="1065"/>
      <c r="F1165" s="1086"/>
    </row>
    <row r="1166" spans="5:6" x14ac:dyDescent="0.25">
      <c r="E1166" s="1065"/>
      <c r="F1166" s="1086"/>
    </row>
    <row r="1167" spans="5:6" x14ac:dyDescent="0.25">
      <c r="E1167" s="1065"/>
      <c r="F1167" s="1086"/>
    </row>
    <row r="1168" spans="5:6" x14ac:dyDescent="0.25">
      <c r="E1168" s="1065"/>
      <c r="F1168" s="1086"/>
    </row>
    <row r="1169" spans="5:6" x14ac:dyDescent="0.25">
      <c r="E1169" s="1065"/>
      <c r="F1169" s="1086"/>
    </row>
    <row r="1170" spans="5:6" x14ac:dyDescent="0.25">
      <c r="E1170" s="1065"/>
      <c r="F1170" s="1086"/>
    </row>
    <row r="1171" spans="5:6" x14ac:dyDescent="0.25">
      <c r="E1171" s="1065"/>
      <c r="F1171" s="1086"/>
    </row>
    <row r="1172" spans="5:6" x14ac:dyDescent="0.25">
      <c r="E1172" s="1065"/>
      <c r="F1172" s="1086"/>
    </row>
    <row r="1173" spans="5:6" x14ac:dyDescent="0.25">
      <c r="E1173" s="1065"/>
      <c r="F1173" s="1086"/>
    </row>
    <row r="1174" spans="5:6" x14ac:dyDescent="0.25">
      <c r="E1174" s="1065"/>
      <c r="F1174" s="1086"/>
    </row>
    <row r="1175" spans="5:6" x14ac:dyDescent="0.25">
      <c r="E1175" s="1065"/>
      <c r="F1175" s="1086"/>
    </row>
    <row r="1176" spans="5:6" x14ac:dyDescent="0.25">
      <c r="E1176" s="1065"/>
      <c r="F1176" s="1086"/>
    </row>
    <row r="1177" spans="5:6" x14ac:dyDescent="0.25">
      <c r="E1177" s="1065"/>
      <c r="F1177" s="1086"/>
    </row>
    <row r="1178" spans="5:6" x14ac:dyDescent="0.25">
      <c r="E1178" s="1065"/>
      <c r="F1178" s="1086"/>
    </row>
    <row r="1179" spans="5:6" x14ac:dyDescent="0.25">
      <c r="E1179" s="1065"/>
      <c r="F1179" s="1086"/>
    </row>
    <row r="1180" spans="5:6" x14ac:dyDescent="0.25">
      <c r="E1180" s="1065"/>
      <c r="F1180" s="1086"/>
    </row>
    <row r="1181" spans="5:6" x14ac:dyDescent="0.25">
      <c r="E1181" s="1065"/>
      <c r="F1181" s="1086"/>
    </row>
    <row r="1182" spans="5:6" x14ac:dyDescent="0.25">
      <c r="E1182" s="1065"/>
      <c r="F1182" s="1086"/>
    </row>
    <row r="1183" spans="5:6" x14ac:dyDescent="0.25">
      <c r="E1183" s="1065"/>
      <c r="F1183" s="1086"/>
    </row>
    <row r="1184" spans="5:6" x14ac:dyDescent="0.25">
      <c r="E1184" s="1065"/>
      <c r="F1184" s="1086"/>
    </row>
    <row r="1185" spans="5:6" x14ac:dyDescent="0.25">
      <c r="E1185" s="1065"/>
      <c r="F1185" s="1086"/>
    </row>
    <row r="1186" spans="5:6" x14ac:dyDescent="0.25">
      <c r="E1186" s="1065"/>
      <c r="F1186" s="1086"/>
    </row>
    <row r="1187" spans="5:6" x14ac:dyDescent="0.25">
      <c r="E1187" s="1065"/>
      <c r="F1187" s="1086"/>
    </row>
    <row r="1188" spans="5:6" x14ac:dyDescent="0.25">
      <c r="E1188" s="1065"/>
      <c r="F1188" s="1086"/>
    </row>
    <row r="1189" spans="5:6" x14ac:dyDescent="0.25">
      <c r="E1189" s="1065"/>
      <c r="F1189" s="1086"/>
    </row>
    <row r="1190" spans="5:6" x14ac:dyDescent="0.25">
      <c r="E1190" s="1065"/>
      <c r="F1190" s="1086"/>
    </row>
    <row r="1191" spans="5:6" x14ac:dyDescent="0.25">
      <c r="E1191" s="1065"/>
      <c r="F1191" s="1086"/>
    </row>
    <row r="1192" spans="5:6" x14ac:dyDescent="0.25">
      <c r="E1192" s="1065"/>
      <c r="F1192" s="1086"/>
    </row>
    <row r="1193" spans="5:6" x14ac:dyDescent="0.25">
      <c r="E1193" s="1065"/>
      <c r="F1193" s="1086"/>
    </row>
    <row r="1194" spans="5:6" x14ac:dyDescent="0.25">
      <c r="E1194" s="1065"/>
      <c r="F1194" s="1086"/>
    </row>
    <row r="1195" spans="5:6" x14ac:dyDescent="0.25">
      <c r="E1195" s="1065"/>
      <c r="F1195" s="1086"/>
    </row>
    <row r="1196" spans="5:6" x14ac:dyDescent="0.25">
      <c r="E1196" s="1065"/>
      <c r="F1196" s="1086"/>
    </row>
    <row r="1197" spans="5:6" x14ac:dyDescent="0.25">
      <c r="E1197" s="1065"/>
      <c r="F1197" s="1086"/>
    </row>
    <row r="1198" spans="5:6" x14ac:dyDescent="0.25">
      <c r="E1198" s="1065"/>
      <c r="F1198" s="1086"/>
    </row>
    <row r="1199" spans="5:6" x14ac:dyDescent="0.25">
      <c r="E1199" s="1065"/>
      <c r="F1199" s="1086"/>
    </row>
    <row r="1200" spans="5:6" x14ac:dyDescent="0.25">
      <c r="E1200" s="1065"/>
      <c r="F1200" s="1086"/>
    </row>
    <row r="1201" spans="5:6" x14ac:dyDescent="0.25">
      <c r="E1201" s="1065"/>
      <c r="F1201" s="1086"/>
    </row>
    <row r="1202" spans="5:6" x14ac:dyDescent="0.25">
      <c r="E1202" s="1065"/>
      <c r="F1202" s="1086"/>
    </row>
    <row r="1203" spans="5:6" x14ac:dyDescent="0.25">
      <c r="E1203" s="1065"/>
      <c r="F1203" s="1086"/>
    </row>
    <row r="1204" spans="5:6" x14ac:dyDescent="0.25">
      <c r="E1204" s="1065"/>
      <c r="F1204" s="1086"/>
    </row>
    <row r="1205" spans="5:6" x14ac:dyDescent="0.25">
      <c r="E1205" s="1065"/>
      <c r="F1205" s="1086"/>
    </row>
    <row r="1206" spans="5:6" x14ac:dyDescent="0.25">
      <c r="E1206" s="1065"/>
      <c r="F1206" s="1086"/>
    </row>
    <row r="1207" spans="5:6" x14ac:dyDescent="0.25">
      <c r="E1207" s="1065"/>
      <c r="F1207" s="1086"/>
    </row>
    <row r="1208" spans="5:6" x14ac:dyDescent="0.25">
      <c r="E1208" s="1065"/>
      <c r="F1208" s="1086"/>
    </row>
    <row r="1209" spans="5:6" x14ac:dyDescent="0.25">
      <c r="E1209" s="1065"/>
      <c r="F1209" s="1086"/>
    </row>
    <row r="1210" spans="5:6" x14ac:dyDescent="0.25">
      <c r="E1210" s="1065"/>
      <c r="F1210" s="1086"/>
    </row>
    <row r="1211" spans="5:6" x14ac:dyDescent="0.25">
      <c r="E1211" s="1065"/>
      <c r="F1211" s="1086"/>
    </row>
    <row r="1212" spans="5:6" x14ac:dyDescent="0.25">
      <c r="E1212" s="1065"/>
      <c r="F1212" s="1086"/>
    </row>
    <row r="1213" spans="5:6" x14ac:dyDescent="0.25">
      <c r="E1213" s="1065"/>
      <c r="F1213" s="1086"/>
    </row>
    <row r="1214" spans="5:6" x14ac:dyDescent="0.25">
      <c r="E1214" s="1065"/>
      <c r="F1214" s="1086"/>
    </row>
    <row r="1215" spans="5:6" x14ac:dyDescent="0.25">
      <c r="E1215" s="1065"/>
      <c r="F1215" s="1086"/>
    </row>
    <row r="1216" spans="5:6" x14ac:dyDescent="0.25">
      <c r="E1216" s="1065"/>
      <c r="F1216" s="1086"/>
    </row>
    <row r="1217" spans="5:6" x14ac:dyDescent="0.25">
      <c r="E1217" s="1065"/>
      <c r="F1217" s="1086"/>
    </row>
    <row r="1218" spans="5:6" x14ac:dyDescent="0.25">
      <c r="E1218" s="1065"/>
      <c r="F1218" s="1086"/>
    </row>
    <row r="1219" spans="5:6" x14ac:dyDescent="0.25">
      <c r="E1219" s="1065"/>
      <c r="F1219" s="1086"/>
    </row>
    <row r="1220" spans="5:6" x14ac:dyDescent="0.25">
      <c r="E1220" s="1065"/>
      <c r="F1220" s="1086"/>
    </row>
    <row r="1221" spans="5:6" x14ac:dyDescent="0.25">
      <c r="E1221" s="1065"/>
      <c r="F1221" s="1086"/>
    </row>
    <row r="1222" spans="5:6" x14ac:dyDescent="0.25">
      <c r="E1222" s="1065"/>
      <c r="F1222" s="1086"/>
    </row>
    <row r="1223" spans="5:6" x14ac:dyDescent="0.25">
      <c r="E1223" s="1065"/>
      <c r="F1223" s="1086"/>
    </row>
    <row r="1224" spans="5:6" x14ac:dyDescent="0.25">
      <c r="E1224" s="1065"/>
      <c r="F1224" s="1086"/>
    </row>
    <row r="1225" spans="5:6" x14ac:dyDescent="0.25">
      <c r="E1225" s="1065"/>
      <c r="F1225" s="1086"/>
    </row>
    <row r="1226" spans="5:6" x14ac:dyDescent="0.25">
      <c r="E1226" s="1065"/>
      <c r="F1226" s="1086"/>
    </row>
    <row r="1227" spans="5:6" x14ac:dyDescent="0.25">
      <c r="E1227" s="1065"/>
      <c r="F1227" s="1086"/>
    </row>
    <row r="1228" spans="5:6" x14ac:dyDescent="0.25">
      <c r="E1228" s="1065"/>
      <c r="F1228" s="1086"/>
    </row>
    <row r="1229" spans="5:6" x14ac:dyDescent="0.25">
      <c r="E1229" s="1065"/>
      <c r="F1229" s="1086"/>
    </row>
    <row r="1230" spans="5:6" x14ac:dyDescent="0.25">
      <c r="E1230" s="1065"/>
      <c r="F1230" s="1086"/>
    </row>
    <row r="1231" spans="5:6" x14ac:dyDescent="0.25">
      <c r="E1231" s="1065"/>
      <c r="F1231" s="1086"/>
    </row>
    <row r="1232" spans="5:6" x14ac:dyDescent="0.25">
      <c r="E1232" s="1065"/>
      <c r="F1232" s="1086"/>
    </row>
    <row r="1233" spans="5:6" x14ac:dyDescent="0.25">
      <c r="E1233" s="1065"/>
      <c r="F1233" s="1086"/>
    </row>
    <row r="1234" spans="5:6" x14ac:dyDescent="0.25">
      <c r="E1234" s="1065"/>
      <c r="F1234" s="1086"/>
    </row>
    <row r="1235" spans="5:6" x14ac:dyDescent="0.25">
      <c r="E1235" s="1065"/>
      <c r="F1235" s="1086"/>
    </row>
    <row r="1236" spans="5:6" x14ac:dyDescent="0.25">
      <c r="E1236" s="1065"/>
      <c r="F1236" s="1086"/>
    </row>
    <row r="1237" spans="5:6" x14ac:dyDescent="0.25">
      <c r="E1237" s="1065"/>
      <c r="F1237" s="1086"/>
    </row>
    <row r="1238" spans="5:6" x14ac:dyDescent="0.25">
      <c r="E1238" s="1065"/>
      <c r="F1238" s="1086"/>
    </row>
    <row r="1239" spans="5:6" x14ac:dyDescent="0.25">
      <c r="E1239" s="1065"/>
      <c r="F1239" s="1086"/>
    </row>
    <row r="1240" spans="5:6" x14ac:dyDescent="0.25">
      <c r="E1240" s="1065"/>
      <c r="F1240" s="1086"/>
    </row>
    <row r="1241" spans="5:6" x14ac:dyDescent="0.25">
      <c r="E1241" s="1065"/>
      <c r="F1241" s="1086"/>
    </row>
    <row r="1242" spans="5:6" x14ac:dyDescent="0.25">
      <c r="E1242" s="1065"/>
      <c r="F1242" s="1086"/>
    </row>
    <row r="1243" spans="5:6" x14ac:dyDescent="0.25">
      <c r="E1243" s="1065"/>
      <c r="F1243" s="1086"/>
    </row>
    <row r="1244" spans="5:6" x14ac:dyDescent="0.25">
      <c r="E1244" s="1065"/>
      <c r="F1244" s="1086"/>
    </row>
    <row r="1245" spans="5:6" x14ac:dyDescent="0.25">
      <c r="E1245" s="1065"/>
      <c r="F1245" s="1086"/>
    </row>
    <row r="1246" spans="5:6" x14ac:dyDescent="0.25">
      <c r="E1246" s="1065"/>
      <c r="F1246" s="1086"/>
    </row>
    <row r="1247" spans="5:6" x14ac:dyDescent="0.25">
      <c r="E1247" s="1065"/>
      <c r="F1247" s="1086"/>
    </row>
    <row r="1248" spans="5:6" x14ac:dyDescent="0.25">
      <c r="E1248" s="1065"/>
      <c r="F1248" s="1086"/>
    </row>
    <row r="1249" spans="5:6" x14ac:dyDescent="0.25">
      <c r="E1249" s="1065"/>
      <c r="F1249" s="1086"/>
    </row>
    <row r="1250" spans="5:6" x14ac:dyDescent="0.25">
      <c r="E1250" s="1065"/>
      <c r="F1250" s="1086"/>
    </row>
    <row r="1251" spans="5:6" x14ac:dyDescent="0.25">
      <c r="E1251" s="1065"/>
      <c r="F1251" s="1086"/>
    </row>
    <row r="1252" spans="5:6" x14ac:dyDescent="0.25">
      <c r="E1252" s="1065"/>
      <c r="F1252" s="1086"/>
    </row>
    <row r="1253" spans="5:6" x14ac:dyDescent="0.25">
      <c r="E1253" s="1065"/>
      <c r="F1253" s="1086"/>
    </row>
    <row r="1254" spans="5:6" x14ac:dyDescent="0.25">
      <c r="E1254" s="1065"/>
      <c r="F1254" s="1086"/>
    </row>
    <row r="1255" spans="5:6" x14ac:dyDescent="0.25">
      <c r="E1255" s="1065"/>
      <c r="F1255" s="1086"/>
    </row>
    <row r="1256" spans="5:6" x14ac:dyDescent="0.25">
      <c r="E1256" s="1065"/>
      <c r="F1256" s="1086"/>
    </row>
    <row r="1257" spans="5:6" x14ac:dyDescent="0.25">
      <c r="E1257" s="1065"/>
      <c r="F1257" s="1086"/>
    </row>
    <row r="1258" spans="5:6" x14ac:dyDescent="0.25">
      <c r="E1258" s="1065"/>
      <c r="F1258" s="1086"/>
    </row>
    <row r="1259" spans="5:6" x14ac:dyDescent="0.25">
      <c r="E1259" s="1065"/>
      <c r="F1259" s="1086"/>
    </row>
    <row r="1260" spans="5:6" x14ac:dyDescent="0.25">
      <c r="E1260" s="1065"/>
      <c r="F1260" s="1086"/>
    </row>
    <row r="1261" spans="5:6" x14ac:dyDescent="0.25">
      <c r="E1261" s="1065"/>
      <c r="F1261" s="1086"/>
    </row>
    <row r="1262" spans="5:6" x14ac:dyDescent="0.25">
      <c r="E1262" s="1065"/>
      <c r="F1262" s="1086"/>
    </row>
    <row r="1263" spans="5:6" x14ac:dyDescent="0.25">
      <c r="E1263" s="1065"/>
      <c r="F1263" s="1086"/>
    </row>
    <row r="1264" spans="5:6" x14ac:dyDescent="0.25">
      <c r="E1264" s="1065"/>
      <c r="F1264" s="1086"/>
    </row>
    <row r="1265" spans="5:6" x14ac:dyDescent="0.25">
      <c r="E1265" s="1065"/>
      <c r="F1265" s="1086"/>
    </row>
    <row r="1266" spans="5:6" x14ac:dyDescent="0.25">
      <c r="E1266" s="1065"/>
      <c r="F1266" s="1086"/>
    </row>
    <row r="1267" spans="5:6" x14ac:dyDescent="0.25">
      <c r="E1267" s="1065"/>
      <c r="F1267" s="1086"/>
    </row>
    <row r="1268" spans="5:6" x14ac:dyDescent="0.25">
      <c r="E1268" s="1065"/>
      <c r="F1268" s="1086"/>
    </row>
    <row r="1269" spans="5:6" x14ac:dyDescent="0.25">
      <c r="E1269" s="1065"/>
      <c r="F1269" s="1086"/>
    </row>
    <row r="1270" spans="5:6" x14ac:dyDescent="0.25">
      <c r="E1270" s="1065"/>
      <c r="F1270" s="1086"/>
    </row>
    <row r="1271" spans="5:6" x14ac:dyDescent="0.25">
      <c r="E1271" s="1065"/>
      <c r="F1271" s="1086"/>
    </row>
    <row r="1272" spans="5:6" x14ac:dyDescent="0.25">
      <c r="E1272" s="1065"/>
      <c r="F1272" s="1086"/>
    </row>
    <row r="1273" spans="5:6" x14ac:dyDescent="0.25">
      <c r="E1273" s="1065"/>
      <c r="F1273" s="1086"/>
    </row>
    <row r="1274" spans="5:6" x14ac:dyDescent="0.25">
      <c r="E1274" s="1065"/>
      <c r="F1274" s="1086"/>
    </row>
    <row r="1275" spans="5:6" x14ac:dyDescent="0.25">
      <c r="E1275" s="1065"/>
      <c r="F1275" s="1086"/>
    </row>
    <row r="1276" spans="5:6" x14ac:dyDescent="0.25">
      <c r="E1276" s="1065"/>
      <c r="F1276" s="1086"/>
    </row>
    <row r="1277" spans="5:6" x14ac:dyDescent="0.25">
      <c r="E1277" s="1065"/>
      <c r="F1277" s="1086"/>
    </row>
    <row r="1278" spans="5:6" x14ac:dyDescent="0.25">
      <c r="E1278" s="1065"/>
      <c r="F1278" s="1086"/>
    </row>
    <row r="1279" spans="5:6" x14ac:dyDescent="0.25">
      <c r="E1279" s="1065"/>
      <c r="F1279" s="1086"/>
    </row>
    <row r="1280" spans="5:6" x14ac:dyDescent="0.25">
      <c r="E1280" s="1065"/>
      <c r="F1280" s="1086"/>
    </row>
    <row r="1281" spans="5:6" x14ac:dyDescent="0.25">
      <c r="E1281" s="1065"/>
      <c r="F1281" s="1086"/>
    </row>
    <row r="1282" spans="5:6" x14ac:dyDescent="0.25">
      <c r="E1282" s="1065"/>
      <c r="F1282" s="1086"/>
    </row>
    <row r="1283" spans="5:6" x14ac:dyDescent="0.25">
      <c r="E1283" s="1065"/>
      <c r="F1283" s="1086"/>
    </row>
    <row r="1284" spans="5:6" x14ac:dyDescent="0.25">
      <c r="E1284" s="1065"/>
      <c r="F1284" s="1086"/>
    </row>
    <row r="1285" spans="5:6" x14ac:dyDescent="0.25">
      <c r="E1285" s="1065"/>
      <c r="F1285" s="1086"/>
    </row>
    <row r="1286" spans="5:6" x14ac:dyDescent="0.25">
      <c r="E1286" s="1065"/>
      <c r="F1286" s="1086"/>
    </row>
    <row r="1287" spans="5:6" x14ac:dyDescent="0.25">
      <c r="E1287" s="1065"/>
      <c r="F1287" s="1086"/>
    </row>
    <row r="1288" spans="5:6" x14ac:dyDescent="0.25">
      <c r="E1288" s="1065"/>
      <c r="F1288" s="1086"/>
    </row>
    <row r="1289" spans="5:6" x14ac:dyDescent="0.25">
      <c r="E1289" s="1065"/>
      <c r="F1289" s="1086"/>
    </row>
    <row r="1290" spans="5:6" x14ac:dyDescent="0.25">
      <c r="E1290" s="1065"/>
      <c r="F1290" s="1086"/>
    </row>
    <row r="1291" spans="5:6" x14ac:dyDescent="0.25">
      <c r="E1291" s="1065"/>
      <c r="F1291" s="1086"/>
    </row>
    <row r="1292" spans="5:6" x14ac:dyDescent="0.25">
      <c r="E1292" s="1065"/>
      <c r="F1292" s="1086"/>
    </row>
    <row r="1293" spans="5:6" x14ac:dyDescent="0.25">
      <c r="E1293" s="1065"/>
      <c r="F1293" s="1086"/>
    </row>
    <row r="1294" spans="5:6" x14ac:dyDescent="0.25">
      <c r="E1294" s="1065"/>
      <c r="F1294" s="1086"/>
    </row>
    <row r="1295" spans="5:6" x14ac:dyDescent="0.25">
      <c r="E1295" s="1065"/>
      <c r="F1295" s="1086"/>
    </row>
    <row r="1296" spans="5:6" x14ac:dyDescent="0.25">
      <c r="E1296" s="1065"/>
      <c r="F1296" s="1086"/>
    </row>
    <row r="1297" spans="5:6" x14ac:dyDescent="0.25">
      <c r="E1297" s="1065"/>
      <c r="F1297" s="1086"/>
    </row>
    <row r="1298" spans="5:6" x14ac:dyDescent="0.25">
      <c r="E1298" s="1065"/>
      <c r="F1298" s="1086"/>
    </row>
    <row r="1299" spans="5:6" x14ac:dyDescent="0.25">
      <c r="E1299" s="1065"/>
      <c r="F1299" s="1086"/>
    </row>
    <row r="1300" spans="5:6" x14ac:dyDescent="0.25">
      <c r="E1300" s="1065"/>
      <c r="F1300" s="1086"/>
    </row>
    <row r="1301" spans="5:6" x14ac:dyDescent="0.25">
      <c r="E1301" s="1065"/>
      <c r="F1301" s="1086"/>
    </row>
    <row r="1302" spans="5:6" x14ac:dyDescent="0.25">
      <c r="E1302" s="1065"/>
      <c r="F1302" s="1086"/>
    </row>
    <row r="1303" spans="5:6" x14ac:dyDescent="0.25">
      <c r="E1303" s="1065"/>
      <c r="F1303" s="1086"/>
    </row>
    <row r="1304" spans="5:6" x14ac:dyDescent="0.25">
      <c r="E1304" s="1065"/>
      <c r="F1304" s="1086"/>
    </row>
    <row r="1305" spans="5:6" x14ac:dyDescent="0.25">
      <c r="E1305" s="1065"/>
      <c r="F1305" s="1086"/>
    </row>
    <row r="1306" spans="5:6" x14ac:dyDescent="0.25">
      <c r="E1306" s="1065"/>
      <c r="F1306" s="1086"/>
    </row>
    <row r="1307" spans="5:6" x14ac:dyDescent="0.25">
      <c r="E1307" s="1065"/>
      <c r="F1307" s="1086"/>
    </row>
    <row r="1308" spans="5:6" x14ac:dyDescent="0.25">
      <c r="E1308" s="1065"/>
      <c r="F1308" s="1086"/>
    </row>
    <row r="1309" spans="5:6" x14ac:dyDescent="0.25">
      <c r="E1309" s="1065"/>
      <c r="F1309" s="1086"/>
    </row>
    <row r="1310" spans="5:6" x14ac:dyDescent="0.25">
      <c r="E1310" s="1065"/>
      <c r="F1310" s="1086"/>
    </row>
    <row r="1311" spans="5:6" x14ac:dyDescent="0.25">
      <c r="E1311" s="1065"/>
      <c r="F1311" s="1086"/>
    </row>
    <row r="1312" spans="5:6" x14ac:dyDescent="0.25">
      <c r="E1312" s="1065"/>
      <c r="F1312" s="1086"/>
    </row>
    <row r="1313" spans="5:6" x14ac:dyDescent="0.25">
      <c r="E1313" s="1065"/>
      <c r="F1313" s="1086"/>
    </row>
    <row r="1314" spans="5:6" x14ac:dyDescent="0.25">
      <c r="E1314" s="1065"/>
      <c r="F1314" s="1086"/>
    </row>
    <row r="1315" spans="5:6" x14ac:dyDescent="0.25">
      <c r="E1315" s="1065"/>
      <c r="F1315" s="1086"/>
    </row>
    <row r="1316" spans="5:6" x14ac:dyDescent="0.25">
      <c r="E1316" s="1065"/>
      <c r="F1316" s="1086"/>
    </row>
    <row r="1317" spans="5:6" x14ac:dyDescent="0.25">
      <c r="E1317" s="1065"/>
      <c r="F1317" s="1086"/>
    </row>
    <row r="1318" spans="5:6" x14ac:dyDescent="0.25">
      <c r="E1318" s="1065"/>
      <c r="F1318" s="1086"/>
    </row>
    <row r="1319" spans="5:6" x14ac:dyDescent="0.25">
      <c r="E1319" s="1065"/>
      <c r="F1319" s="1086"/>
    </row>
    <row r="1320" spans="5:6" x14ac:dyDescent="0.25">
      <c r="E1320" s="1065"/>
      <c r="F1320" s="1086"/>
    </row>
    <row r="1321" spans="5:6" x14ac:dyDescent="0.25">
      <c r="E1321" s="1065"/>
      <c r="F1321" s="1086"/>
    </row>
    <row r="1322" spans="5:6" x14ac:dyDescent="0.25">
      <c r="E1322" s="1065"/>
      <c r="F1322" s="1086"/>
    </row>
    <row r="1323" spans="5:6" x14ac:dyDescent="0.25">
      <c r="E1323" s="1065"/>
      <c r="F1323" s="1086"/>
    </row>
    <row r="1324" spans="5:6" x14ac:dyDescent="0.25">
      <c r="E1324" s="1065"/>
      <c r="F1324" s="1086"/>
    </row>
    <row r="1325" spans="5:6" x14ac:dyDescent="0.25">
      <c r="E1325" s="1065"/>
      <c r="F1325" s="1086"/>
    </row>
    <row r="1326" spans="5:6" x14ac:dyDescent="0.25">
      <c r="E1326" s="1065"/>
      <c r="F1326" s="1086"/>
    </row>
    <row r="1327" spans="5:6" x14ac:dyDescent="0.25">
      <c r="E1327" s="1065"/>
      <c r="F1327" s="1086"/>
    </row>
    <row r="1328" spans="5:6" x14ac:dyDescent="0.25">
      <c r="E1328" s="1065"/>
      <c r="F1328" s="1086"/>
    </row>
    <row r="1329" spans="5:6" x14ac:dyDescent="0.25">
      <c r="E1329" s="1065"/>
      <c r="F1329" s="1086"/>
    </row>
    <row r="1330" spans="5:6" x14ac:dyDescent="0.25">
      <c r="E1330" s="1065"/>
      <c r="F1330" s="1086"/>
    </row>
    <row r="1331" spans="5:6" x14ac:dyDescent="0.25">
      <c r="E1331" s="1065"/>
      <c r="F1331" s="1086"/>
    </row>
    <row r="1332" spans="5:6" x14ac:dyDescent="0.25">
      <c r="E1332" s="1065"/>
      <c r="F1332" s="1086"/>
    </row>
    <row r="1333" spans="5:6" x14ac:dyDescent="0.25">
      <c r="E1333" s="1065"/>
      <c r="F1333" s="1086"/>
    </row>
    <row r="1334" spans="5:6" x14ac:dyDescent="0.25">
      <c r="E1334" s="1065"/>
      <c r="F1334" s="1086"/>
    </row>
    <row r="1335" spans="5:6" x14ac:dyDescent="0.25">
      <c r="E1335" s="1065"/>
      <c r="F1335" s="1086"/>
    </row>
    <row r="1336" spans="5:6" x14ac:dyDescent="0.25">
      <c r="E1336" s="1065"/>
      <c r="F1336" s="1086"/>
    </row>
    <row r="1337" spans="5:6" x14ac:dyDescent="0.25">
      <c r="E1337" s="1065"/>
      <c r="F1337" s="1086"/>
    </row>
    <row r="1338" spans="5:6" x14ac:dyDescent="0.25">
      <c r="E1338" s="1065"/>
      <c r="F1338" s="1086"/>
    </row>
    <row r="1339" spans="5:6" x14ac:dyDescent="0.25">
      <c r="E1339" s="1065"/>
      <c r="F1339" s="1086"/>
    </row>
    <row r="1340" spans="5:6" x14ac:dyDescent="0.25">
      <c r="E1340" s="1065"/>
      <c r="F1340" s="1086"/>
    </row>
    <row r="1341" spans="5:6" x14ac:dyDescent="0.25">
      <c r="E1341" s="1065"/>
      <c r="F1341" s="1086"/>
    </row>
    <row r="1342" spans="5:6" x14ac:dyDescent="0.25">
      <c r="E1342" s="1065"/>
      <c r="F1342" s="1086"/>
    </row>
    <row r="1343" spans="5:6" x14ac:dyDescent="0.25">
      <c r="E1343" s="1065"/>
      <c r="F1343" s="1086"/>
    </row>
    <row r="1344" spans="5:6" x14ac:dyDescent="0.25">
      <c r="E1344" s="1065"/>
      <c r="F1344" s="1086"/>
    </row>
    <row r="1345" spans="5:6" x14ac:dyDescent="0.25">
      <c r="E1345" s="1065"/>
      <c r="F1345" s="1086"/>
    </row>
    <row r="1346" spans="5:6" x14ac:dyDescent="0.25">
      <c r="E1346" s="1065"/>
      <c r="F1346" s="1086"/>
    </row>
    <row r="1347" spans="5:6" x14ac:dyDescent="0.25">
      <c r="E1347" s="1065"/>
      <c r="F1347" s="1086"/>
    </row>
    <row r="1348" spans="5:6" x14ac:dyDescent="0.25">
      <c r="E1348" s="1065"/>
      <c r="F1348" s="1086"/>
    </row>
    <row r="1349" spans="5:6" x14ac:dyDescent="0.25">
      <c r="E1349" s="1065"/>
      <c r="F1349" s="1086"/>
    </row>
    <row r="1350" spans="5:6" x14ac:dyDescent="0.25">
      <c r="E1350" s="1065"/>
      <c r="F1350" s="1086"/>
    </row>
    <row r="1351" spans="5:6" x14ac:dyDescent="0.25">
      <c r="E1351" s="1065"/>
      <c r="F1351" s="1086"/>
    </row>
    <row r="1352" spans="5:6" x14ac:dyDescent="0.25">
      <c r="E1352" s="1065"/>
      <c r="F1352" s="1086"/>
    </row>
    <row r="1353" spans="5:6" x14ac:dyDescent="0.25">
      <c r="E1353" s="1065"/>
      <c r="F1353" s="1086"/>
    </row>
    <row r="1354" spans="5:6" x14ac:dyDescent="0.25">
      <c r="E1354" s="1065"/>
      <c r="F1354" s="1086"/>
    </row>
    <row r="1355" spans="5:6" x14ac:dyDescent="0.25">
      <c r="E1355" s="1065"/>
      <c r="F1355" s="1086"/>
    </row>
    <row r="1356" spans="5:6" x14ac:dyDescent="0.25">
      <c r="E1356" s="1065"/>
      <c r="F1356" s="1086"/>
    </row>
    <row r="1357" spans="5:6" x14ac:dyDescent="0.25">
      <c r="E1357" s="1065"/>
      <c r="F1357" s="1086"/>
    </row>
    <row r="1358" spans="5:6" x14ac:dyDescent="0.25">
      <c r="E1358" s="1065"/>
      <c r="F1358" s="1086"/>
    </row>
    <row r="1359" spans="5:6" x14ac:dyDescent="0.25">
      <c r="E1359" s="1065"/>
      <c r="F1359" s="1086"/>
    </row>
    <row r="1360" spans="5:6" x14ac:dyDescent="0.25">
      <c r="E1360" s="1065"/>
      <c r="F1360" s="1086"/>
    </row>
    <row r="1361" spans="5:6" x14ac:dyDescent="0.25">
      <c r="E1361" s="1065"/>
      <c r="F1361" s="1086"/>
    </row>
    <row r="1362" spans="5:6" x14ac:dyDescent="0.25">
      <c r="E1362" s="1065"/>
      <c r="F1362" s="1086"/>
    </row>
    <row r="1363" spans="5:6" x14ac:dyDescent="0.25">
      <c r="E1363" s="1065"/>
      <c r="F1363" s="1086"/>
    </row>
    <row r="1364" spans="5:6" x14ac:dyDescent="0.25">
      <c r="E1364" s="1065"/>
      <c r="F1364" s="1086"/>
    </row>
    <row r="1365" spans="5:6" x14ac:dyDescent="0.25">
      <c r="E1365" s="1065"/>
      <c r="F1365" s="1086"/>
    </row>
    <row r="1366" spans="5:6" x14ac:dyDescent="0.25">
      <c r="E1366" s="1065"/>
      <c r="F1366" s="1086"/>
    </row>
    <row r="1367" spans="5:6" x14ac:dyDescent="0.25">
      <c r="E1367" s="1065"/>
      <c r="F1367" s="1086"/>
    </row>
    <row r="1368" spans="5:6" x14ac:dyDescent="0.25">
      <c r="E1368" s="1065"/>
      <c r="F1368" s="1086"/>
    </row>
    <row r="1369" spans="5:6" x14ac:dyDescent="0.25">
      <c r="E1369" s="1065"/>
      <c r="F1369" s="1086"/>
    </row>
    <row r="1370" spans="5:6" x14ac:dyDescent="0.25">
      <c r="E1370" s="1065"/>
      <c r="F1370" s="1086"/>
    </row>
    <row r="1371" spans="5:6" x14ac:dyDescent="0.25">
      <c r="E1371" s="1065"/>
      <c r="F1371" s="1086"/>
    </row>
    <row r="1372" spans="5:6" x14ac:dyDescent="0.25">
      <c r="E1372" s="1065"/>
      <c r="F1372" s="1086"/>
    </row>
    <row r="1373" spans="5:6" x14ac:dyDescent="0.25">
      <c r="E1373" s="1065"/>
      <c r="F1373" s="1086"/>
    </row>
    <row r="1374" spans="5:6" x14ac:dyDescent="0.25">
      <c r="E1374" s="1065"/>
      <c r="F1374" s="1086"/>
    </row>
    <row r="1375" spans="5:6" x14ac:dyDescent="0.25">
      <c r="E1375" s="1065"/>
      <c r="F1375" s="1086"/>
    </row>
    <row r="1376" spans="5:6" x14ac:dyDescent="0.25">
      <c r="E1376" s="1065"/>
      <c r="F1376" s="1086"/>
    </row>
    <row r="1377" spans="5:6" x14ac:dyDescent="0.25">
      <c r="E1377" s="1065"/>
      <c r="F1377" s="1086"/>
    </row>
    <row r="1378" spans="5:6" x14ac:dyDescent="0.25">
      <c r="E1378" s="1065"/>
      <c r="F1378" s="1086"/>
    </row>
    <row r="1379" spans="5:6" x14ac:dyDescent="0.25">
      <c r="E1379" s="1065"/>
      <c r="F1379" s="1086"/>
    </row>
    <row r="1380" spans="5:6" x14ac:dyDescent="0.25">
      <c r="E1380" s="1065"/>
      <c r="F1380" s="1086"/>
    </row>
    <row r="1381" spans="5:6" x14ac:dyDescent="0.25">
      <c r="E1381" s="1065"/>
      <c r="F1381" s="1086"/>
    </row>
    <row r="1382" spans="5:6" x14ac:dyDescent="0.25">
      <c r="E1382" s="1065"/>
      <c r="F1382" s="1086"/>
    </row>
    <row r="1383" spans="5:6" x14ac:dyDescent="0.25">
      <c r="E1383" s="1065"/>
      <c r="F1383" s="1086"/>
    </row>
    <row r="1384" spans="5:6" x14ac:dyDescent="0.25">
      <c r="E1384" s="1065"/>
      <c r="F1384" s="1086"/>
    </row>
    <row r="1385" spans="5:6" x14ac:dyDescent="0.25">
      <c r="E1385" s="1065"/>
      <c r="F1385" s="1086"/>
    </row>
    <row r="1386" spans="5:6" x14ac:dyDescent="0.25">
      <c r="E1386" s="1065"/>
      <c r="F1386" s="1086"/>
    </row>
    <row r="1387" spans="5:6" x14ac:dyDescent="0.25">
      <c r="E1387" s="1065"/>
      <c r="F1387" s="1086"/>
    </row>
    <row r="1388" spans="5:6" x14ac:dyDescent="0.25">
      <c r="E1388" s="1065"/>
      <c r="F1388" s="1086"/>
    </row>
    <row r="1389" spans="5:6" x14ac:dyDescent="0.25">
      <c r="E1389" s="1065"/>
      <c r="F1389" s="1086"/>
    </row>
    <row r="1390" spans="5:6" x14ac:dyDescent="0.25">
      <c r="E1390" s="1065"/>
      <c r="F1390" s="1086"/>
    </row>
    <row r="1391" spans="5:6" x14ac:dyDescent="0.25">
      <c r="E1391" s="1065"/>
      <c r="F1391" s="1086"/>
    </row>
    <row r="1392" spans="5:6" x14ac:dyDescent="0.25">
      <c r="E1392" s="1065"/>
      <c r="F1392" s="1086"/>
    </row>
    <row r="1393" spans="5:6" x14ac:dyDescent="0.25">
      <c r="E1393" s="1065"/>
      <c r="F1393" s="1086"/>
    </row>
    <row r="1394" spans="5:6" x14ac:dyDescent="0.25">
      <c r="E1394" s="1065"/>
      <c r="F1394" s="1086"/>
    </row>
    <row r="1395" spans="5:6" x14ac:dyDescent="0.25">
      <c r="E1395" s="1065"/>
      <c r="F1395" s="1086"/>
    </row>
    <row r="1396" spans="5:6" x14ac:dyDescent="0.25">
      <c r="E1396" s="1065"/>
      <c r="F1396" s="1086"/>
    </row>
    <row r="1397" spans="5:6" x14ac:dyDescent="0.25">
      <c r="E1397" s="1065"/>
      <c r="F1397" s="1086"/>
    </row>
    <row r="1398" spans="5:6" x14ac:dyDescent="0.25">
      <c r="E1398" s="1065"/>
      <c r="F1398" s="1086"/>
    </row>
    <row r="1399" spans="5:6" x14ac:dyDescent="0.25">
      <c r="E1399" s="1065"/>
      <c r="F1399" s="1086"/>
    </row>
    <row r="1400" spans="5:6" x14ac:dyDescent="0.25">
      <c r="E1400" s="1065"/>
      <c r="F1400" s="1086"/>
    </row>
    <row r="1401" spans="5:6" x14ac:dyDescent="0.25">
      <c r="E1401" s="1065"/>
      <c r="F1401" s="1086"/>
    </row>
    <row r="1402" spans="5:6" x14ac:dyDescent="0.25">
      <c r="E1402" s="1065"/>
      <c r="F1402" s="1086"/>
    </row>
    <row r="1403" spans="5:6" x14ac:dyDescent="0.25">
      <c r="E1403" s="1065"/>
      <c r="F1403" s="1086"/>
    </row>
    <row r="1404" spans="5:6" x14ac:dyDescent="0.25">
      <c r="E1404" s="1065"/>
      <c r="F1404" s="1086"/>
    </row>
    <row r="1405" spans="5:6" x14ac:dyDescent="0.25">
      <c r="E1405" s="1065"/>
      <c r="F1405" s="1086"/>
    </row>
    <row r="1406" spans="5:6" x14ac:dyDescent="0.25">
      <c r="E1406" s="1065"/>
      <c r="F1406" s="1086"/>
    </row>
    <row r="1407" spans="5:6" x14ac:dyDescent="0.25">
      <c r="E1407" s="1065"/>
      <c r="F1407" s="1086"/>
    </row>
    <row r="1408" spans="5:6" x14ac:dyDescent="0.25">
      <c r="E1408" s="1065"/>
      <c r="F1408" s="1086"/>
    </row>
    <row r="1409" spans="5:6" x14ac:dyDescent="0.25">
      <c r="E1409" s="1065"/>
      <c r="F1409" s="1086"/>
    </row>
    <row r="1410" spans="5:6" x14ac:dyDescent="0.25">
      <c r="E1410" s="1065"/>
      <c r="F1410" s="1086"/>
    </row>
    <row r="1411" spans="5:6" x14ac:dyDescent="0.25">
      <c r="E1411" s="1065"/>
      <c r="F1411" s="1086"/>
    </row>
    <row r="1412" spans="5:6" x14ac:dyDescent="0.25">
      <c r="E1412" s="1065"/>
      <c r="F1412" s="1086"/>
    </row>
    <row r="1413" spans="5:6" x14ac:dyDescent="0.25">
      <c r="E1413" s="1065"/>
      <c r="F1413" s="1086"/>
    </row>
    <row r="1414" spans="5:6" x14ac:dyDescent="0.25">
      <c r="E1414" s="1065"/>
      <c r="F1414" s="1086"/>
    </row>
    <row r="1415" spans="5:6" x14ac:dyDescent="0.25">
      <c r="E1415" s="1065"/>
      <c r="F1415" s="1086"/>
    </row>
    <row r="1416" spans="5:6" x14ac:dyDescent="0.25">
      <c r="E1416" s="1065"/>
      <c r="F1416" s="1086"/>
    </row>
    <row r="1417" spans="5:6" x14ac:dyDescent="0.25">
      <c r="E1417" s="1065"/>
      <c r="F1417" s="1086"/>
    </row>
    <row r="1418" spans="5:6" x14ac:dyDescent="0.25">
      <c r="E1418" s="1065"/>
      <c r="F1418" s="1086"/>
    </row>
    <row r="1419" spans="5:6" x14ac:dyDescent="0.25">
      <c r="E1419" s="1065"/>
      <c r="F1419" s="1086"/>
    </row>
    <row r="1420" spans="5:6" x14ac:dyDescent="0.25">
      <c r="E1420" s="1065"/>
      <c r="F1420" s="1086"/>
    </row>
    <row r="1421" spans="5:6" x14ac:dyDescent="0.25">
      <c r="E1421" s="1065"/>
      <c r="F1421" s="1086"/>
    </row>
    <row r="1422" spans="5:6" x14ac:dyDescent="0.25">
      <c r="E1422" s="1065"/>
      <c r="F1422" s="1086"/>
    </row>
    <row r="1423" spans="5:6" x14ac:dyDescent="0.25">
      <c r="E1423" s="1065"/>
      <c r="F1423" s="1086"/>
    </row>
    <row r="1424" spans="5:6" x14ac:dyDescent="0.25">
      <c r="E1424" s="1065"/>
      <c r="F1424" s="1086"/>
    </row>
    <row r="1425" spans="5:6" x14ac:dyDescent="0.25">
      <c r="E1425" s="1065"/>
      <c r="F1425" s="1086"/>
    </row>
    <row r="1426" spans="5:6" x14ac:dyDescent="0.25">
      <c r="E1426" s="1065"/>
      <c r="F1426" s="1086"/>
    </row>
    <row r="1427" spans="5:6" x14ac:dyDescent="0.25">
      <c r="E1427" s="1065"/>
      <c r="F1427" s="1086"/>
    </row>
    <row r="1428" spans="5:6" x14ac:dyDescent="0.25">
      <c r="E1428" s="1065"/>
      <c r="F1428" s="1086"/>
    </row>
    <row r="1429" spans="5:6" x14ac:dyDescent="0.25">
      <c r="E1429" s="1065"/>
      <c r="F1429" s="1086"/>
    </row>
    <row r="1430" spans="5:6" x14ac:dyDescent="0.25">
      <c r="E1430" s="1065"/>
      <c r="F1430" s="1086"/>
    </row>
    <row r="1431" spans="5:6" x14ac:dyDescent="0.25">
      <c r="E1431" s="1065"/>
      <c r="F1431" s="1086"/>
    </row>
    <row r="1432" spans="5:6" x14ac:dyDescent="0.25">
      <c r="E1432" s="1065"/>
      <c r="F1432" s="1086"/>
    </row>
    <row r="1433" spans="5:6" x14ac:dyDescent="0.25">
      <c r="E1433" s="1065"/>
      <c r="F1433" s="1086"/>
    </row>
    <row r="1434" spans="5:6" x14ac:dyDescent="0.25">
      <c r="E1434" s="1065"/>
      <c r="F1434" s="1086"/>
    </row>
    <row r="1435" spans="5:6" x14ac:dyDescent="0.25">
      <c r="E1435" s="1065"/>
      <c r="F1435" s="1086"/>
    </row>
    <row r="1436" spans="5:6" x14ac:dyDescent="0.25">
      <c r="E1436" s="1065"/>
      <c r="F1436" s="1086"/>
    </row>
    <row r="1437" spans="5:6" x14ac:dyDescent="0.25">
      <c r="E1437" s="1065"/>
      <c r="F1437" s="1086"/>
    </row>
    <row r="1438" spans="5:6" x14ac:dyDescent="0.25">
      <c r="E1438" s="1065"/>
      <c r="F1438" s="1086"/>
    </row>
    <row r="1439" spans="5:6" x14ac:dyDescent="0.25">
      <c r="E1439" s="1065"/>
      <c r="F1439" s="1086"/>
    </row>
    <row r="1440" spans="5:6" x14ac:dyDescent="0.25">
      <c r="E1440" s="1065"/>
      <c r="F1440" s="1086"/>
    </row>
    <row r="1441" spans="5:6" x14ac:dyDescent="0.25">
      <c r="E1441" s="1065"/>
      <c r="F1441" s="1086"/>
    </row>
    <row r="1442" spans="5:6" x14ac:dyDescent="0.25">
      <c r="E1442" s="1065"/>
      <c r="F1442" s="1086"/>
    </row>
    <row r="1443" spans="5:6" x14ac:dyDescent="0.25">
      <c r="E1443" s="1065"/>
      <c r="F1443" s="1086"/>
    </row>
    <row r="1444" spans="5:6" x14ac:dyDescent="0.25">
      <c r="E1444" s="1065"/>
      <c r="F1444" s="1086"/>
    </row>
    <row r="1445" spans="5:6" x14ac:dyDescent="0.25">
      <c r="E1445" s="1065"/>
      <c r="F1445" s="1086"/>
    </row>
    <row r="1446" spans="5:6" x14ac:dyDescent="0.25">
      <c r="E1446" s="1065"/>
      <c r="F1446" s="1086"/>
    </row>
    <row r="1447" spans="5:6" x14ac:dyDescent="0.25">
      <c r="E1447" s="1065"/>
      <c r="F1447" s="1086"/>
    </row>
    <row r="1448" spans="5:6" x14ac:dyDescent="0.25">
      <c r="E1448" s="1065"/>
      <c r="F1448" s="1086"/>
    </row>
    <row r="1449" spans="5:6" x14ac:dyDescent="0.25">
      <c r="E1449" s="1065"/>
      <c r="F1449" s="1086"/>
    </row>
    <row r="1450" spans="5:6" x14ac:dyDescent="0.25">
      <c r="E1450" s="1065"/>
      <c r="F1450" s="1086"/>
    </row>
    <row r="1451" spans="5:6" x14ac:dyDescent="0.25">
      <c r="E1451" s="1065"/>
      <c r="F1451" s="1086"/>
    </row>
    <row r="1452" spans="5:6" x14ac:dyDescent="0.25">
      <c r="E1452" s="1065"/>
      <c r="F1452" s="1086"/>
    </row>
    <row r="1453" spans="5:6" x14ac:dyDescent="0.25">
      <c r="E1453" s="1065"/>
      <c r="F1453" s="1086"/>
    </row>
    <row r="1454" spans="5:6" x14ac:dyDescent="0.25">
      <c r="E1454" s="1065"/>
      <c r="F1454" s="1086"/>
    </row>
    <row r="1455" spans="5:6" x14ac:dyDescent="0.25">
      <c r="E1455" s="1065"/>
      <c r="F1455" s="1086"/>
    </row>
    <row r="1456" spans="5:6" x14ac:dyDescent="0.25">
      <c r="E1456" s="1065"/>
      <c r="F1456" s="1086"/>
    </row>
    <row r="1457" spans="5:6" x14ac:dyDescent="0.25">
      <c r="E1457" s="1065"/>
      <c r="F1457" s="1086"/>
    </row>
    <row r="1458" spans="5:6" x14ac:dyDescent="0.25">
      <c r="E1458" s="1065"/>
      <c r="F1458" s="1086"/>
    </row>
    <row r="1459" spans="5:6" x14ac:dyDescent="0.25">
      <c r="E1459" s="1065"/>
      <c r="F1459" s="1086"/>
    </row>
    <row r="1460" spans="5:6" x14ac:dyDescent="0.25">
      <c r="E1460" s="1065"/>
      <c r="F1460" s="1086"/>
    </row>
    <row r="1461" spans="5:6" x14ac:dyDescent="0.25">
      <c r="E1461" s="1065"/>
      <c r="F1461" s="1086"/>
    </row>
    <row r="1462" spans="5:6" x14ac:dyDescent="0.25">
      <c r="E1462" s="1065"/>
      <c r="F1462" s="1086"/>
    </row>
    <row r="1463" spans="5:6" x14ac:dyDescent="0.25">
      <c r="E1463" s="1065"/>
      <c r="F1463" s="1086"/>
    </row>
    <row r="1464" spans="5:6" x14ac:dyDescent="0.25">
      <c r="E1464" s="1065"/>
      <c r="F1464" s="1086"/>
    </row>
    <row r="1465" spans="5:6" x14ac:dyDescent="0.25">
      <c r="E1465" s="1065"/>
      <c r="F1465" s="1086"/>
    </row>
    <row r="1466" spans="5:6" x14ac:dyDescent="0.25">
      <c r="E1466" s="1065"/>
      <c r="F1466" s="1086"/>
    </row>
    <row r="1467" spans="5:6" x14ac:dyDescent="0.25">
      <c r="E1467" s="1065"/>
      <c r="F1467" s="1086"/>
    </row>
    <row r="1468" spans="5:6" x14ac:dyDescent="0.25">
      <c r="E1468" s="1065"/>
      <c r="F1468" s="1086"/>
    </row>
    <row r="1469" spans="5:6" x14ac:dyDescent="0.25">
      <c r="E1469" s="1065"/>
      <c r="F1469" s="1086"/>
    </row>
    <row r="1470" spans="5:6" x14ac:dyDescent="0.25">
      <c r="E1470" s="1065"/>
      <c r="F1470" s="1086"/>
    </row>
    <row r="1471" spans="5:6" x14ac:dyDescent="0.25">
      <c r="E1471" s="1065"/>
      <c r="F1471" s="1086"/>
    </row>
    <row r="1472" spans="5:6" x14ac:dyDescent="0.25">
      <c r="E1472" s="1065"/>
      <c r="F1472" s="1086"/>
    </row>
    <row r="1473" spans="5:6" x14ac:dyDescent="0.25">
      <c r="E1473" s="1065"/>
      <c r="F1473" s="1086"/>
    </row>
    <row r="1474" spans="5:6" x14ac:dyDescent="0.25">
      <c r="E1474" s="1065"/>
      <c r="F1474" s="1086"/>
    </row>
    <row r="1475" spans="5:6" x14ac:dyDescent="0.25">
      <c r="E1475" s="1065"/>
      <c r="F1475" s="1086"/>
    </row>
    <row r="1476" spans="5:6" x14ac:dyDescent="0.25">
      <c r="E1476" s="1065"/>
      <c r="F1476" s="1086"/>
    </row>
    <row r="1477" spans="5:6" x14ac:dyDescent="0.25">
      <c r="E1477" s="1065"/>
      <c r="F1477" s="1086"/>
    </row>
    <row r="1478" spans="5:6" x14ac:dyDescent="0.25">
      <c r="E1478" s="1065"/>
      <c r="F1478" s="1086"/>
    </row>
    <row r="1479" spans="5:6" x14ac:dyDescent="0.25">
      <c r="E1479" s="1065"/>
      <c r="F1479" s="1086"/>
    </row>
    <row r="1480" spans="5:6" x14ac:dyDescent="0.25">
      <c r="E1480" s="1065"/>
      <c r="F1480" s="1086"/>
    </row>
    <row r="1481" spans="5:6" x14ac:dyDescent="0.25">
      <c r="E1481" s="1065"/>
      <c r="F1481" s="1086"/>
    </row>
    <row r="1482" spans="5:6" x14ac:dyDescent="0.25">
      <c r="E1482" s="1065"/>
      <c r="F1482" s="1086"/>
    </row>
    <row r="1483" spans="5:6" x14ac:dyDescent="0.25">
      <c r="E1483" s="1065"/>
      <c r="F1483" s="1086"/>
    </row>
    <row r="1484" spans="5:6" x14ac:dyDescent="0.25">
      <c r="E1484" s="1065"/>
      <c r="F1484" s="1086"/>
    </row>
    <row r="1485" spans="5:6" x14ac:dyDescent="0.25">
      <c r="E1485" s="1065"/>
      <c r="F1485" s="1086"/>
    </row>
    <row r="1486" spans="5:6" x14ac:dyDescent="0.25">
      <c r="E1486" s="1065"/>
      <c r="F1486" s="1086"/>
    </row>
    <row r="1487" spans="5:6" x14ac:dyDescent="0.25">
      <c r="E1487" s="1065"/>
      <c r="F1487" s="1086"/>
    </row>
    <row r="1488" spans="5:6" x14ac:dyDescent="0.25">
      <c r="E1488" s="1065"/>
      <c r="F1488" s="1086"/>
    </row>
    <row r="1489" spans="5:6" x14ac:dyDescent="0.25">
      <c r="E1489" s="1065"/>
      <c r="F1489" s="1086"/>
    </row>
    <row r="1490" spans="5:6" x14ac:dyDescent="0.25">
      <c r="E1490" s="1065"/>
      <c r="F1490" s="1086"/>
    </row>
    <row r="1491" spans="5:6" x14ac:dyDescent="0.25">
      <c r="E1491" s="1065"/>
      <c r="F1491" s="1086"/>
    </row>
    <row r="1492" spans="5:6" x14ac:dyDescent="0.25">
      <c r="E1492" s="1065"/>
      <c r="F1492" s="1086"/>
    </row>
    <row r="1493" spans="5:6" x14ac:dyDescent="0.25">
      <c r="E1493" s="1065"/>
      <c r="F1493" s="1086"/>
    </row>
    <row r="1494" spans="5:6" x14ac:dyDescent="0.25">
      <c r="E1494" s="1065"/>
      <c r="F1494" s="1086"/>
    </row>
    <row r="1495" spans="5:6" x14ac:dyDescent="0.25">
      <c r="E1495" s="1065"/>
      <c r="F1495" s="1086"/>
    </row>
    <row r="1496" spans="5:6" x14ac:dyDescent="0.25">
      <c r="E1496" s="1065"/>
      <c r="F1496" s="1086"/>
    </row>
    <row r="1497" spans="5:6" x14ac:dyDescent="0.25">
      <c r="E1497" s="1065"/>
      <c r="F1497" s="1086"/>
    </row>
    <row r="1498" spans="5:6" x14ac:dyDescent="0.25">
      <c r="E1498" s="1065"/>
      <c r="F1498" s="1086"/>
    </row>
    <row r="1499" spans="5:6" x14ac:dyDescent="0.25">
      <c r="E1499" s="1065"/>
      <c r="F1499" s="1086"/>
    </row>
    <row r="1500" spans="5:6" x14ac:dyDescent="0.25">
      <c r="E1500" s="1065"/>
      <c r="F1500" s="1086"/>
    </row>
    <row r="1501" spans="5:6" x14ac:dyDescent="0.25">
      <c r="E1501" s="1065"/>
      <c r="F1501" s="1086"/>
    </row>
    <row r="1502" spans="5:6" x14ac:dyDescent="0.25">
      <c r="E1502" s="1065"/>
      <c r="F1502" s="1086"/>
    </row>
    <row r="1503" spans="5:6" x14ac:dyDescent="0.25">
      <c r="E1503" s="1065"/>
      <c r="F1503" s="1086"/>
    </row>
    <row r="1504" spans="5:6" x14ac:dyDescent="0.25">
      <c r="E1504" s="1065"/>
      <c r="F1504" s="1086"/>
    </row>
    <row r="1505" spans="5:6" x14ac:dyDescent="0.25">
      <c r="E1505" s="1065"/>
      <c r="F1505" s="1086"/>
    </row>
    <row r="1506" spans="5:6" x14ac:dyDescent="0.25">
      <c r="E1506" s="1065"/>
      <c r="F1506" s="1086"/>
    </row>
    <row r="1507" spans="5:6" x14ac:dyDescent="0.25">
      <c r="E1507" s="1065"/>
      <c r="F1507" s="1086"/>
    </row>
    <row r="1508" spans="5:6" x14ac:dyDescent="0.25">
      <c r="E1508" s="1065"/>
      <c r="F1508" s="1086"/>
    </row>
    <row r="1509" spans="5:6" x14ac:dyDescent="0.25">
      <c r="E1509" s="1065"/>
      <c r="F1509" s="1086"/>
    </row>
    <row r="1510" spans="5:6" x14ac:dyDescent="0.25">
      <c r="E1510" s="1065"/>
      <c r="F1510" s="1086"/>
    </row>
    <row r="1511" spans="5:6" x14ac:dyDescent="0.25">
      <c r="E1511" s="1065"/>
      <c r="F1511" s="1086"/>
    </row>
    <row r="1512" spans="5:6" x14ac:dyDescent="0.25">
      <c r="E1512" s="1065"/>
      <c r="F1512" s="1086"/>
    </row>
    <row r="1513" spans="5:6" x14ac:dyDescent="0.25">
      <c r="E1513" s="1065"/>
      <c r="F1513" s="1086"/>
    </row>
    <row r="1514" spans="5:6" x14ac:dyDescent="0.25">
      <c r="E1514" s="1065"/>
      <c r="F1514" s="1086"/>
    </row>
    <row r="1515" spans="5:6" x14ac:dyDescent="0.25">
      <c r="E1515" s="1065"/>
      <c r="F1515" s="1086"/>
    </row>
    <row r="1516" spans="5:6" x14ac:dyDescent="0.25">
      <c r="E1516" s="1065"/>
      <c r="F1516" s="1086"/>
    </row>
    <row r="1517" spans="5:6" x14ac:dyDescent="0.25">
      <c r="E1517" s="1065"/>
      <c r="F1517" s="1086"/>
    </row>
    <row r="1518" spans="5:6" x14ac:dyDescent="0.25">
      <c r="E1518" s="1065"/>
      <c r="F1518" s="1086"/>
    </row>
    <row r="1519" spans="5:6" x14ac:dyDescent="0.25">
      <c r="E1519" s="1065"/>
      <c r="F1519" s="1086"/>
    </row>
    <row r="1520" spans="5:6" x14ac:dyDescent="0.25">
      <c r="E1520" s="1065"/>
      <c r="F1520" s="1086"/>
    </row>
    <row r="1521" spans="5:6" x14ac:dyDescent="0.25">
      <c r="E1521" s="1065"/>
      <c r="F1521" s="1086"/>
    </row>
    <row r="1522" spans="5:6" x14ac:dyDescent="0.25">
      <c r="E1522" s="1065"/>
      <c r="F1522" s="1086"/>
    </row>
    <row r="1523" spans="5:6" x14ac:dyDescent="0.25">
      <c r="E1523" s="1065"/>
      <c r="F1523" s="1086"/>
    </row>
    <row r="1524" spans="5:6" x14ac:dyDescent="0.25">
      <c r="E1524" s="1065"/>
      <c r="F1524" s="1086"/>
    </row>
    <row r="1525" spans="5:6" x14ac:dyDescent="0.25">
      <c r="E1525" s="1065"/>
      <c r="F1525" s="1086"/>
    </row>
    <row r="1526" spans="5:6" x14ac:dyDescent="0.25">
      <c r="E1526" s="1065"/>
      <c r="F1526" s="1086"/>
    </row>
    <row r="1527" spans="5:6" x14ac:dyDescent="0.25">
      <c r="E1527" s="1065"/>
      <c r="F1527" s="1086"/>
    </row>
    <row r="1528" spans="5:6" x14ac:dyDescent="0.25">
      <c r="E1528" s="1065"/>
      <c r="F1528" s="1086"/>
    </row>
    <row r="1529" spans="5:6" x14ac:dyDescent="0.25">
      <c r="E1529" s="1065"/>
      <c r="F1529" s="1086"/>
    </row>
    <row r="1530" spans="5:6" x14ac:dyDescent="0.25">
      <c r="E1530" s="1065"/>
      <c r="F1530" s="1086"/>
    </row>
    <row r="1531" spans="5:6" x14ac:dyDescent="0.25">
      <c r="E1531" s="1065"/>
      <c r="F1531" s="1086"/>
    </row>
    <row r="1532" spans="5:6" x14ac:dyDescent="0.25">
      <c r="E1532" s="1065"/>
      <c r="F1532" s="1086"/>
    </row>
    <row r="1533" spans="5:6" x14ac:dyDescent="0.25">
      <c r="E1533" s="1065"/>
      <c r="F1533" s="1086"/>
    </row>
    <row r="1534" spans="5:6" x14ac:dyDescent="0.25">
      <c r="E1534" s="1065"/>
      <c r="F1534" s="1086"/>
    </row>
    <row r="1535" spans="5:6" x14ac:dyDescent="0.25">
      <c r="E1535" s="1065"/>
      <c r="F1535" s="1086"/>
    </row>
    <row r="1536" spans="5:6" x14ac:dyDescent="0.25">
      <c r="E1536" s="1065"/>
      <c r="F1536" s="1086"/>
    </row>
    <row r="1537" spans="5:6" x14ac:dyDescent="0.25">
      <c r="E1537" s="1065"/>
      <c r="F1537" s="1086"/>
    </row>
    <row r="1538" spans="5:6" x14ac:dyDescent="0.25">
      <c r="E1538" s="1065"/>
      <c r="F1538" s="1086"/>
    </row>
    <row r="1539" spans="5:6" x14ac:dyDescent="0.25">
      <c r="E1539" s="1065"/>
      <c r="F1539" s="1086"/>
    </row>
    <row r="1540" spans="5:6" x14ac:dyDescent="0.25">
      <c r="E1540" s="1065"/>
      <c r="F1540" s="1086"/>
    </row>
    <row r="1541" spans="5:6" x14ac:dyDescent="0.25">
      <c r="E1541" s="1065"/>
      <c r="F1541" s="1086"/>
    </row>
    <row r="1542" spans="5:6" x14ac:dyDescent="0.25">
      <c r="E1542" s="1065"/>
      <c r="F1542" s="1086"/>
    </row>
    <row r="1543" spans="5:6" x14ac:dyDescent="0.25">
      <c r="E1543" s="1065"/>
      <c r="F1543" s="1086"/>
    </row>
    <row r="1544" spans="5:6" x14ac:dyDescent="0.25">
      <c r="E1544" s="1065"/>
      <c r="F1544" s="1086"/>
    </row>
    <row r="1545" spans="5:6" x14ac:dyDescent="0.25">
      <c r="E1545" s="1065"/>
      <c r="F1545" s="1086"/>
    </row>
    <row r="1546" spans="5:6" x14ac:dyDescent="0.25">
      <c r="E1546" s="1065"/>
      <c r="F1546" s="1086"/>
    </row>
    <row r="1547" spans="5:6" x14ac:dyDescent="0.25">
      <c r="E1547" s="1065"/>
      <c r="F1547" s="1086"/>
    </row>
    <row r="1548" spans="5:6" x14ac:dyDescent="0.25">
      <c r="E1548" s="1065"/>
      <c r="F1548" s="1086"/>
    </row>
    <row r="1549" spans="5:6" x14ac:dyDescent="0.25">
      <c r="E1549" s="1065"/>
      <c r="F1549" s="1086"/>
    </row>
    <row r="1550" spans="5:6" x14ac:dyDescent="0.25">
      <c r="E1550" s="1065"/>
      <c r="F1550" s="1086"/>
    </row>
    <row r="1551" spans="5:6" x14ac:dyDescent="0.25">
      <c r="E1551" s="1065"/>
      <c r="F1551" s="1086"/>
    </row>
    <row r="1552" spans="5:6" x14ac:dyDescent="0.25">
      <c r="E1552" s="1065"/>
      <c r="F1552" s="1086"/>
    </row>
    <row r="1553" spans="5:6" x14ac:dyDescent="0.25">
      <c r="E1553" s="1065"/>
      <c r="F1553" s="1086"/>
    </row>
    <row r="1554" spans="5:6" x14ac:dyDescent="0.25">
      <c r="E1554" s="1065"/>
      <c r="F1554" s="1086"/>
    </row>
    <row r="1555" spans="5:6" x14ac:dyDescent="0.25">
      <c r="E1555" s="1065"/>
      <c r="F1555" s="1086"/>
    </row>
    <row r="1556" spans="5:6" x14ac:dyDescent="0.25">
      <c r="E1556" s="1065"/>
      <c r="F1556" s="1086"/>
    </row>
    <row r="1557" spans="5:6" x14ac:dyDescent="0.25">
      <c r="E1557" s="1065"/>
      <c r="F1557" s="1086"/>
    </row>
    <row r="1558" spans="5:6" x14ac:dyDescent="0.25">
      <c r="E1558" s="1065"/>
      <c r="F1558" s="1086"/>
    </row>
    <row r="1559" spans="5:6" x14ac:dyDescent="0.25">
      <c r="E1559" s="1065"/>
      <c r="F1559" s="1086"/>
    </row>
    <row r="1560" spans="5:6" x14ac:dyDescent="0.25">
      <c r="E1560" s="1065"/>
      <c r="F1560" s="1086"/>
    </row>
    <row r="1561" spans="5:6" x14ac:dyDescent="0.25">
      <c r="E1561" s="1065"/>
      <c r="F1561" s="1086"/>
    </row>
    <row r="1562" spans="5:6" x14ac:dyDescent="0.25">
      <c r="E1562" s="1065"/>
      <c r="F1562" s="1086"/>
    </row>
    <row r="1563" spans="5:6" x14ac:dyDescent="0.25">
      <c r="E1563" s="1065"/>
      <c r="F1563" s="1086"/>
    </row>
    <row r="1564" spans="5:6" x14ac:dyDescent="0.25">
      <c r="E1564" s="1065"/>
      <c r="F1564" s="1086"/>
    </row>
    <row r="1565" spans="5:6" x14ac:dyDescent="0.25">
      <c r="E1565" s="1065"/>
      <c r="F1565" s="1086"/>
    </row>
    <row r="1566" spans="5:6" x14ac:dyDescent="0.25">
      <c r="E1566" s="1065"/>
      <c r="F1566" s="1086"/>
    </row>
    <row r="1567" spans="5:6" x14ac:dyDescent="0.25">
      <c r="E1567" s="1065"/>
      <c r="F1567" s="1086"/>
    </row>
    <row r="1568" spans="5:6" x14ac:dyDescent="0.25">
      <c r="E1568" s="1065"/>
      <c r="F1568" s="1086"/>
    </row>
    <row r="1569" spans="5:6" x14ac:dyDescent="0.25">
      <c r="E1569" s="1065"/>
      <c r="F1569" s="1086"/>
    </row>
    <row r="1570" spans="5:6" x14ac:dyDescent="0.25">
      <c r="E1570" s="1065"/>
      <c r="F1570" s="1086"/>
    </row>
    <row r="1571" spans="5:6" x14ac:dyDescent="0.25">
      <c r="E1571" s="1065"/>
      <c r="F1571" s="1086"/>
    </row>
    <row r="1572" spans="5:6" x14ac:dyDescent="0.25">
      <c r="E1572" s="1065"/>
      <c r="F1572" s="1086"/>
    </row>
    <row r="1573" spans="5:6" x14ac:dyDescent="0.25">
      <c r="E1573" s="1065"/>
      <c r="F1573" s="1086"/>
    </row>
    <row r="1574" spans="5:6" x14ac:dyDescent="0.25">
      <c r="E1574" s="1065"/>
      <c r="F1574" s="1086"/>
    </row>
    <row r="1575" spans="5:6" x14ac:dyDescent="0.25">
      <c r="E1575" s="1065"/>
      <c r="F1575" s="1086"/>
    </row>
    <row r="1576" spans="5:6" x14ac:dyDescent="0.25">
      <c r="E1576" s="1065"/>
      <c r="F1576" s="1086"/>
    </row>
    <row r="1577" spans="5:6" x14ac:dyDescent="0.25">
      <c r="E1577" s="1065"/>
      <c r="F1577" s="1086"/>
    </row>
    <row r="1578" spans="5:6" x14ac:dyDescent="0.25">
      <c r="E1578" s="1065"/>
      <c r="F1578" s="1086"/>
    </row>
    <row r="1579" spans="5:6" x14ac:dyDescent="0.25">
      <c r="E1579" s="1065"/>
      <c r="F1579" s="1086"/>
    </row>
    <row r="1580" spans="5:6" x14ac:dyDescent="0.25">
      <c r="E1580" s="1065"/>
      <c r="F1580" s="1086"/>
    </row>
    <row r="1581" spans="5:6" x14ac:dyDescent="0.25">
      <c r="E1581" s="1065"/>
      <c r="F1581" s="1086"/>
    </row>
    <row r="1582" spans="5:6" x14ac:dyDescent="0.25">
      <c r="E1582" s="1065"/>
      <c r="F1582" s="1086"/>
    </row>
    <row r="1583" spans="5:6" x14ac:dyDescent="0.25">
      <c r="E1583" s="1065"/>
      <c r="F1583" s="1086"/>
    </row>
    <row r="1584" spans="5:6" x14ac:dyDescent="0.25">
      <c r="E1584" s="1065"/>
      <c r="F1584" s="1086"/>
    </row>
    <row r="1585" spans="5:6" x14ac:dyDescent="0.25">
      <c r="E1585" s="1065"/>
      <c r="F1585" s="1086"/>
    </row>
    <row r="1586" spans="5:6" x14ac:dyDescent="0.25">
      <c r="E1586" s="1065"/>
      <c r="F1586" s="1086"/>
    </row>
    <row r="1587" spans="5:6" x14ac:dyDescent="0.25">
      <c r="E1587" s="1065"/>
      <c r="F1587" s="1086"/>
    </row>
    <row r="1588" spans="5:6" x14ac:dyDescent="0.25">
      <c r="E1588" s="1065"/>
      <c r="F1588" s="1086"/>
    </row>
    <row r="1589" spans="5:6" x14ac:dyDescent="0.25">
      <c r="E1589" s="1065"/>
      <c r="F1589" s="1086"/>
    </row>
    <row r="1590" spans="5:6" x14ac:dyDescent="0.25">
      <c r="E1590" s="1065"/>
      <c r="F1590" s="1086"/>
    </row>
    <row r="1591" spans="5:6" x14ac:dyDescent="0.25">
      <c r="E1591" s="1065"/>
      <c r="F1591" s="1086"/>
    </row>
    <row r="1592" spans="5:6" x14ac:dyDescent="0.25">
      <c r="E1592" s="1065"/>
      <c r="F1592" s="1086"/>
    </row>
    <row r="1593" spans="5:6" x14ac:dyDescent="0.25">
      <c r="E1593" s="1065"/>
      <c r="F1593" s="1086"/>
    </row>
    <row r="1594" spans="5:6" x14ac:dyDescent="0.25">
      <c r="E1594" s="1065"/>
      <c r="F1594" s="1086"/>
    </row>
    <row r="1595" spans="5:6" x14ac:dyDescent="0.25">
      <c r="E1595" s="1065"/>
      <c r="F1595" s="1086"/>
    </row>
    <row r="1596" spans="5:6" x14ac:dyDescent="0.25">
      <c r="E1596" s="1065"/>
      <c r="F1596" s="1086"/>
    </row>
    <row r="1597" spans="5:6" x14ac:dyDescent="0.25">
      <c r="E1597" s="1065"/>
      <c r="F1597" s="1086"/>
    </row>
    <row r="1598" spans="5:6" x14ac:dyDescent="0.25">
      <c r="E1598" s="1065"/>
      <c r="F1598" s="1086"/>
    </row>
    <row r="1599" spans="5:6" x14ac:dyDescent="0.25">
      <c r="E1599" s="1065"/>
      <c r="F1599" s="1086"/>
    </row>
    <row r="1600" spans="5:6" x14ac:dyDescent="0.25">
      <c r="E1600" s="1065"/>
      <c r="F1600" s="1086"/>
    </row>
    <row r="1601" spans="5:6" x14ac:dyDescent="0.25">
      <c r="E1601" s="1065"/>
      <c r="F1601" s="1086"/>
    </row>
    <row r="1602" spans="5:6" x14ac:dyDescent="0.25">
      <c r="E1602" s="1065"/>
      <c r="F1602" s="1086"/>
    </row>
    <row r="1603" spans="5:6" x14ac:dyDescent="0.25">
      <c r="E1603" s="1065"/>
      <c r="F1603" s="1086"/>
    </row>
    <row r="1604" spans="5:6" x14ac:dyDescent="0.25">
      <c r="E1604" s="1065"/>
      <c r="F1604" s="1086"/>
    </row>
    <row r="1605" spans="5:6" x14ac:dyDescent="0.25">
      <c r="E1605" s="1065"/>
      <c r="F1605" s="1086"/>
    </row>
    <row r="1606" spans="5:6" x14ac:dyDescent="0.25">
      <c r="E1606" s="1065"/>
      <c r="F1606" s="1086"/>
    </row>
    <row r="1607" spans="5:6" x14ac:dyDescent="0.25">
      <c r="E1607" s="1065"/>
      <c r="F1607" s="1086"/>
    </row>
    <row r="1608" spans="5:6" x14ac:dyDescent="0.25">
      <c r="E1608" s="1065"/>
      <c r="F1608" s="1086"/>
    </row>
    <row r="1609" spans="5:6" x14ac:dyDescent="0.25">
      <c r="E1609" s="1065"/>
      <c r="F1609" s="1086"/>
    </row>
    <row r="1610" spans="5:6" x14ac:dyDescent="0.25">
      <c r="E1610" s="1065"/>
      <c r="F1610" s="1086"/>
    </row>
    <row r="1611" spans="5:6" x14ac:dyDescent="0.25">
      <c r="E1611" s="1065"/>
      <c r="F1611" s="1086"/>
    </row>
    <row r="1612" spans="5:6" x14ac:dyDescent="0.25">
      <c r="E1612" s="1065"/>
      <c r="F1612" s="1086"/>
    </row>
    <row r="1613" spans="5:6" x14ac:dyDescent="0.25">
      <c r="E1613" s="1065"/>
      <c r="F1613" s="1086"/>
    </row>
    <row r="1614" spans="5:6" x14ac:dyDescent="0.25">
      <c r="E1614" s="1065"/>
      <c r="F1614" s="1086"/>
    </row>
    <row r="1615" spans="5:6" x14ac:dyDescent="0.25">
      <c r="E1615" s="1065"/>
      <c r="F1615" s="1086"/>
    </row>
    <row r="1616" spans="5:6" x14ac:dyDescent="0.25">
      <c r="E1616" s="1065"/>
      <c r="F1616" s="1086"/>
    </row>
    <row r="1617" spans="5:6" x14ac:dyDescent="0.25">
      <c r="E1617" s="1065"/>
      <c r="F1617" s="1086"/>
    </row>
    <row r="1618" spans="5:6" x14ac:dyDescent="0.25">
      <c r="E1618" s="1065"/>
      <c r="F1618" s="1086"/>
    </row>
    <row r="1619" spans="5:6" x14ac:dyDescent="0.25">
      <c r="E1619" s="1065"/>
      <c r="F1619" s="1086"/>
    </row>
    <row r="1620" spans="5:6" x14ac:dyDescent="0.25">
      <c r="E1620" s="1065"/>
      <c r="F1620" s="1086"/>
    </row>
    <row r="1621" spans="5:6" x14ac:dyDescent="0.25">
      <c r="E1621" s="1065"/>
      <c r="F1621" s="1086"/>
    </row>
    <row r="1622" spans="5:6" x14ac:dyDescent="0.25">
      <c r="E1622" s="1065"/>
      <c r="F1622" s="1086"/>
    </row>
    <row r="1623" spans="5:6" x14ac:dyDescent="0.25">
      <c r="E1623" s="1065"/>
      <c r="F1623" s="1086"/>
    </row>
    <row r="1624" spans="5:6" x14ac:dyDescent="0.25">
      <c r="E1624" s="1065"/>
      <c r="F1624" s="1086"/>
    </row>
    <row r="1625" spans="5:6" x14ac:dyDescent="0.25">
      <c r="E1625" s="1065"/>
      <c r="F1625" s="1086"/>
    </row>
    <row r="1626" spans="5:6" x14ac:dyDescent="0.25">
      <c r="E1626" s="1065"/>
      <c r="F1626" s="1086"/>
    </row>
    <row r="1627" spans="5:6" x14ac:dyDescent="0.25">
      <c r="E1627" s="1065"/>
      <c r="F1627" s="1086"/>
    </row>
    <row r="1628" spans="5:6" x14ac:dyDescent="0.25">
      <c r="E1628" s="1065"/>
      <c r="F1628" s="1086"/>
    </row>
    <row r="1629" spans="5:6" x14ac:dyDescent="0.25">
      <c r="E1629" s="1065"/>
      <c r="F1629" s="1086"/>
    </row>
    <row r="1630" spans="5:6" x14ac:dyDescent="0.25">
      <c r="E1630" s="1065"/>
      <c r="F1630" s="1086"/>
    </row>
    <row r="1631" spans="5:6" x14ac:dyDescent="0.25">
      <c r="E1631" s="1065"/>
      <c r="F1631" s="1086"/>
    </row>
    <row r="1632" spans="5:6" x14ac:dyDescent="0.25">
      <c r="E1632" s="1065"/>
      <c r="F1632" s="1086"/>
    </row>
    <row r="1633" spans="5:6" x14ac:dyDescent="0.25">
      <c r="E1633" s="1065"/>
      <c r="F1633" s="1086"/>
    </row>
    <row r="1634" spans="5:6" x14ac:dyDescent="0.25">
      <c r="E1634" s="1065"/>
      <c r="F1634" s="1086"/>
    </row>
    <row r="1635" spans="5:6" x14ac:dyDescent="0.25">
      <c r="E1635" s="1065"/>
      <c r="F1635" s="1086"/>
    </row>
    <row r="1636" spans="5:6" x14ac:dyDescent="0.25">
      <c r="E1636" s="1065"/>
      <c r="F1636" s="1086"/>
    </row>
    <row r="1637" spans="5:6" x14ac:dyDescent="0.25">
      <c r="E1637" s="1065"/>
      <c r="F1637" s="1086"/>
    </row>
    <row r="1638" spans="5:6" x14ac:dyDescent="0.25">
      <c r="E1638" s="1065"/>
      <c r="F1638" s="1086"/>
    </row>
    <row r="1639" spans="5:6" x14ac:dyDescent="0.25">
      <c r="E1639" s="1065"/>
      <c r="F1639" s="1086"/>
    </row>
    <row r="1640" spans="5:6" x14ac:dyDescent="0.25">
      <c r="E1640" s="1065"/>
      <c r="F1640" s="1086"/>
    </row>
    <row r="1641" spans="5:6" x14ac:dyDescent="0.25">
      <c r="E1641" s="1065"/>
      <c r="F1641" s="1086"/>
    </row>
    <row r="1642" spans="5:6" x14ac:dyDescent="0.25">
      <c r="E1642" s="1065"/>
      <c r="F1642" s="1086"/>
    </row>
    <row r="1643" spans="5:6" x14ac:dyDescent="0.25">
      <c r="E1643" s="1065"/>
      <c r="F1643" s="1086"/>
    </row>
    <row r="1644" spans="5:6" x14ac:dyDescent="0.25">
      <c r="E1644" s="1065"/>
      <c r="F1644" s="1086"/>
    </row>
    <row r="1645" spans="5:6" x14ac:dyDescent="0.25">
      <c r="E1645" s="1065"/>
      <c r="F1645" s="1086"/>
    </row>
    <row r="1646" spans="5:6" x14ac:dyDescent="0.25">
      <c r="E1646" s="1065"/>
      <c r="F1646" s="1086"/>
    </row>
    <row r="1647" spans="5:6" x14ac:dyDescent="0.25">
      <c r="E1647" s="1065"/>
      <c r="F1647" s="1086"/>
    </row>
    <row r="1648" spans="5:6" x14ac:dyDescent="0.25">
      <c r="E1648" s="1065"/>
      <c r="F1648" s="1086"/>
    </row>
    <row r="1649" spans="5:6" x14ac:dyDescent="0.25">
      <c r="E1649" s="1065"/>
      <c r="F1649" s="1086"/>
    </row>
    <row r="1650" spans="5:6" x14ac:dyDescent="0.25">
      <c r="E1650" s="1065"/>
      <c r="F1650" s="1086"/>
    </row>
    <row r="1651" spans="5:6" x14ac:dyDescent="0.25">
      <c r="E1651" s="1065"/>
      <c r="F1651" s="1086"/>
    </row>
    <row r="1652" spans="5:6" x14ac:dyDescent="0.25">
      <c r="E1652" s="1065"/>
      <c r="F1652" s="1086"/>
    </row>
    <row r="1653" spans="5:6" x14ac:dyDescent="0.25">
      <c r="E1653" s="1065"/>
      <c r="F1653" s="1086"/>
    </row>
    <row r="1654" spans="5:6" x14ac:dyDescent="0.25">
      <c r="E1654" s="1065"/>
      <c r="F1654" s="1086"/>
    </row>
    <row r="1655" spans="5:6" x14ac:dyDescent="0.25">
      <c r="E1655" s="1065"/>
      <c r="F1655" s="1086"/>
    </row>
    <row r="1656" spans="5:6" x14ac:dyDescent="0.25">
      <c r="E1656" s="1065"/>
      <c r="F1656" s="1086"/>
    </row>
    <row r="1657" spans="5:6" x14ac:dyDescent="0.25">
      <c r="E1657" s="1065"/>
      <c r="F1657" s="1086"/>
    </row>
    <row r="1658" spans="5:6" x14ac:dyDescent="0.25">
      <c r="E1658" s="1065"/>
      <c r="F1658" s="1086"/>
    </row>
    <row r="1659" spans="5:6" x14ac:dyDescent="0.25">
      <c r="E1659" s="1065"/>
      <c r="F1659" s="1086"/>
    </row>
    <row r="1660" spans="5:6" x14ac:dyDescent="0.25">
      <c r="E1660" s="1065"/>
      <c r="F1660" s="1086"/>
    </row>
    <row r="1661" spans="5:6" x14ac:dyDescent="0.25">
      <c r="E1661" s="1065"/>
      <c r="F1661" s="1086"/>
    </row>
    <row r="1662" spans="5:6" x14ac:dyDescent="0.25">
      <c r="E1662" s="1065"/>
      <c r="F1662" s="1086"/>
    </row>
    <row r="1663" spans="5:6" x14ac:dyDescent="0.25">
      <c r="E1663" s="1065"/>
      <c r="F1663" s="1086"/>
    </row>
    <row r="1664" spans="5:6" x14ac:dyDescent="0.25">
      <c r="E1664" s="1065"/>
      <c r="F1664" s="1086"/>
    </row>
    <row r="1665" spans="5:6" x14ac:dyDescent="0.25">
      <c r="E1665" s="1065"/>
      <c r="F1665" s="1086"/>
    </row>
    <row r="1666" spans="5:6" x14ac:dyDescent="0.25">
      <c r="E1666" s="1065"/>
      <c r="F1666" s="1086"/>
    </row>
    <row r="1667" spans="5:6" x14ac:dyDescent="0.25">
      <c r="E1667" s="1065"/>
      <c r="F1667" s="1086"/>
    </row>
    <row r="1668" spans="5:6" x14ac:dyDescent="0.25">
      <c r="E1668" s="1065"/>
      <c r="F1668" s="1086"/>
    </row>
    <row r="1669" spans="5:6" x14ac:dyDescent="0.25">
      <c r="E1669" s="1065"/>
      <c r="F1669" s="1086"/>
    </row>
    <row r="1670" spans="5:6" x14ac:dyDescent="0.25">
      <c r="E1670" s="1065"/>
      <c r="F1670" s="1086"/>
    </row>
    <row r="1671" spans="5:6" x14ac:dyDescent="0.25">
      <c r="E1671" s="1065"/>
      <c r="F1671" s="1086"/>
    </row>
    <row r="1672" spans="5:6" x14ac:dyDescent="0.25">
      <c r="E1672" s="1065"/>
      <c r="F1672" s="1086"/>
    </row>
    <row r="1673" spans="5:6" x14ac:dyDescent="0.25">
      <c r="E1673" s="1065"/>
      <c r="F1673" s="1086"/>
    </row>
    <row r="1674" spans="5:6" x14ac:dyDescent="0.25">
      <c r="E1674" s="1065"/>
      <c r="F1674" s="1086"/>
    </row>
    <row r="1675" spans="5:6" x14ac:dyDescent="0.25">
      <c r="E1675" s="1065"/>
      <c r="F1675" s="1086"/>
    </row>
    <row r="1676" spans="5:6" x14ac:dyDescent="0.25">
      <c r="E1676" s="1065"/>
      <c r="F1676" s="1086"/>
    </row>
    <row r="1677" spans="5:6" x14ac:dyDescent="0.25">
      <c r="E1677" s="1065"/>
      <c r="F1677" s="1086"/>
    </row>
    <row r="1678" spans="5:6" x14ac:dyDescent="0.25">
      <c r="E1678" s="1065"/>
      <c r="F1678" s="1086"/>
    </row>
    <row r="1679" spans="5:6" x14ac:dyDescent="0.25">
      <c r="E1679" s="1065"/>
      <c r="F1679" s="1086"/>
    </row>
    <row r="1680" spans="5:6" x14ac:dyDescent="0.25">
      <c r="E1680" s="1065"/>
      <c r="F1680" s="1086"/>
    </row>
    <row r="1681" spans="5:6" x14ac:dyDescent="0.25">
      <c r="E1681" s="1065"/>
      <c r="F1681" s="1086"/>
    </row>
    <row r="1682" spans="5:6" x14ac:dyDescent="0.25">
      <c r="E1682" s="1065"/>
      <c r="F1682" s="1086"/>
    </row>
    <row r="1683" spans="5:6" x14ac:dyDescent="0.25">
      <c r="E1683" s="1065"/>
      <c r="F1683" s="1086"/>
    </row>
    <row r="1684" spans="5:6" x14ac:dyDescent="0.25">
      <c r="E1684" s="1065"/>
      <c r="F1684" s="1086"/>
    </row>
    <row r="1685" spans="5:6" x14ac:dyDescent="0.25">
      <c r="E1685" s="1065"/>
      <c r="F1685" s="1086"/>
    </row>
    <row r="1686" spans="5:6" x14ac:dyDescent="0.25">
      <c r="E1686" s="1065"/>
      <c r="F1686" s="1086"/>
    </row>
    <row r="1687" spans="5:6" x14ac:dyDescent="0.25">
      <c r="E1687" s="1065"/>
      <c r="F1687" s="1086"/>
    </row>
    <row r="1688" spans="5:6" x14ac:dyDescent="0.25">
      <c r="E1688" s="1065"/>
      <c r="F1688" s="1086"/>
    </row>
    <row r="1689" spans="5:6" x14ac:dyDescent="0.25">
      <c r="E1689" s="1065"/>
      <c r="F1689" s="1086"/>
    </row>
    <row r="1690" spans="5:6" x14ac:dyDescent="0.25">
      <c r="E1690" s="1065"/>
      <c r="F1690" s="1086"/>
    </row>
    <row r="1691" spans="5:6" x14ac:dyDescent="0.25">
      <c r="E1691" s="1065"/>
      <c r="F1691" s="1086"/>
    </row>
    <row r="1692" spans="5:6" x14ac:dyDescent="0.25">
      <c r="E1692" s="1065"/>
      <c r="F1692" s="1086"/>
    </row>
    <row r="1693" spans="5:6" x14ac:dyDescent="0.25">
      <c r="E1693" s="1065"/>
      <c r="F1693" s="1086"/>
    </row>
    <row r="1694" spans="5:6" x14ac:dyDescent="0.25">
      <c r="E1694" s="1065"/>
      <c r="F1694" s="1086"/>
    </row>
    <row r="1695" spans="5:6" x14ac:dyDescent="0.25">
      <c r="E1695" s="1065"/>
      <c r="F1695" s="1086"/>
    </row>
    <row r="1696" spans="5:6" x14ac:dyDescent="0.25">
      <c r="E1696" s="1065"/>
      <c r="F1696" s="1086"/>
    </row>
    <row r="1697" spans="5:6" x14ac:dyDescent="0.25">
      <c r="E1697" s="1065"/>
      <c r="F1697" s="1086"/>
    </row>
    <row r="1698" spans="5:6" x14ac:dyDescent="0.25">
      <c r="E1698" s="1065"/>
      <c r="F1698" s="1086"/>
    </row>
    <row r="1699" spans="5:6" x14ac:dyDescent="0.25">
      <c r="E1699" s="1065"/>
      <c r="F1699" s="1086"/>
    </row>
    <row r="1700" spans="5:6" x14ac:dyDescent="0.25">
      <c r="E1700" s="1065"/>
      <c r="F1700" s="1086"/>
    </row>
    <row r="1701" spans="5:6" x14ac:dyDescent="0.25">
      <c r="E1701" s="1065"/>
      <c r="F1701" s="1086"/>
    </row>
    <row r="1702" spans="5:6" x14ac:dyDescent="0.25">
      <c r="E1702" s="1065"/>
      <c r="F1702" s="1086"/>
    </row>
    <row r="1703" spans="5:6" x14ac:dyDescent="0.25">
      <c r="E1703" s="1065"/>
      <c r="F1703" s="1086"/>
    </row>
    <row r="1704" spans="5:6" x14ac:dyDescent="0.25">
      <c r="E1704" s="1065"/>
      <c r="F1704" s="1086"/>
    </row>
    <row r="1705" spans="5:6" x14ac:dyDescent="0.25">
      <c r="E1705" s="1065"/>
      <c r="F1705" s="1086"/>
    </row>
    <row r="1706" spans="5:6" x14ac:dyDescent="0.25">
      <c r="E1706" s="1065"/>
      <c r="F1706" s="1086"/>
    </row>
    <row r="1707" spans="5:6" x14ac:dyDescent="0.25">
      <c r="E1707" s="1065"/>
      <c r="F1707" s="1086"/>
    </row>
    <row r="1708" spans="5:6" x14ac:dyDescent="0.25">
      <c r="E1708" s="1065"/>
      <c r="F1708" s="1086"/>
    </row>
    <row r="1709" spans="5:6" x14ac:dyDescent="0.25">
      <c r="E1709" s="1065"/>
      <c r="F1709" s="1086"/>
    </row>
    <row r="1710" spans="5:6" x14ac:dyDescent="0.25">
      <c r="E1710" s="1065"/>
      <c r="F1710" s="1086"/>
    </row>
    <row r="1711" spans="5:6" x14ac:dyDescent="0.25">
      <c r="E1711" s="1065"/>
      <c r="F1711" s="1086"/>
    </row>
    <row r="1712" spans="5:6" x14ac:dyDescent="0.25">
      <c r="E1712" s="1065"/>
      <c r="F1712" s="1086"/>
    </row>
    <row r="1713" spans="5:6" x14ac:dyDescent="0.25">
      <c r="E1713" s="1065"/>
      <c r="F1713" s="1086"/>
    </row>
    <row r="1714" spans="5:6" x14ac:dyDescent="0.25">
      <c r="E1714" s="1065"/>
      <c r="F1714" s="1086"/>
    </row>
    <row r="1715" spans="5:6" x14ac:dyDescent="0.25">
      <c r="E1715" s="1065"/>
      <c r="F1715" s="1086"/>
    </row>
    <row r="1716" spans="5:6" x14ac:dyDescent="0.25">
      <c r="E1716" s="1065"/>
      <c r="F1716" s="1086"/>
    </row>
    <row r="1717" spans="5:6" x14ac:dyDescent="0.25">
      <c r="E1717" s="1065"/>
      <c r="F1717" s="1086"/>
    </row>
    <row r="1718" spans="5:6" x14ac:dyDescent="0.25">
      <c r="E1718" s="1065"/>
      <c r="F1718" s="1086"/>
    </row>
    <row r="1719" spans="5:6" x14ac:dyDescent="0.25">
      <c r="E1719" s="1065"/>
      <c r="F1719" s="1086"/>
    </row>
    <row r="1720" spans="5:6" x14ac:dyDescent="0.25">
      <c r="E1720" s="1065"/>
      <c r="F1720" s="1086"/>
    </row>
    <row r="1721" spans="5:6" x14ac:dyDescent="0.25">
      <c r="E1721" s="1065"/>
      <c r="F1721" s="1086"/>
    </row>
    <row r="1722" spans="5:6" x14ac:dyDescent="0.25">
      <c r="E1722" s="1065"/>
      <c r="F1722" s="1086"/>
    </row>
    <row r="1723" spans="5:6" x14ac:dyDescent="0.25">
      <c r="E1723" s="1065"/>
      <c r="F1723" s="1086"/>
    </row>
    <row r="1724" spans="5:6" x14ac:dyDescent="0.25">
      <c r="E1724" s="1065"/>
      <c r="F1724" s="1086"/>
    </row>
    <row r="1725" spans="5:6" x14ac:dyDescent="0.25">
      <c r="E1725" s="1065"/>
      <c r="F1725" s="1086"/>
    </row>
    <row r="1726" spans="5:6" x14ac:dyDescent="0.25">
      <c r="E1726" s="1065"/>
      <c r="F1726" s="1086"/>
    </row>
    <row r="1727" spans="5:6" x14ac:dyDescent="0.25">
      <c r="E1727" s="1065"/>
      <c r="F1727" s="1086"/>
    </row>
    <row r="1728" spans="5:6" x14ac:dyDescent="0.25">
      <c r="E1728" s="1065"/>
      <c r="F1728" s="1086"/>
    </row>
    <row r="1729" spans="5:6" x14ac:dyDescent="0.25">
      <c r="E1729" s="1065"/>
      <c r="F1729" s="1086"/>
    </row>
    <row r="1730" spans="5:6" x14ac:dyDescent="0.25">
      <c r="E1730" s="1065"/>
      <c r="F1730" s="1086"/>
    </row>
    <row r="1731" spans="5:6" x14ac:dyDescent="0.25">
      <c r="E1731" s="1065"/>
      <c r="F1731" s="1086"/>
    </row>
    <row r="1732" spans="5:6" x14ac:dyDescent="0.25">
      <c r="E1732" s="1065"/>
      <c r="F1732" s="1086"/>
    </row>
    <row r="1733" spans="5:6" x14ac:dyDescent="0.25">
      <c r="E1733" s="1065"/>
      <c r="F1733" s="1086"/>
    </row>
    <row r="1734" spans="5:6" x14ac:dyDescent="0.25">
      <c r="E1734" s="1065"/>
      <c r="F1734" s="1086"/>
    </row>
    <row r="1735" spans="5:6" x14ac:dyDescent="0.25">
      <c r="E1735" s="1065"/>
      <c r="F1735" s="1086"/>
    </row>
    <row r="1736" spans="5:6" x14ac:dyDescent="0.25">
      <c r="E1736" s="1065"/>
      <c r="F1736" s="1086"/>
    </row>
    <row r="1737" spans="5:6" x14ac:dyDescent="0.25">
      <c r="E1737" s="1065"/>
      <c r="F1737" s="1086"/>
    </row>
    <row r="1738" spans="5:6" x14ac:dyDescent="0.25">
      <c r="E1738" s="1065"/>
      <c r="F1738" s="1086"/>
    </row>
    <row r="1739" spans="5:6" x14ac:dyDescent="0.25">
      <c r="E1739" s="1065"/>
      <c r="F1739" s="1086"/>
    </row>
    <row r="1740" spans="5:6" x14ac:dyDescent="0.25">
      <c r="E1740" s="1065"/>
      <c r="F1740" s="1086"/>
    </row>
    <row r="1741" spans="5:6" x14ac:dyDescent="0.25">
      <c r="E1741" s="1065"/>
      <c r="F1741" s="1086"/>
    </row>
    <row r="1742" spans="5:6" x14ac:dyDescent="0.25">
      <c r="E1742" s="1065"/>
      <c r="F1742" s="1086"/>
    </row>
    <row r="1743" spans="5:6" x14ac:dyDescent="0.25">
      <c r="E1743" s="1065"/>
      <c r="F1743" s="1086"/>
    </row>
    <row r="1744" spans="5:6" x14ac:dyDescent="0.25">
      <c r="E1744" s="1065"/>
      <c r="F1744" s="1086"/>
    </row>
    <row r="1745" spans="5:6" x14ac:dyDescent="0.25">
      <c r="E1745" s="1065"/>
      <c r="F1745" s="1086"/>
    </row>
    <row r="1746" spans="5:6" x14ac:dyDescent="0.25">
      <c r="E1746" s="1065"/>
      <c r="F1746" s="1086"/>
    </row>
    <row r="1747" spans="5:6" x14ac:dyDescent="0.25">
      <c r="E1747" s="1065"/>
      <c r="F1747" s="1086"/>
    </row>
    <row r="1748" spans="5:6" x14ac:dyDescent="0.25">
      <c r="E1748" s="1065"/>
      <c r="F1748" s="1086"/>
    </row>
    <row r="1749" spans="5:6" x14ac:dyDescent="0.25">
      <c r="E1749" s="1065"/>
      <c r="F1749" s="1086"/>
    </row>
    <row r="1750" spans="5:6" x14ac:dyDescent="0.25">
      <c r="E1750" s="1065"/>
      <c r="F1750" s="1086"/>
    </row>
    <row r="1751" spans="5:6" x14ac:dyDescent="0.25">
      <c r="E1751" s="1065"/>
      <c r="F1751" s="1086"/>
    </row>
    <row r="1752" spans="5:6" x14ac:dyDescent="0.25">
      <c r="E1752" s="1065"/>
      <c r="F1752" s="1086"/>
    </row>
    <row r="1753" spans="5:6" x14ac:dyDescent="0.25">
      <c r="E1753" s="1065"/>
      <c r="F1753" s="1086"/>
    </row>
    <row r="1754" spans="5:6" x14ac:dyDescent="0.25">
      <c r="E1754" s="1065"/>
      <c r="F1754" s="1086"/>
    </row>
    <row r="1755" spans="5:6" x14ac:dyDescent="0.25">
      <c r="E1755" s="1065"/>
      <c r="F1755" s="1086"/>
    </row>
    <row r="1756" spans="5:6" x14ac:dyDescent="0.25">
      <c r="E1756" s="1065"/>
      <c r="F1756" s="1086"/>
    </row>
    <row r="1757" spans="5:6" x14ac:dyDescent="0.25">
      <c r="E1757" s="1065"/>
      <c r="F1757" s="1086"/>
    </row>
    <row r="1758" spans="5:6" x14ac:dyDescent="0.25">
      <c r="E1758" s="1065"/>
      <c r="F1758" s="1086"/>
    </row>
    <row r="1759" spans="5:6" x14ac:dyDescent="0.25">
      <c r="E1759" s="1065"/>
      <c r="F1759" s="1086"/>
    </row>
    <row r="1760" spans="5:6" x14ac:dyDescent="0.25">
      <c r="E1760" s="1065"/>
      <c r="F1760" s="1086"/>
    </row>
    <row r="1761" spans="5:6" x14ac:dyDescent="0.25">
      <c r="E1761" s="1065"/>
      <c r="F1761" s="1086"/>
    </row>
    <row r="1762" spans="5:6" x14ac:dyDescent="0.25">
      <c r="E1762" s="1065"/>
      <c r="F1762" s="1086"/>
    </row>
    <row r="1763" spans="5:6" x14ac:dyDescent="0.25">
      <c r="E1763" s="1065"/>
      <c r="F1763" s="1086"/>
    </row>
    <row r="1764" spans="5:6" x14ac:dyDescent="0.25">
      <c r="E1764" s="1065"/>
      <c r="F1764" s="1086"/>
    </row>
    <row r="1765" spans="5:6" x14ac:dyDescent="0.25">
      <c r="E1765" s="1065"/>
      <c r="F1765" s="1086"/>
    </row>
    <row r="1766" spans="5:6" x14ac:dyDescent="0.25">
      <c r="E1766" s="1065"/>
      <c r="F1766" s="1086"/>
    </row>
    <row r="1767" spans="5:6" x14ac:dyDescent="0.25">
      <c r="E1767" s="1065"/>
      <c r="F1767" s="1086"/>
    </row>
    <row r="1768" spans="5:6" x14ac:dyDescent="0.25">
      <c r="E1768" s="1065"/>
      <c r="F1768" s="1086"/>
    </row>
    <row r="1769" spans="5:6" x14ac:dyDescent="0.25">
      <c r="E1769" s="1065"/>
      <c r="F1769" s="1086"/>
    </row>
    <row r="1770" spans="5:6" x14ac:dyDescent="0.25">
      <c r="E1770" s="1065"/>
      <c r="F1770" s="1086"/>
    </row>
    <row r="1771" spans="5:6" x14ac:dyDescent="0.25">
      <c r="E1771" s="1065"/>
      <c r="F1771" s="1086"/>
    </row>
    <row r="1772" spans="5:6" x14ac:dyDescent="0.25">
      <c r="E1772" s="1065"/>
      <c r="F1772" s="1086"/>
    </row>
    <row r="1773" spans="5:6" x14ac:dyDescent="0.25">
      <c r="E1773" s="1065"/>
      <c r="F1773" s="1086"/>
    </row>
    <row r="1774" spans="5:6" x14ac:dyDescent="0.25">
      <c r="E1774" s="1065"/>
      <c r="F1774" s="1086"/>
    </row>
    <row r="1775" spans="5:6" x14ac:dyDescent="0.25">
      <c r="E1775" s="1065"/>
      <c r="F1775" s="1086"/>
    </row>
    <row r="1776" spans="5:6" x14ac:dyDescent="0.25">
      <c r="E1776" s="1065"/>
      <c r="F1776" s="1086"/>
    </row>
    <row r="1777" spans="5:6" x14ac:dyDescent="0.25">
      <c r="E1777" s="1065"/>
      <c r="F1777" s="1086"/>
    </row>
    <row r="1778" spans="5:6" x14ac:dyDescent="0.25">
      <c r="E1778" s="1065"/>
      <c r="F1778" s="1086"/>
    </row>
    <row r="1779" spans="5:6" x14ac:dyDescent="0.25">
      <c r="E1779" s="1065"/>
      <c r="F1779" s="1086"/>
    </row>
    <row r="1780" spans="5:6" x14ac:dyDescent="0.25">
      <c r="E1780" s="1065"/>
      <c r="F1780" s="1086"/>
    </row>
    <row r="1781" spans="5:6" x14ac:dyDescent="0.25">
      <c r="E1781" s="1065"/>
      <c r="F1781" s="1086"/>
    </row>
    <row r="1782" spans="5:6" x14ac:dyDescent="0.25">
      <c r="E1782" s="1065"/>
      <c r="F1782" s="1086"/>
    </row>
    <row r="1783" spans="5:6" x14ac:dyDescent="0.25">
      <c r="E1783" s="1065"/>
      <c r="F1783" s="1086"/>
    </row>
    <row r="1784" spans="5:6" x14ac:dyDescent="0.25">
      <c r="E1784" s="1065"/>
      <c r="F1784" s="1086"/>
    </row>
    <row r="1785" spans="5:6" x14ac:dyDescent="0.25">
      <c r="E1785" s="1065"/>
      <c r="F1785" s="1086"/>
    </row>
    <row r="1786" spans="5:6" x14ac:dyDescent="0.25">
      <c r="E1786" s="1065"/>
      <c r="F1786" s="1086"/>
    </row>
    <row r="1787" spans="5:6" x14ac:dyDescent="0.25">
      <c r="E1787" s="1065"/>
      <c r="F1787" s="1086"/>
    </row>
    <row r="1788" spans="5:6" x14ac:dyDescent="0.25">
      <c r="E1788" s="1065"/>
      <c r="F1788" s="1086"/>
    </row>
    <row r="1789" spans="5:6" x14ac:dyDescent="0.25">
      <c r="E1789" s="1065"/>
      <c r="F1789" s="1086"/>
    </row>
    <row r="1790" spans="5:6" x14ac:dyDescent="0.25">
      <c r="E1790" s="1065"/>
      <c r="F1790" s="1086"/>
    </row>
    <row r="1791" spans="5:6" x14ac:dyDescent="0.25">
      <c r="E1791" s="1065"/>
      <c r="F1791" s="1086"/>
    </row>
    <row r="1792" spans="5:6" x14ac:dyDescent="0.25">
      <c r="E1792" s="1065"/>
      <c r="F1792" s="1086"/>
    </row>
    <row r="1793" spans="5:6" x14ac:dyDescent="0.25">
      <c r="E1793" s="1065"/>
      <c r="F1793" s="1086"/>
    </row>
    <row r="1794" spans="5:6" x14ac:dyDescent="0.25">
      <c r="E1794" s="1065"/>
      <c r="F1794" s="1086"/>
    </row>
    <row r="1795" spans="5:6" x14ac:dyDescent="0.25">
      <c r="E1795" s="1065"/>
      <c r="F1795" s="1086"/>
    </row>
    <row r="1796" spans="5:6" x14ac:dyDescent="0.25">
      <c r="E1796" s="1065"/>
      <c r="F1796" s="1086"/>
    </row>
    <row r="1797" spans="5:6" x14ac:dyDescent="0.25">
      <c r="E1797" s="1065"/>
      <c r="F1797" s="1086"/>
    </row>
    <row r="1798" spans="5:6" x14ac:dyDescent="0.25">
      <c r="E1798" s="1065"/>
      <c r="F1798" s="1086"/>
    </row>
    <row r="1799" spans="5:6" x14ac:dyDescent="0.25">
      <c r="E1799" s="1065"/>
      <c r="F1799" s="1086"/>
    </row>
    <row r="1800" spans="5:6" x14ac:dyDescent="0.25">
      <c r="E1800" s="1065"/>
      <c r="F1800" s="1086"/>
    </row>
    <row r="1801" spans="5:6" x14ac:dyDescent="0.25">
      <c r="E1801" s="1065"/>
      <c r="F1801" s="1086"/>
    </row>
    <row r="1802" spans="5:6" x14ac:dyDescent="0.25">
      <c r="E1802" s="1065"/>
      <c r="F1802" s="1086"/>
    </row>
    <row r="1803" spans="5:6" x14ac:dyDescent="0.25">
      <c r="E1803" s="1065"/>
      <c r="F1803" s="1086"/>
    </row>
    <row r="1804" spans="5:6" x14ac:dyDescent="0.25">
      <c r="E1804" s="1065"/>
      <c r="F1804" s="1086"/>
    </row>
    <row r="1805" spans="5:6" x14ac:dyDescent="0.25">
      <c r="E1805" s="1065"/>
      <c r="F1805" s="1086"/>
    </row>
    <row r="1806" spans="5:6" x14ac:dyDescent="0.25">
      <c r="E1806" s="1065"/>
      <c r="F1806" s="1086"/>
    </row>
    <row r="1807" spans="5:6" x14ac:dyDescent="0.25">
      <c r="E1807" s="1065"/>
      <c r="F1807" s="1086"/>
    </row>
    <row r="1808" spans="5:6" x14ac:dyDescent="0.25">
      <c r="E1808" s="1065"/>
      <c r="F1808" s="1086"/>
    </row>
    <row r="1809" spans="5:6" x14ac:dyDescent="0.25">
      <c r="E1809" s="1065"/>
      <c r="F1809" s="1086"/>
    </row>
    <row r="1810" spans="5:6" x14ac:dyDescent="0.25">
      <c r="E1810" s="1065"/>
      <c r="F1810" s="1086"/>
    </row>
    <row r="1811" spans="5:6" x14ac:dyDescent="0.25">
      <c r="E1811" s="1065"/>
      <c r="F1811" s="1086"/>
    </row>
    <row r="1812" spans="5:6" x14ac:dyDescent="0.25">
      <c r="E1812" s="1065"/>
      <c r="F1812" s="1086"/>
    </row>
    <row r="1813" spans="5:6" x14ac:dyDescent="0.25">
      <c r="E1813" s="1065"/>
      <c r="F1813" s="1086"/>
    </row>
    <row r="1814" spans="5:6" x14ac:dyDescent="0.25">
      <c r="E1814" s="1065"/>
      <c r="F1814" s="1086"/>
    </row>
    <row r="1815" spans="5:6" x14ac:dyDescent="0.25">
      <c r="E1815" s="1065"/>
      <c r="F1815" s="1086"/>
    </row>
    <row r="1816" spans="5:6" x14ac:dyDescent="0.25">
      <c r="E1816" s="1065"/>
      <c r="F1816" s="1086"/>
    </row>
    <row r="1817" spans="5:6" x14ac:dyDescent="0.25">
      <c r="E1817" s="1065"/>
      <c r="F1817" s="1086"/>
    </row>
    <row r="1818" spans="5:6" x14ac:dyDescent="0.25">
      <c r="E1818" s="1065"/>
      <c r="F1818" s="1086"/>
    </row>
    <row r="1819" spans="5:6" x14ac:dyDescent="0.25">
      <c r="E1819" s="1065"/>
      <c r="F1819" s="1086"/>
    </row>
    <row r="1820" spans="5:6" x14ac:dyDescent="0.25">
      <c r="E1820" s="1065"/>
      <c r="F1820" s="1086"/>
    </row>
    <row r="1821" spans="5:6" x14ac:dyDescent="0.25">
      <c r="E1821" s="1065"/>
      <c r="F1821" s="1086"/>
    </row>
    <row r="1822" spans="5:6" x14ac:dyDescent="0.25">
      <c r="E1822" s="1065"/>
      <c r="F1822" s="1086"/>
    </row>
    <row r="1823" spans="5:6" x14ac:dyDescent="0.25">
      <c r="E1823" s="1065"/>
      <c r="F1823" s="1086"/>
    </row>
    <row r="1824" spans="5:6" x14ac:dyDescent="0.25">
      <c r="E1824" s="1065"/>
      <c r="F1824" s="1086"/>
    </row>
    <row r="1825" spans="5:6" x14ac:dyDescent="0.25">
      <c r="E1825" s="1065"/>
      <c r="F1825" s="1086"/>
    </row>
    <row r="1826" spans="5:6" x14ac:dyDescent="0.25">
      <c r="E1826" s="1065"/>
      <c r="F1826" s="1086"/>
    </row>
    <row r="1827" spans="5:6" x14ac:dyDescent="0.25">
      <c r="E1827" s="1065"/>
      <c r="F1827" s="1086"/>
    </row>
    <row r="1828" spans="5:6" x14ac:dyDescent="0.25">
      <c r="E1828" s="1065"/>
      <c r="F1828" s="1086"/>
    </row>
    <row r="1829" spans="5:6" x14ac:dyDescent="0.25">
      <c r="E1829" s="1065"/>
      <c r="F1829" s="1086"/>
    </row>
    <row r="1830" spans="5:6" x14ac:dyDescent="0.25">
      <c r="E1830" s="1065"/>
      <c r="F1830" s="1086"/>
    </row>
    <row r="1831" spans="5:6" x14ac:dyDescent="0.25">
      <c r="E1831" s="1065"/>
      <c r="F1831" s="1086"/>
    </row>
    <row r="1832" spans="5:6" x14ac:dyDescent="0.25">
      <c r="E1832" s="1065"/>
      <c r="F1832" s="1086"/>
    </row>
    <row r="1833" spans="5:6" x14ac:dyDescent="0.25">
      <c r="E1833" s="1065"/>
      <c r="F1833" s="1086"/>
    </row>
    <row r="1834" spans="5:6" x14ac:dyDescent="0.25">
      <c r="E1834" s="1065"/>
      <c r="F1834" s="1086"/>
    </row>
    <row r="1835" spans="5:6" x14ac:dyDescent="0.25">
      <c r="E1835" s="1065"/>
      <c r="F1835" s="1086"/>
    </row>
    <row r="1836" spans="5:6" x14ac:dyDescent="0.25">
      <c r="E1836" s="1065"/>
      <c r="F1836" s="1086"/>
    </row>
    <row r="1837" spans="5:6" x14ac:dyDescent="0.25">
      <c r="E1837" s="1065"/>
      <c r="F1837" s="1086"/>
    </row>
    <row r="1838" spans="5:6" x14ac:dyDescent="0.25">
      <c r="E1838" s="1065"/>
      <c r="F1838" s="1086"/>
    </row>
    <row r="1839" spans="5:6" x14ac:dyDescent="0.25">
      <c r="E1839" s="1065"/>
      <c r="F1839" s="1086"/>
    </row>
    <row r="1840" spans="5:6" x14ac:dyDescent="0.25">
      <c r="E1840" s="1065"/>
      <c r="F1840" s="1086"/>
    </row>
    <row r="1841" spans="5:6" x14ac:dyDescent="0.25">
      <c r="E1841" s="1065"/>
      <c r="F1841" s="1086"/>
    </row>
    <row r="1842" spans="5:6" x14ac:dyDescent="0.25">
      <c r="E1842" s="1065"/>
      <c r="F1842" s="1086"/>
    </row>
    <row r="1843" spans="5:6" x14ac:dyDescent="0.25">
      <c r="E1843" s="1065"/>
      <c r="F1843" s="1086"/>
    </row>
    <row r="1844" spans="5:6" x14ac:dyDescent="0.25">
      <c r="E1844" s="1065"/>
      <c r="F1844" s="1086"/>
    </row>
    <row r="1845" spans="5:6" x14ac:dyDescent="0.25">
      <c r="E1845" s="1065"/>
      <c r="F1845" s="1086"/>
    </row>
    <row r="1846" spans="5:6" x14ac:dyDescent="0.25">
      <c r="E1846" s="1065"/>
      <c r="F1846" s="1086"/>
    </row>
    <row r="1847" spans="5:6" x14ac:dyDescent="0.25">
      <c r="E1847" s="1065"/>
      <c r="F1847" s="1086"/>
    </row>
    <row r="1848" spans="5:6" x14ac:dyDescent="0.25">
      <c r="E1848" s="1065"/>
      <c r="F1848" s="1086"/>
    </row>
    <row r="1849" spans="5:6" x14ac:dyDescent="0.25">
      <c r="E1849" s="1065"/>
      <c r="F1849" s="1086"/>
    </row>
    <row r="1850" spans="5:6" x14ac:dyDescent="0.25">
      <c r="E1850" s="1065"/>
      <c r="F1850" s="1086"/>
    </row>
    <row r="1851" spans="5:6" x14ac:dyDescent="0.25">
      <c r="E1851" s="1065"/>
      <c r="F1851" s="1086"/>
    </row>
    <row r="1852" spans="5:6" x14ac:dyDescent="0.25">
      <c r="E1852" s="1065"/>
      <c r="F1852" s="1086"/>
    </row>
    <row r="1853" spans="5:6" x14ac:dyDescent="0.25">
      <c r="E1853" s="1065"/>
      <c r="F1853" s="1086"/>
    </row>
    <row r="1854" spans="5:6" x14ac:dyDescent="0.25">
      <c r="E1854" s="1065"/>
      <c r="F1854" s="1086"/>
    </row>
    <row r="1855" spans="5:6" x14ac:dyDescent="0.25">
      <c r="E1855" s="1065"/>
      <c r="F1855" s="1086"/>
    </row>
    <row r="1856" spans="5:6" x14ac:dyDescent="0.25">
      <c r="E1856" s="1065"/>
      <c r="F1856" s="1086"/>
    </row>
    <row r="1857" spans="5:6" x14ac:dyDescent="0.25">
      <c r="E1857" s="1065"/>
      <c r="F1857" s="1086"/>
    </row>
    <row r="1858" spans="5:6" x14ac:dyDescent="0.25">
      <c r="E1858" s="1065"/>
      <c r="F1858" s="1086"/>
    </row>
    <row r="1859" spans="5:6" x14ac:dyDescent="0.25">
      <c r="E1859" s="1065"/>
      <c r="F1859" s="1086"/>
    </row>
    <row r="1860" spans="5:6" x14ac:dyDescent="0.25">
      <c r="E1860" s="1065"/>
      <c r="F1860" s="1086"/>
    </row>
    <row r="1861" spans="5:6" x14ac:dyDescent="0.25">
      <c r="E1861" s="1065"/>
      <c r="F1861" s="1086"/>
    </row>
    <row r="1862" spans="5:6" x14ac:dyDescent="0.25">
      <c r="E1862" s="1065"/>
      <c r="F1862" s="1086"/>
    </row>
    <row r="1863" spans="5:6" x14ac:dyDescent="0.25">
      <c r="E1863" s="1065"/>
      <c r="F1863" s="1086"/>
    </row>
    <row r="1864" spans="5:6" x14ac:dyDescent="0.25">
      <c r="E1864" s="1065"/>
      <c r="F1864" s="1086"/>
    </row>
    <row r="1865" spans="5:6" x14ac:dyDescent="0.25">
      <c r="E1865" s="1065"/>
      <c r="F1865" s="1086"/>
    </row>
    <row r="1866" spans="5:6" x14ac:dyDescent="0.25">
      <c r="E1866" s="1065"/>
      <c r="F1866" s="1086"/>
    </row>
    <row r="1867" spans="5:6" x14ac:dyDescent="0.25">
      <c r="E1867" s="1065"/>
      <c r="F1867" s="1086"/>
    </row>
    <row r="1868" spans="5:6" x14ac:dyDescent="0.25">
      <c r="E1868" s="1065"/>
      <c r="F1868" s="1086"/>
    </row>
    <row r="1869" spans="5:6" x14ac:dyDescent="0.25">
      <c r="E1869" s="1065"/>
      <c r="F1869" s="1086"/>
    </row>
    <row r="1870" spans="5:6" x14ac:dyDescent="0.25">
      <c r="E1870" s="1065"/>
      <c r="F1870" s="1086"/>
    </row>
    <row r="1871" spans="5:6" x14ac:dyDescent="0.25">
      <c r="E1871" s="1065"/>
      <c r="F1871" s="1086"/>
    </row>
    <row r="1872" spans="5:6" x14ac:dyDescent="0.25">
      <c r="E1872" s="1065"/>
      <c r="F1872" s="1086"/>
    </row>
    <row r="1873" spans="5:6" x14ac:dyDescent="0.25">
      <c r="E1873" s="1065"/>
      <c r="F1873" s="1086"/>
    </row>
    <row r="1874" spans="5:6" x14ac:dyDescent="0.25">
      <c r="E1874" s="1065"/>
      <c r="F1874" s="1086"/>
    </row>
    <row r="1875" spans="5:6" x14ac:dyDescent="0.25">
      <c r="E1875" s="1065"/>
      <c r="F1875" s="1086"/>
    </row>
    <row r="1876" spans="5:6" x14ac:dyDescent="0.25">
      <c r="E1876" s="1065"/>
      <c r="F1876" s="1086"/>
    </row>
    <row r="1877" spans="5:6" x14ac:dyDescent="0.25">
      <c r="E1877" s="1065"/>
      <c r="F1877" s="1086"/>
    </row>
    <row r="1878" spans="5:6" x14ac:dyDescent="0.25">
      <c r="E1878" s="1065"/>
      <c r="F1878" s="1086"/>
    </row>
    <row r="1879" spans="5:6" x14ac:dyDescent="0.25">
      <c r="E1879" s="1065"/>
      <c r="F1879" s="1086"/>
    </row>
    <row r="1880" spans="5:6" x14ac:dyDescent="0.25">
      <c r="E1880" s="1065"/>
      <c r="F1880" s="1086"/>
    </row>
    <row r="1881" spans="5:6" x14ac:dyDescent="0.25">
      <c r="E1881" s="1065"/>
      <c r="F1881" s="1086"/>
    </row>
    <row r="1882" spans="5:6" x14ac:dyDescent="0.25">
      <c r="E1882" s="1065"/>
      <c r="F1882" s="1086"/>
    </row>
    <row r="1883" spans="5:6" x14ac:dyDescent="0.25">
      <c r="E1883" s="1065"/>
      <c r="F1883" s="1086"/>
    </row>
    <row r="1884" spans="5:6" x14ac:dyDescent="0.25">
      <c r="E1884" s="1065"/>
      <c r="F1884" s="1086"/>
    </row>
    <row r="1885" spans="5:6" x14ac:dyDescent="0.25">
      <c r="E1885" s="1065"/>
      <c r="F1885" s="1086"/>
    </row>
    <row r="1886" spans="5:6" x14ac:dyDescent="0.25">
      <c r="E1886" s="1065"/>
      <c r="F1886" s="1086"/>
    </row>
    <row r="1887" spans="5:6" x14ac:dyDescent="0.25">
      <c r="E1887" s="1065"/>
      <c r="F1887" s="1086"/>
    </row>
    <row r="1888" spans="5:6" x14ac:dyDescent="0.25">
      <c r="E1888" s="1065"/>
      <c r="F1888" s="1086"/>
    </row>
    <row r="1889" spans="5:6" x14ac:dyDescent="0.25">
      <c r="E1889" s="1065"/>
      <c r="F1889" s="1086"/>
    </row>
    <row r="1890" spans="5:6" x14ac:dyDescent="0.25">
      <c r="E1890" s="1065"/>
      <c r="F1890" s="1086"/>
    </row>
    <row r="1891" spans="5:6" x14ac:dyDescent="0.25">
      <c r="E1891" s="1065"/>
      <c r="F1891" s="1086"/>
    </row>
    <row r="1892" spans="5:6" x14ac:dyDescent="0.25">
      <c r="E1892" s="1065"/>
      <c r="F1892" s="1086"/>
    </row>
    <row r="1893" spans="5:6" x14ac:dyDescent="0.25">
      <c r="E1893" s="1065"/>
      <c r="F1893" s="1086"/>
    </row>
    <row r="1894" spans="5:6" x14ac:dyDescent="0.25">
      <c r="E1894" s="1065"/>
      <c r="F1894" s="1086"/>
    </row>
    <row r="1895" spans="5:6" x14ac:dyDescent="0.25">
      <c r="E1895" s="1065"/>
      <c r="F1895" s="1086"/>
    </row>
    <row r="1896" spans="5:6" x14ac:dyDescent="0.25">
      <c r="E1896" s="1065"/>
      <c r="F1896" s="1086"/>
    </row>
    <row r="1897" spans="5:6" x14ac:dyDescent="0.25">
      <c r="E1897" s="1065"/>
      <c r="F1897" s="1086"/>
    </row>
    <row r="1898" spans="5:6" x14ac:dyDescent="0.25">
      <c r="E1898" s="1065"/>
      <c r="F1898" s="1086"/>
    </row>
    <row r="1899" spans="5:6" x14ac:dyDescent="0.25">
      <c r="E1899" s="1065"/>
      <c r="F1899" s="1086"/>
    </row>
    <row r="1900" spans="5:6" x14ac:dyDescent="0.25">
      <c r="E1900" s="1065"/>
      <c r="F1900" s="1086"/>
    </row>
    <row r="1901" spans="5:6" x14ac:dyDescent="0.25">
      <c r="E1901" s="1065"/>
      <c r="F1901" s="1086"/>
    </row>
    <row r="1902" spans="5:6" x14ac:dyDescent="0.25">
      <c r="E1902" s="1065"/>
      <c r="F1902" s="1086"/>
    </row>
    <row r="1903" spans="5:6" x14ac:dyDescent="0.25">
      <c r="E1903" s="1065"/>
      <c r="F1903" s="1086"/>
    </row>
    <row r="1904" spans="5:6" x14ac:dyDescent="0.25">
      <c r="E1904" s="1065"/>
      <c r="F1904" s="1086"/>
    </row>
    <row r="1905" spans="5:6" x14ac:dyDescent="0.25">
      <c r="E1905" s="1065"/>
      <c r="F1905" s="1086"/>
    </row>
    <row r="1906" spans="5:6" x14ac:dyDescent="0.25">
      <c r="E1906" s="1065"/>
      <c r="F1906" s="1086"/>
    </row>
    <row r="1907" spans="5:6" x14ac:dyDescent="0.25">
      <c r="E1907" s="1065"/>
      <c r="F1907" s="1086"/>
    </row>
    <row r="1908" spans="5:6" x14ac:dyDescent="0.25">
      <c r="E1908" s="1065"/>
      <c r="F1908" s="1086"/>
    </row>
    <row r="1909" spans="5:6" x14ac:dyDescent="0.25">
      <c r="E1909" s="1065"/>
      <c r="F1909" s="1086"/>
    </row>
    <row r="1910" spans="5:6" x14ac:dyDescent="0.25">
      <c r="E1910" s="1065"/>
      <c r="F1910" s="1086"/>
    </row>
    <row r="1911" spans="5:6" x14ac:dyDescent="0.25">
      <c r="E1911" s="1065"/>
      <c r="F1911" s="1086"/>
    </row>
    <row r="1912" spans="5:6" x14ac:dyDescent="0.25">
      <c r="E1912" s="1065"/>
      <c r="F1912" s="1086"/>
    </row>
    <row r="1913" spans="5:6" x14ac:dyDescent="0.25">
      <c r="E1913" s="1065"/>
      <c r="F1913" s="1086"/>
    </row>
    <row r="1914" spans="5:6" x14ac:dyDescent="0.25">
      <c r="E1914" s="1065"/>
      <c r="F1914" s="1086"/>
    </row>
    <row r="1915" spans="5:6" x14ac:dyDescent="0.25">
      <c r="E1915" s="1065"/>
      <c r="F1915" s="1086"/>
    </row>
    <row r="1916" spans="5:6" x14ac:dyDescent="0.25">
      <c r="E1916" s="1065"/>
      <c r="F1916" s="1086"/>
    </row>
    <row r="1917" spans="5:6" x14ac:dyDescent="0.25">
      <c r="E1917" s="1065"/>
      <c r="F1917" s="1086"/>
    </row>
    <row r="1918" spans="5:6" x14ac:dyDescent="0.25">
      <c r="E1918" s="1065"/>
      <c r="F1918" s="1086"/>
    </row>
    <row r="1919" spans="5:6" x14ac:dyDescent="0.25">
      <c r="E1919" s="1065"/>
      <c r="F1919" s="1086"/>
    </row>
    <row r="1920" spans="5:6" x14ac:dyDescent="0.25">
      <c r="E1920" s="1065"/>
      <c r="F1920" s="1086"/>
    </row>
    <row r="1921" spans="5:6" x14ac:dyDescent="0.25">
      <c r="E1921" s="1065"/>
      <c r="F1921" s="1086"/>
    </row>
    <row r="1922" spans="5:6" x14ac:dyDescent="0.25">
      <c r="E1922" s="1065"/>
      <c r="F1922" s="1086"/>
    </row>
    <row r="1923" spans="5:6" x14ac:dyDescent="0.25">
      <c r="E1923" s="1065"/>
      <c r="F1923" s="1086"/>
    </row>
    <row r="1924" spans="5:6" x14ac:dyDescent="0.25">
      <c r="E1924" s="1065"/>
      <c r="F1924" s="1086"/>
    </row>
    <row r="1925" spans="5:6" x14ac:dyDescent="0.25">
      <c r="E1925" s="1065"/>
      <c r="F1925" s="1086"/>
    </row>
    <row r="1926" spans="5:6" x14ac:dyDescent="0.25">
      <c r="E1926" s="1065"/>
      <c r="F1926" s="1086"/>
    </row>
    <row r="1927" spans="5:6" x14ac:dyDescent="0.25">
      <c r="E1927" s="1065"/>
      <c r="F1927" s="1086"/>
    </row>
    <row r="1928" spans="5:6" x14ac:dyDescent="0.25">
      <c r="E1928" s="1065"/>
      <c r="F1928" s="1086"/>
    </row>
    <row r="1929" spans="5:6" x14ac:dyDescent="0.25">
      <c r="E1929" s="1065"/>
      <c r="F1929" s="1086"/>
    </row>
    <row r="1930" spans="5:6" x14ac:dyDescent="0.25">
      <c r="E1930" s="1065"/>
      <c r="F1930" s="1086"/>
    </row>
    <row r="1931" spans="5:6" x14ac:dyDescent="0.25">
      <c r="E1931" s="1065"/>
      <c r="F1931" s="1086"/>
    </row>
    <row r="1932" spans="5:6" x14ac:dyDescent="0.25">
      <c r="E1932" s="1065"/>
      <c r="F1932" s="1086"/>
    </row>
    <row r="1933" spans="5:6" x14ac:dyDescent="0.25">
      <c r="E1933" s="1065"/>
      <c r="F1933" s="1086"/>
    </row>
    <row r="1934" spans="5:6" x14ac:dyDescent="0.25">
      <c r="E1934" s="1065"/>
      <c r="F1934" s="1086"/>
    </row>
    <row r="1935" spans="5:6" x14ac:dyDescent="0.25">
      <c r="E1935" s="1065"/>
      <c r="F1935" s="1086"/>
    </row>
    <row r="1936" spans="5:6" x14ac:dyDescent="0.25">
      <c r="E1936" s="1065"/>
      <c r="F1936" s="1086"/>
    </row>
    <row r="1937" spans="5:6" x14ac:dyDescent="0.25">
      <c r="E1937" s="1065"/>
      <c r="F1937" s="1086"/>
    </row>
    <row r="1938" spans="5:6" x14ac:dyDescent="0.25">
      <c r="E1938" s="1065"/>
      <c r="F1938" s="1086"/>
    </row>
    <row r="1939" spans="5:6" x14ac:dyDescent="0.25">
      <c r="E1939" s="1065"/>
      <c r="F1939" s="1086"/>
    </row>
    <row r="1940" spans="5:6" x14ac:dyDescent="0.25">
      <c r="E1940" s="1065"/>
      <c r="F1940" s="1086"/>
    </row>
    <row r="1941" spans="5:6" x14ac:dyDescent="0.25">
      <c r="E1941" s="1065"/>
      <c r="F1941" s="1086"/>
    </row>
    <row r="1942" spans="5:6" x14ac:dyDescent="0.25">
      <c r="E1942" s="1065"/>
      <c r="F1942" s="1086"/>
    </row>
    <row r="1943" spans="5:6" x14ac:dyDescent="0.25">
      <c r="E1943" s="1065"/>
      <c r="F1943" s="1086"/>
    </row>
    <row r="1944" spans="5:6" x14ac:dyDescent="0.25">
      <c r="E1944" s="1065"/>
      <c r="F1944" s="1086"/>
    </row>
    <row r="1945" spans="5:6" x14ac:dyDescent="0.25">
      <c r="E1945" s="1065"/>
      <c r="F1945" s="1086"/>
    </row>
    <row r="1946" spans="5:6" x14ac:dyDescent="0.25">
      <c r="E1946" s="1065"/>
      <c r="F1946" s="1086"/>
    </row>
    <row r="1947" spans="5:6" x14ac:dyDescent="0.25">
      <c r="E1947" s="1065"/>
      <c r="F1947" s="1086"/>
    </row>
    <row r="1948" spans="5:6" x14ac:dyDescent="0.25">
      <c r="E1948" s="1065"/>
      <c r="F1948" s="1086"/>
    </row>
    <row r="1949" spans="5:6" x14ac:dyDescent="0.25">
      <c r="E1949" s="1065"/>
      <c r="F1949" s="1086"/>
    </row>
    <row r="1950" spans="5:6" x14ac:dyDescent="0.25">
      <c r="E1950" s="1065"/>
      <c r="F1950" s="1086"/>
    </row>
    <row r="1951" spans="5:6" x14ac:dyDescent="0.25">
      <c r="E1951" s="1065"/>
      <c r="F1951" s="1086"/>
    </row>
    <row r="1952" spans="5:6" x14ac:dyDescent="0.25">
      <c r="E1952" s="1065"/>
      <c r="F1952" s="1086"/>
    </row>
    <row r="1953" spans="5:6" x14ac:dyDescent="0.25">
      <c r="E1953" s="1065"/>
      <c r="F1953" s="1086"/>
    </row>
    <row r="1954" spans="5:6" x14ac:dyDescent="0.25">
      <c r="E1954" s="1065"/>
      <c r="F1954" s="1086"/>
    </row>
    <row r="1955" spans="5:6" x14ac:dyDescent="0.25">
      <c r="E1955" s="1065"/>
      <c r="F1955" s="1086"/>
    </row>
    <row r="1956" spans="5:6" x14ac:dyDescent="0.25">
      <c r="E1956" s="1065"/>
      <c r="F1956" s="1086"/>
    </row>
    <row r="1957" spans="5:6" x14ac:dyDescent="0.25">
      <c r="E1957" s="1065"/>
      <c r="F1957" s="1086"/>
    </row>
    <row r="1958" spans="5:6" x14ac:dyDescent="0.25">
      <c r="E1958" s="1065"/>
      <c r="F1958" s="1086"/>
    </row>
    <row r="1959" spans="5:6" x14ac:dyDescent="0.25">
      <c r="E1959" s="1065"/>
      <c r="F1959" s="1086"/>
    </row>
    <row r="1960" spans="5:6" x14ac:dyDescent="0.25">
      <c r="E1960" s="1065"/>
      <c r="F1960" s="1086"/>
    </row>
    <row r="1961" spans="5:6" x14ac:dyDescent="0.25">
      <c r="E1961" s="1065"/>
      <c r="F1961" s="1086"/>
    </row>
    <row r="1962" spans="5:6" x14ac:dyDescent="0.25">
      <c r="E1962" s="1065"/>
      <c r="F1962" s="1086"/>
    </row>
    <row r="1963" spans="5:6" x14ac:dyDescent="0.25">
      <c r="E1963" s="1065"/>
      <c r="F1963" s="1086"/>
    </row>
    <row r="1964" spans="5:6" x14ac:dyDescent="0.25">
      <c r="E1964" s="1065"/>
      <c r="F1964" s="1086"/>
    </row>
    <row r="1965" spans="5:6" x14ac:dyDescent="0.25">
      <c r="E1965" s="1065"/>
      <c r="F1965" s="1086"/>
    </row>
    <row r="1966" spans="5:6" x14ac:dyDescent="0.25">
      <c r="E1966" s="1065"/>
      <c r="F1966" s="1086"/>
    </row>
    <row r="1967" spans="5:6" x14ac:dyDescent="0.25">
      <c r="E1967" s="1065"/>
      <c r="F1967" s="1086"/>
    </row>
    <row r="1968" spans="5:6" x14ac:dyDescent="0.25">
      <c r="E1968" s="1065"/>
      <c r="F1968" s="1086"/>
    </row>
    <row r="1969" spans="5:6" x14ac:dyDescent="0.25">
      <c r="E1969" s="1065"/>
      <c r="F1969" s="1086"/>
    </row>
    <row r="1970" spans="5:6" x14ac:dyDescent="0.25">
      <c r="E1970" s="1065"/>
      <c r="F1970" s="1086"/>
    </row>
    <row r="1971" spans="5:6" x14ac:dyDescent="0.25">
      <c r="E1971" s="1065"/>
      <c r="F1971" s="1086"/>
    </row>
    <row r="1972" spans="5:6" x14ac:dyDescent="0.25">
      <c r="E1972" s="1065"/>
      <c r="F1972" s="1086"/>
    </row>
    <row r="1973" spans="5:6" x14ac:dyDescent="0.25">
      <c r="E1973" s="1065"/>
      <c r="F1973" s="1086"/>
    </row>
    <row r="1974" spans="5:6" x14ac:dyDescent="0.25">
      <c r="E1974" s="1065"/>
      <c r="F1974" s="1086"/>
    </row>
    <row r="1975" spans="5:6" x14ac:dyDescent="0.25">
      <c r="E1975" s="1065"/>
      <c r="F1975" s="1086"/>
    </row>
    <row r="1976" spans="5:6" x14ac:dyDescent="0.25">
      <c r="E1976" s="1065"/>
      <c r="F1976" s="1086"/>
    </row>
    <row r="1977" spans="5:6" x14ac:dyDescent="0.25">
      <c r="E1977" s="1065"/>
      <c r="F1977" s="1086"/>
    </row>
    <row r="1978" spans="5:6" x14ac:dyDescent="0.25">
      <c r="E1978" s="1065"/>
      <c r="F1978" s="1086"/>
    </row>
    <row r="1979" spans="5:6" x14ac:dyDescent="0.25">
      <c r="E1979" s="1065"/>
      <c r="F1979" s="1086"/>
    </row>
    <row r="1980" spans="5:6" x14ac:dyDescent="0.25">
      <c r="E1980" s="1065"/>
      <c r="F1980" s="1086"/>
    </row>
    <row r="1981" spans="5:6" x14ac:dyDescent="0.25">
      <c r="E1981" s="1065"/>
      <c r="F1981" s="1086"/>
    </row>
    <row r="1982" spans="5:6" x14ac:dyDescent="0.25">
      <c r="E1982" s="1065"/>
      <c r="F1982" s="1086"/>
    </row>
    <row r="1983" spans="5:6" x14ac:dyDescent="0.25">
      <c r="E1983" s="1065"/>
      <c r="F1983" s="1086"/>
    </row>
    <row r="1984" spans="5:6" x14ac:dyDescent="0.25">
      <c r="E1984" s="1065"/>
      <c r="F1984" s="1086"/>
    </row>
    <row r="1985" spans="5:6" x14ac:dyDescent="0.25">
      <c r="E1985" s="1065"/>
      <c r="F1985" s="1086"/>
    </row>
    <row r="1986" spans="5:6" x14ac:dyDescent="0.25">
      <c r="E1986" s="1065"/>
      <c r="F1986" s="1086"/>
    </row>
    <row r="1987" spans="5:6" x14ac:dyDescent="0.25">
      <c r="E1987" s="1065"/>
      <c r="F1987" s="1086"/>
    </row>
    <row r="1988" spans="5:6" x14ac:dyDescent="0.25">
      <c r="E1988" s="1065"/>
      <c r="F1988" s="1086"/>
    </row>
    <row r="1989" spans="5:6" x14ac:dyDescent="0.25">
      <c r="E1989" s="1065"/>
      <c r="F1989" s="1086"/>
    </row>
    <row r="1990" spans="5:6" x14ac:dyDescent="0.25">
      <c r="E1990" s="1065"/>
      <c r="F1990" s="1086"/>
    </row>
    <row r="1991" spans="5:6" x14ac:dyDescent="0.25">
      <c r="E1991" s="1065"/>
      <c r="F1991" s="1086"/>
    </row>
    <row r="1992" spans="5:6" x14ac:dyDescent="0.25">
      <c r="E1992" s="1065"/>
      <c r="F1992" s="1086"/>
    </row>
    <row r="1993" spans="5:6" x14ac:dyDescent="0.25">
      <c r="E1993" s="1065"/>
      <c r="F1993" s="1086"/>
    </row>
    <row r="1994" spans="5:6" x14ac:dyDescent="0.25">
      <c r="E1994" s="1065"/>
      <c r="F1994" s="1086"/>
    </row>
    <row r="1995" spans="5:6" x14ac:dyDescent="0.25">
      <c r="E1995" s="1065"/>
      <c r="F1995" s="1086"/>
    </row>
    <row r="1996" spans="5:6" x14ac:dyDescent="0.25">
      <c r="E1996" s="1065"/>
      <c r="F1996" s="1086"/>
    </row>
    <row r="1997" spans="5:6" x14ac:dyDescent="0.25">
      <c r="E1997" s="1065"/>
      <c r="F1997" s="1086"/>
    </row>
    <row r="1998" spans="5:6" x14ac:dyDescent="0.25">
      <c r="E1998" s="1065"/>
      <c r="F1998" s="1086"/>
    </row>
    <row r="1999" spans="5:6" x14ac:dyDescent="0.25">
      <c r="E1999" s="1065"/>
      <c r="F1999" s="1086"/>
    </row>
    <row r="2000" spans="5:6" x14ac:dyDescent="0.25">
      <c r="E2000" s="1065"/>
      <c r="F2000" s="1086"/>
    </row>
    <row r="2001" spans="5:6" x14ac:dyDescent="0.25">
      <c r="E2001" s="1065"/>
      <c r="F2001" s="1086"/>
    </row>
    <row r="2002" spans="5:6" x14ac:dyDescent="0.25">
      <c r="E2002" s="1065"/>
      <c r="F2002" s="1086"/>
    </row>
    <row r="2003" spans="5:6" x14ac:dyDescent="0.25">
      <c r="E2003" s="1065"/>
      <c r="F2003" s="1086"/>
    </row>
    <row r="2004" spans="5:6" x14ac:dyDescent="0.25">
      <c r="E2004" s="1065"/>
      <c r="F2004" s="1086"/>
    </row>
    <row r="2005" spans="5:6" x14ac:dyDescent="0.25">
      <c r="E2005" s="1065"/>
      <c r="F2005" s="1086"/>
    </row>
    <row r="2006" spans="5:6" x14ac:dyDescent="0.25">
      <c r="E2006" s="1065"/>
      <c r="F2006" s="1086"/>
    </row>
    <row r="2007" spans="5:6" x14ac:dyDescent="0.25">
      <c r="E2007" s="1065"/>
      <c r="F2007" s="1086"/>
    </row>
    <row r="2008" spans="5:6" x14ac:dyDescent="0.25">
      <c r="E2008" s="1065"/>
      <c r="F2008" s="1086"/>
    </row>
    <row r="2009" spans="5:6" x14ac:dyDescent="0.25">
      <c r="E2009" s="1065"/>
      <c r="F2009" s="1086"/>
    </row>
    <row r="2010" spans="5:6" x14ac:dyDescent="0.25">
      <c r="E2010" s="1065"/>
      <c r="F2010" s="1086"/>
    </row>
    <row r="2011" spans="5:6" x14ac:dyDescent="0.25">
      <c r="E2011" s="1065"/>
      <c r="F2011" s="1086"/>
    </row>
    <row r="2012" spans="5:6" x14ac:dyDescent="0.25">
      <c r="E2012" s="1065"/>
      <c r="F2012" s="1086"/>
    </row>
    <row r="2013" spans="5:6" x14ac:dyDescent="0.25">
      <c r="E2013" s="1065"/>
      <c r="F2013" s="1086"/>
    </row>
    <row r="2014" spans="5:6" x14ac:dyDescent="0.25">
      <c r="E2014" s="1065"/>
      <c r="F2014" s="1086"/>
    </row>
    <row r="2015" spans="5:6" x14ac:dyDescent="0.25">
      <c r="E2015" s="1065"/>
      <c r="F2015" s="1086"/>
    </row>
    <row r="2016" spans="5:6" x14ac:dyDescent="0.25">
      <c r="E2016" s="1065"/>
      <c r="F2016" s="1086"/>
    </row>
    <row r="2017" spans="5:6" x14ac:dyDescent="0.25">
      <c r="E2017" s="1065"/>
      <c r="F2017" s="1086"/>
    </row>
    <row r="2018" spans="5:6" x14ac:dyDescent="0.25">
      <c r="E2018" s="1065"/>
      <c r="F2018" s="1086"/>
    </row>
    <row r="2019" spans="5:6" x14ac:dyDescent="0.25">
      <c r="E2019" s="1065"/>
      <c r="F2019" s="1086"/>
    </row>
    <row r="2020" spans="5:6" x14ac:dyDescent="0.25">
      <c r="E2020" s="1065"/>
      <c r="F2020" s="1086"/>
    </row>
    <row r="2021" spans="5:6" x14ac:dyDescent="0.25">
      <c r="E2021" s="1065"/>
      <c r="F2021" s="1086"/>
    </row>
    <row r="2022" spans="5:6" x14ac:dyDescent="0.25">
      <c r="E2022" s="1065"/>
      <c r="F2022" s="1086"/>
    </row>
    <row r="2023" spans="5:6" x14ac:dyDescent="0.25">
      <c r="E2023" s="1065"/>
      <c r="F2023" s="1086"/>
    </row>
    <row r="2024" spans="5:6" x14ac:dyDescent="0.25">
      <c r="E2024" s="1065"/>
      <c r="F2024" s="1086"/>
    </row>
    <row r="2025" spans="5:6" x14ac:dyDescent="0.25">
      <c r="E2025" s="1065"/>
      <c r="F2025" s="1086"/>
    </row>
    <row r="2026" spans="5:6" x14ac:dyDescent="0.25">
      <c r="E2026" s="1065"/>
      <c r="F2026" s="1086"/>
    </row>
    <row r="2027" spans="5:6" x14ac:dyDescent="0.25">
      <c r="E2027" s="1065"/>
      <c r="F2027" s="1086"/>
    </row>
    <row r="2028" spans="5:6" x14ac:dyDescent="0.25">
      <c r="E2028" s="1065"/>
      <c r="F2028" s="1086"/>
    </row>
    <row r="2029" spans="5:6" x14ac:dyDescent="0.25">
      <c r="E2029" s="1065"/>
      <c r="F2029" s="1086"/>
    </row>
    <row r="2030" spans="5:6" x14ac:dyDescent="0.25">
      <c r="E2030" s="1065"/>
      <c r="F2030" s="1086"/>
    </row>
    <row r="2031" spans="5:6" x14ac:dyDescent="0.25">
      <c r="E2031" s="1065"/>
      <c r="F2031" s="1086"/>
    </row>
    <row r="2032" spans="5:6" x14ac:dyDescent="0.25">
      <c r="E2032" s="1065"/>
      <c r="F2032" s="1086"/>
    </row>
    <row r="2033" spans="5:6" x14ac:dyDescent="0.25">
      <c r="E2033" s="1065"/>
      <c r="F2033" s="1086"/>
    </row>
    <row r="2034" spans="5:6" x14ac:dyDescent="0.25">
      <c r="E2034" s="1065"/>
      <c r="F2034" s="1086"/>
    </row>
    <row r="2035" spans="5:6" x14ac:dyDescent="0.25">
      <c r="E2035" s="1065"/>
      <c r="F2035" s="1086"/>
    </row>
    <row r="2036" spans="5:6" x14ac:dyDescent="0.25">
      <c r="E2036" s="1065"/>
      <c r="F2036" s="1086"/>
    </row>
    <row r="2037" spans="5:6" x14ac:dyDescent="0.25">
      <c r="E2037" s="1065"/>
      <c r="F2037" s="1086"/>
    </row>
    <row r="2038" spans="5:6" x14ac:dyDescent="0.25">
      <c r="E2038" s="1065"/>
      <c r="F2038" s="1086"/>
    </row>
    <row r="2039" spans="5:6" x14ac:dyDescent="0.25">
      <c r="E2039" s="1065"/>
      <c r="F2039" s="1086"/>
    </row>
    <row r="2040" spans="5:6" x14ac:dyDescent="0.25">
      <c r="E2040" s="1065"/>
      <c r="F2040" s="1086"/>
    </row>
    <row r="2041" spans="5:6" x14ac:dyDescent="0.25">
      <c r="E2041" s="1065"/>
      <c r="F2041" s="1086"/>
    </row>
    <row r="2042" spans="5:6" x14ac:dyDescent="0.25">
      <c r="E2042" s="1065"/>
      <c r="F2042" s="1086"/>
    </row>
    <row r="2043" spans="5:6" x14ac:dyDescent="0.25">
      <c r="E2043" s="1065"/>
      <c r="F2043" s="1086"/>
    </row>
    <row r="2044" spans="5:6" x14ac:dyDescent="0.25">
      <c r="E2044" s="1065"/>
      <c r="F2044" s="1086"/>
    </row>
    <row r="2045" spans="5:6" x14ac:dyDescent="0.25">
      <c r="E2045" s="1065"/>
      <c r="F2045" s="1086"/>
    </row>
    <row r="2046" spans="5:6" x14ac:dyDescent="0.25">
      <c r="E2046" s="1065"/>
      <c r="F2046" s="1086"/>
    </row>
    <row r="2047" spans="5:6" x14ac:dyDescent="0.25">
      <c r="E2047" s="1065"/>
      <c r="F2047" s="1086"/>
    </row>
    <row r="2048" spans="5:6" x14ac:dyDescent="0.25">
      <c r="E2048" s="1065"/>
      <c r="F2048" s="1086"/>
    </row>
    <row r="2049" spans="5:6" x14ac:dyDescent="0.25">
      <c r="E2049" s="1065"/>
      <c r="F2049" s="1086"/>
    </row>
    <row r="2050" spans="5:6" x14ac:dyDescent="0.25">
      <c r="E2050" s="1065"/>
      <c r="F2050" s="1086"/>
    </row>
    <row r="2051" spans="5:6" x14ac:dyDescent="0.25">
      <c r="E2051" s="1065"/>
      <c r="F2051" s="1086"/>
    </row>
    <row r="2052" spans="5:6" x14ac:dyDescent="0.25">
      <c r="E2052" s="1065"/>
      <c r="F2052" s="1086"/>
    </row>
    <row r="2053" spans="5:6" x14ac:dyDescent="0.25">
      <c r="E2053" s="1065"/>
      <c r="F2053" s="1086"/>
    </row>
    <row r="2054" spans="5:6" x14ac:dyDescent="0.25">
      <c r="E2054" s="1065"/>
      <c r="F2054" s="1086"/>
    </row>
    <row r="2055" spans="5:6" x14ac:dyDescent="0.25">
      <c r="E2055" s="1065"/>
      <c r="F2055" s="1086"/>
    </row>
    <row r="2056" spans="5:6" x14ac:dyDescent="0.25">
      <c r="E2056" s="1065"/>
      <c r="F2056" s="1086"/>
    </row>
    <row r="2057" spans="5:6" x14ac:dyDescent="0.25">
      <c r="E2057" s="1065"/>
      <c r="F2057" s="1086"/>
    </row>
    <row r="2058" spans="5:6" x14ac:dyDescent="0.25">
      <c r="E2058" s="1065"/>
      <c r="F2058" s="1086"/>
    </row>
    <row r="2059" spans="5:6" x14ac:dyDescent="0.25">
      <c r="E2059" s="1065"/>
      <c r="F2059" s="1086"/>
    </row>
    <row r="2060" spans="5:6" x14ac:dyDescent="0.25">
      <c r="E2060" s="1065"/>
      <c r="F2060" s="1086"/>
    </row>
    <row r="2061" spans="5:6" x14ac:dyDescent="0.25">
      <c r="E2061" s="1065"/>
      <c r="F2061" s="1086"/>
    </row>
    <row r="2062" spans="5:6" x14ac:dyDescent="0.25">
      <c r="E2062" s="1065"/>
      <c r="F2062" s="1086"/>
    </row>
    <row r="2063" spans="5:6" x14ac:dyDescent="0.25">
      <c r="E2063" s="1065"/>
      <c r="F2063" s="1086"/>
    </row>
    <row r="2064" spans="5:6" x14ac:dyDescent="0.25">
      <c r="E2064" s="1065"/>
      <c r="F2064" s="1086"/>
    </row>
    <row r="2065" spans="5:6" x14ac:dyDescent="0.25">
      <c r="E2065" s="1065"/>
      <c r="F2065" s="1086"/>
    </row>
    <row r="2066" spans="5:6" x14ac:dyDescent="0.25">
      <c r="E2066" s="1065"/>
      <c r="F2066" s="1086"/>
    </row>
    <row r="2067" spans="5:6" x14ac:dyDescent="0.25">
      <c r="E2067" s="1065"/>
      <c r="F2067" s="1086"/>
    </row>
    <row r="2068" spans="5:6" x14ac:dyDescent="0.25">
      <c r="E2068" s="1065"/>
      <c r="F2068" s="1086"/>
    </row>
    <row r="2069" spans="5:6" x14ac:dyDescent="0.25">
      <c r="E2069" s="1065"/>
      <c r="F2069" s="1086"/>
    </row>
    <row r="2070" spans="5:6" x14ac:dyDescent="0.25">
      <c r="E2070" s="1065"/>
      <c r="F2070" s="1086"/>
    </row>
    <row r="2071" spans="5:6" x14ac:dyDescent="0.25">
      <c r="E2071" s="1065"/>
      <c r="F2071" s="1086"/>
    </row>
    <row r="2072" spans="5:6" x14ac:dyDescent="0.25">
      <c r="E2072" s="1065"/>
      <c r="F2072" s="1086"/>
    </row>
    <row r="2073" spans="5:6" x14ac:dyDescent="0.25">
      <c r="E2073" s="1065"/>
      <c r="F2073" s="1086"/>
    </row>
    <row r="2074" spans="5:6" x14ac:dyDescent="0.25">
      <c r="E2074" s="1065"/>
      <c r="F2074" s="1086"/>
    </row>
    <row r="2075" spans="5:6" x14ac:dyDescent="0.25">
      <c r="E2075" s="1065"/>
      <c r="F2075" s="1086"/>
    </row>
    <row r="2076" spans="5:6" x14ac:dyDescent="0.25">
      <c r="E2076" s="1065"/>
      <c r="F2076" s="1086"/>
    </row>
    <row r="2077" spans="5:6" x14ac:dyDescent="0.25">
      <c r="E2077" s="1065"/>
      <c r="F2077" s="1086"/>
    </row>
    <row r="2078" spans="5:6" x14ac:dyDescent="0.25">
      <c r="E2078" s="1065"/>
      <c r="F2078" s="1086"/>
    </row>
    <row r="2079" spans="5:6" x14ac:dyDescent="0.25">
      <c r="E2079" s="1065"/>
      <c r="F2079" s="1086"/>
    </row>
    <row r="2080" spans="5:6" x14ac:dyDescent="0.25">
      <c r="E2080" s="1065"/>
      <c r="F2080" s="1086"/>
    </row>
    <row r="2081" spans="5:6" x14ac:dyDescent="0.25">
      <c r="E2081" s="1065"/>
      <c r="F2081" s="1086"/>
    </row>
    <row r="2082" spans="5:6" x14ac:dyDescent="0.25">
      <c r="E2082" s="1065"/>
      <c r="F2082" s="1086"/>
    </row>
    <row r="2083" spans="5:6" x14ac:dyDescent="0.25">
      <c r="E2083" s="1065"/>
      <c r="F2083" s="1086"/>
    </row>
    <row r="2084" spans="5:6" x14ac:dyDescent="0.25">
      <c r="E2084" s="1065"/>
      <c r="F2084" s="1086"/>
    </row>
    <row r="2085" spans="5:6" x14ac:dyDescent="0.25">
      <c r="E2085" s="1065"/>
      <c r="F2085" s="1086"/>
    </row>
    <row r="2086" spans="5:6" x14ac:dyDescent="0.25">
      <c r="E2086" s="1065"/>
      <c r="F2086" s="1086"/>
    </row>
    <row r="2087" spans="5:6" x14ac:dyDescent="0.25">
      <c r="E2087" s="1065"/>
      <c r="F2087" s="1086"/>
    </row>
    <row r="2088" spans="5:6" x14ac:dyDescent="0.25">
      <c r="E2088" s="1065"/>
      <c r="F2088" s="1086"/>
    </row>
    <row r="2089" spans="5:6" x14ac:dyDescent="0.25">
      <c r="E2089" s="1065"/>
      <c r="F2089" s="1086"/>
    </row>
    <row r="2090" spans="5:6" x14ac:dyDescent="0.25">
      <c r="E2090" s="1065"/>
      <c r="F2090" s="1086"/>
    </row>
    <row r="2091" spans="5:6" x14ac:dyDescent="0.25">
      <c r="E2091" s="1065"/>
      <c r="F2091" s="1086"/>
    </row>
    <row r="2092" spans="5:6" x14ac:dyDescent="0.25">
      <c r="E2092" s="1065"/>
      <c r="F2092" s="1086"/>
    </row>
    <row r="2093" spans="5:6" x14ac:dyDescent="0.25">
      <c r="E2093" s="1065"/>
      <c r="F2093" s="1086"/>
    </row>
    <row r="2094" spans="5:6" x14ac:dyDescent="0.25">
      <c r="E2094" s="1065"/>
      <c r="F2094" s="1086"/>
    </row>
    <row r="2095" spans="5:6" x14ac:dyDescent="0.25">
      <c r="E2095" s="1065"/>
      <c r="F2095" s="1086"/>
    </row>
    <row r="2096" spans="5:6" x14ac:dyDescent="0.25">
      <c r="E2096" s="1065"/>
      <c r="F2096" s="1086"/>
    </row>
    <row r="2097" spans="5:6" x14ac:dyDescent="0.25">
      <c r="E2097" s="1065"/>
      <c r="F2097" s="1086"/>
    </row>
    <row r="2098" spans="5:6" x14ac:dyDescent="0.25">
      <c r="E2098" s="1065"/>
      <c r="F2098" s="1086"/>
    </row>
    <row r="2099" spans="5:6" x14ac:dyDescent="0.25">
      <c r="E2099" s="1065"/>
      <c r="F2099" s="1086"/>
    </row>
    <row r="2100" spans="5:6" x14ac:dyDescent="0.25">
      <c r="E2100" s="1065"/>
      <c r="F2100" s="1086"/>
    </row>
    <row r="2101" spans="5:6" x14ac:dyDescent="0.25">
      <c r="E2101" s="1065"/>
      <c r="F2101" s="1086"/>
    </row>
    <row r="2102" spans="5:6" x14ac:dyDescent="0.25">
      <c r="E2102" s="1065"/>
      <c r="F2102" s="1086"/>
    </row>
    <row r="2103" spans="5:6" x14ac:dyDescent="0.25">
      <c r="E2103" s="1065"/>
      <c r="F2103" s="1086"/>
    </row>
    <row r="2104" spans="5:6" x14ac:dyDescent="0.25">
      <c r="E2104" s="1065"/>
      <c r="F2104" s="1086"/>
    </row>
    <row r="2105" spans="5:6" x14ac:dyDescent="0.25">
      <c r="E2105" s="1065"/>
      <c r="F2105" s="1086"/>
    </row>
    <row r="2106" spans="5:6" x14ac:dyDescent="0.25">
      <c r="E2106" s="1065"/>
      <c r="F2106" s="1086"/>
    </row>
    <row r="2107" spans="5:6" x14ac:dyDescent="0.25">
      <c r="E2107" s="1065"/>
      <c r="F2107" s="1086"/>
    </row>
    <row r="2108" spans="5:6" x14ac:dyDescent="0.25">
      <c r="E2108" s="1065"/>
      <c r="F2108" s="1086"/>
    </row>
    <row r="2109" spans="5:6" x14ac:dyDescent="0.25">
      <c r="E2109" s="1065"/>
      <c r="F2109" s="1086"/>
    </row>
    <row r="2110" spans="5:6" x14ac:dyDescent="0.25">
      <c r="E2110" s="1065"/>
      <c r="F2110" s="1086"/>
    </row>
    <row r="2111" spans="5:6" x14ac:dyDescent="0.25">
      <c r="E2111" s="1065"/>
      <c r="F2111" s="1086"/>
    </row>
    <row r="2112" spans="5:6" x14ac:dyDescent="0.25">
      <c r="E2112" s="1065"/>
      <c r="F2112" s="1086"/>
    </row>
    <row r="2113" spans="5:6" x14ac:dyDescent="0.25">
      <c r="E2113" s="1065"/>
      <c r="F2113" s="1086"/>
    </row>
    <row r="2114" spans="5:6" x14ac:dyDescent="0.25">
      <c r="E2114" s="1065"/>
      <c r="F2114" s="1086"/>
    </row>
    <row r="2115" spans="5:6" x14ac:dyDescent="0.25">
      <c r="E2115" s="1065"/>
      <c r="F2115" s="1086"/>
    </row>
    <row r="2116" spans="5:6" x14ac:dyDescent="0.25">
      <c r="E2116" s="1065"/>
      <c r="F2116" s="1086"/>
    </row>
    <row r="2117" spans="5:6" x14ac:dyDescent="0.25">
      <c r="E2117" s="1065"/>
      <c r="F2117" s="1086"/>
    </row>
    <row r="2118" spans="5:6" x14ac:dyDescent="0.25">
      <c r="E2118" s="1065"/>
      <c r="F2118" s="1086"/>
    </row>
    <row r="2119" spans="5:6" x14ac:dyDescent="0.25">
      <c r="E2119" s="1065"/>
      <c r="F2119" s="1086"/>
    </row>
    <row r="2120" spans="5:6" x14ac:dyDescent="0.25">
      <c r="E2120" s="1065"/>
      <c r="F2120" s="1086"/>
    </row>
    <row r="2121" spans="5:6" x14ac:dyDescent="0.25">
      <c r="E2121" s="1065"/>
      <c r="F2121" s="1086"/>
    </row>
    <row r="2122" spans="5:6" x14ac:dyDescent="0.25">
      <c r="E2122" s="1065"/>
      <c r="F2122" s="1086"/>
    </row>
    <row r="2123" spans="5:6" x14ac:dyDescent="0.25">
      <c r="E2123" s="1065"/>
      <c r="F2123" s="1086"/>
    </row>
    <row r="2124" spans="5:6" x14ac:dyDescent="0.25">
      <c r="E2124" s="1065"/>
      <c r="F2124" s="1086"/>
    </row>
    <row r="2125" spans="5:6" x14ac:dyDescent="0.25">
      <c r="E2125" s="1065"/>
      <c r="F2125" s="1086"/>
    </row>
    <row r="2126" spans="5:6" x14ac:dyDescent="0.25">
      <c r="E2126" s="1065"/>
      <c r="F2126" s="1086"/>
    </row>
    <row r="2127" spans="5:6" x14ac:dyDescent="0.25">
      <c r="E2127" s="1065"/>
      <c r="F2127" s="1086"/>
    </row>
    <row r="2128" spans="5:6" x14ac:dyDescent="0.25">
      <c r="E2128" s="1065"/>
      <c r="F2128" s="1086"/>
    </row>
    <row r="2129" spans="5:6" x14ac:dyDescent="0.25">
      <c r="E2129" s="1065"/>
      <c r="F2129" s="1086"/>
    </row>
    <row r="2130" spans="5:6" x14ac:dyDescent="0.25">
      <c r="E2130" s="1065"/>
      <c r="F2130" s="1086"/>
    </row>
    <row r="2131" spans="5:6" x14ac:dyDescent="0.25">
      <c r="E2131" s="1065"/>
      <c r="F2131" s="1086"/>
    </row>
    <row r="2132" spans="5:6" x14ac:dyDescent="0.25">
      <c r="E2132" s="1065"/>
      <c r="F2132" s="1086"/>
    </row>
    <row r="2133" spans="5:6" x14ac:dyDescent="0.25">
      <c r="E2133" s="1065"/>
      <c r="F2133" s="1086"/>
    </row>
    <row r="2134" spans="5:6" x14ac:dyDescent="0.25">
      <c r="E2134" s="1065"/>
      <c r="F2134" s="1086"/>
    </row>
    <row r="2135" spans="5:6" x14ac:dyDescent="0.25">
      <c r="E2135" s="1065"/>
      <c r="F2135" s="1086"/>
    </row>
    <row r="2136" spans="5:6" x14ac:dyDescent="0.25">
      <c r="E2136" s="1065"/>
      <c r="F2136" s="1086"/>
    </row>
    <row r="2137" spans="5:6" x14ac:dyDescent="0.25">
      <c r="E2137" s="1065"/>
      <c r="F2137" s="1086"/>
    </row>
    <row r="2138" spans="5:6" x14ac:dyDescent="0.25">
      <c r="E2138" s="1065"/>
      <c r="F2138" s="1086"/>
    </row>
    <row r="2139" spans="5:6" x14ac:dyDescent="0.25">
      <c r="E2139" s="1065"/>
      <c r="F2139" s="1086"/>
    </row>
    <row r="2140" spans="5:6" x14ac:dyDescent="0.25">
      <c r="E2140" s="1065"/>
      <c r="F2140" s="1086"/>
    </row>
    <row r="2141" spans="5:6" x14ac:dyDescent="0.25">
      <c r="E2141" s="1065"/>
      <c r="F2141" s="1086"/>
    </row>
    <row r="2142" spans="5:6" x14ac:dyDescent="0.25">
      <c r="E2142" s="1065"/>
      <c r="F2142" s="1086"/>
    </row>
    <row r="2143" spans="5:6" x14ac:dyDescent="0.25">
      <c r="E2143" s="1065"/>
      <c r="F2143" s="1086"/>
    </row>
    <row r="2144" spans="5:6" x14ac:dyDescent="0.25">
      <c r="E2144" s="1065"/>
      <c r="F2144" s="1086"/>
    </row>
    <row r="2145" spans="5:6" x14ac:dyDescent="0.25">
      <c r="E2145" s="1065"/>
      <c r="F2145" s="1086"/>
    </row>
    <row r="2146" spans="5:6" x14ac:dyDescent="0.25">
      <c r="E2146" s="1065"/>
      <c r="F2146" s="1086"/>
    </row>
    <row r="2147" spans="5:6" x14ac:dyDescent="0.25">
      <c r="E2147" s="1065"/>
      <c r="F2147" s="1086"/>
    </row>
    <row r="2148" spans="5:6" x14ac:dyDescent="0.25">
      <c r="E2148" s="1065"/>
      <c r="F2148" s="1086"/>
    </row>
    <row r="2149" spans="5:6" x14ac:dyDescent="0.25">
      <c r="E2149" s="1065"/>
      <c r="F2149" s="1086"/>
    </row>
    <row r="2150" spans="5:6" x14ac:dyDescent="0.25">
      <c r="E2150" s="1065"/>
      <c r="F2150" s="1086"/>
    </row>
    <row r="2151" spans="5:6" x14ac:dyDescent="0.25">
      <c r="E2151" s="1065"/>
      <c r="F2151" s="1086"/>
    </row>
    <row r="2152" spans="5:6" x14ac:dyDescent="0.25">
      <c r="E2152" s="1065"/>
      <c r="F2152" s="1086"/>
    </row>
    <row r="2153" spans="5:6" x14ac:dyDescent="0.25">
      <c r="E2153" s="1065"/>
      <c r="F2153" s="1086"/>
    </row>
    <row r="2154" spans="5:6" x14ac:dyDescent="0.25">
      <c r="E2154" s="1065"/>
      <c r="F2154" s="1086"/>
    </row>
    <row r="2155" spans="5:6" x14ac:dyDescent="0.25">
      <c r="E2155" s="1065"/>
      <c r="F2155" s="1086"/>
    </row>
    <row r="2156" spans="5:6" x14ac:dyDescent="0.25">
      <c r="E2156" s="1065"/>
      <c r="F2156" s="1086"/>
    </row>
    <row r="2157" spans="5:6" x14ac:dyDescent="0.25">
      <c r="E2157" s="1065"/>
      <c r="F2157" s="1086"/>
    </row>
    <row r="2158" spans="5:6" x14ac:dyDescent="0.25">
      <c r="E2158" s="1065"/>
      <c r="F2158" s="1086"/>
    </row>
    <row r="2159" spans="5:6" x14ac:dyDescent="0.25">
      <c r="E2159" s="1065"/>
      <c r="F2159" s="1086"/>
    </row>
    <row r="2160" spans="5:6" x14ac:dyDescent="0.25">
      <c r="E2160" s="1065"/>
      <c r="F2160" s="1086"/>
    </row>
    <row r="2161" spans="5:6" x14ac:dyDescent="0.25">
      <c r="E2161" s="1065"/>
      <c r="F2161" s="1086"/>
    </row>
    <row r="2162" spans="5:6" x14ac:dyDescent="0.25">
      <c r="E2162" s="1065"/>
      <c r="F2162" s="1086"/>
    </row>
    <row r="2163" spans="5:6" x14ac:dyDescent="0.25">
      <c r="E2163" s="1065"/>
      <c r="F2163" s="1086"/>
    </row>
    <row r="2164" spans="5:6" x14ac:dyDescent="0.25">
      <c r="E2164" s="1065"/>
      <c r="F2164" s="1086"/>
    </row>
    <row r="2165" spans="5:6" x14ac:dyDescent="0.25">
      <c r="E2165" s="1065"/>
      <c r="F2165" s="1086"/>
    </row>
    <row r="2166" spans="5:6" x14ac:dyDescent="0.25">
      <c r="E2166" s="1065"/>
      <c r="F2166" s="1086"/>
    </row>
    <row r="2167" spans="5:6" x14ac:dyDescent="0.25">
      <c r="E2167" s="1065"/>
      <c r="F2167" s="1086"/>
    </row>
    <row r="2168" spans="5:6" x14ac:dyDescent="0.25">
      <c r="E2168" s="1065"/>
      <c r="F2168" s="1086"/>
    </row>
    <row r="2169" spans="5:6" x14ac:dyDescent="0.25">
      <c r="E2169" s="1065"/>
      <c r="F2169" s="1086"/>
    </row>
    <row r="2170" spans="5:6" x14ac:dyDescent="0.25">
      <c r="E2170" s="1065"/>
      <c r="F2170" s="1086"/>
    </row>
    <row r="2171" spans="5:6" x14ac:dyDescent="0.25">
      <c r="E2171" s="1065"/>
      <c r="F2171" s="1086"/>
    </row>
    <row r="2172" spans="5:6" x14ac:dyDescent="0.25">
      <c r="E2172" s="1065"/>
      <c r="F2172" s="1086"/>
    </row>
    <row r="2173" spans="5:6" x14ac:dyDescent="0.25">
      <c r="E2173" s="1065"/>
      <c r="F2173" s="1086"/>
    </row>
    <row r="2174" spans="5:6" x14ac:dyDescent="0.25">
      <c r="E2174" s="1065"/>
      <c r="F2174" s="1086"/>
    </row>
    <row r="2175" spans="5:6" x14ac:dyDescent="0.25">
      <c r="E2175" s="1065"/>
      <c r="F2175" s="1086"/>
    </row>
    <row r="2176" spans="5:6" x14ac:dyDescent="0.25">
      <c r="E2176" s="1065"/>
      <c r="F2176" s="1086"/>
    </row>
    <row r="2177" spans="5:6" x14ac:dyDescent="0.25">
      <c r="E2177" s="1065"/>
      <c r="F2177" s="1086"/>
    </row>
    <row r="2178" spans="5:6" x14ac:dyDescent="0.25">
      <c r="E2178" s="1065"/>
      <c r="F2178" s="1086"/>
    </row>
    <row r="2179" spans="5:6" x14ac:dyDescent="0.25">
      <c r="E2179" s="1065"/>
      <c r="F2179" s="1086"/>
    </row>
    <row r="2180" spans="5:6" x14ac:dyDescent="0.25">
      <c r="E2180" s="1065"/>
      <c r="F2180" s="1086"/>
    </row>
    <row r="2181" spans="5:6" x14ac:dyDescent="0.25">
      <c r="E2181" s="1065"/>
      <c r="F2181" s="1086"/>
    </row>
    <row r="2182" spans="5:6" x14ac:dyDescent="0.25">
      <c r="E2182" s="1065"/>
      <c r="F2182" s="1086"/>
    </row>
    <row r="2183" spans="5:6" x14ac:dyDescent="0.25">
      <c r="E2183" s="1065"/>
      <c r="F2183" s="1086"/>
    </row>
    <row r="2184" spans="5:6" x14ac:dyDescent="0.25">
      <c r="E2184" s="1065"/>
      <c r="F2184" s="1086"/>
    </row>
    <row r="2185" spans="5:6" x14ac:dyDescent="0.25">
      <c r="E2185" s="1065"/>
      <c r="F2185" s="1086"/>
    </row>
    <row r="2186" spans="5:6" x14ac:dyDescent="0.25">
      <c r="E2186" s="1065"/>
      <c r="F2186" s="1086"/>
    </row>
    <row r="2187" spans="5:6" x14ac:dyDescent="0.25">
      <c r="E2187" s="1065"/>
      <c r="F2187" s="1086"/>
    </row>
    <row r="2188" spans="5:6" x14ac:dyDescent="0.25">
      <c r="E2188" s="1065"/>
      <c r="F2188" s="1086"/>
    </row>
    <row r="2189" spans="5:6" x14ac:dyDescent="0.25">
      <c r="E2189" s="1065"/>
      <c r="F2189" s="1086"/>
    </row>
    <row r="2190" spans="5:6" x14ac:dyDescent="0.25">
      <c r="E2190" s="1065"/>
      <c r="F2190" s="1086"/>
    </row>
    <row r="2191" spans="5:6" x14ac:dyDescent="0.25">
      <c r="E2191" s="1065"/>
      <c r="F2191" s="1086"/>
    </row>
    <row r="2192" spans="5:6" x14ac:dyDescent="0.25">
      <c r="E2192" s="1065"/>
      <c r="F2192" s="1086"/>
    </row>
    <row r="2193" spans="5:6" x14ac:dyDescent="0.25">
      <c r="E2193" s="1065"/>
      <c r="F2193" s="1086"/>
    </row>
    <row r="2194" spans="5:6" x14ac:dyDescent="0.25">
      <c r="E2194" s="1065"/>
      <c r="F2194" s="1086"/>
    </row>
    <row r="2195" spans="5:6" x14ac:dyDescent="0.25">
      <c r="E2195" s="1065"/>
      <c r="F2195" s="1086"/>
    </row>
    <row r="2196" spans="5:6" x14ac:dyDescent="0.25">
      <c r="E2196" s="1065"/>
      <c r="F2196" s="1086"/>
    </row>
    <row r="2197" spans="5:6" x14ac:dyDescent="0.25">
      <c r="E2197" s="1065"/>
      <c r="F2197" s="1086"/>
    </row>
    <row r="2198" spans="5:6" x14ac:dyDescent="0.25">
      <c r="E2198" s="1065"/>
      <c r="F2198" s="1086"/>
    </row>
    <row r="2199" spans="5:6" x14ac:dyDescent="0.25">
      <c r="E2199" s="1065"/>
      <c r="F2199" s="1086"/>
    </row>
    <row r="2200" spans="5:6" x14ac:dyDescent="0.25">
      <c r="E2200" s="1065"/>
      <c r="F2200" s="1086"/>
    </row>
    <row r="2201" spans="5:6" x14ac:dyDescent="0.25">
      <c r="E2201" s="1065"/>
      <c r="F2201" s="1086"/>
    </row>
    <row r="2202" spans="5:6" x14ac:dyDescent="0.25">
      <c r="E2202" s="1065"/>
      <c r="F2202" s="1086"/>
    </row>
    <row r="2203" spans="5:6" x14ac:dyDescent="0.25">
      <c r="E2203" s="1065"/>
      <c r="F2203" s="1086"/>
    </row>
    <row r="2204" spans="5:6" x14ac:dyDescent="0.25">
      <c r="E2204" s="1065"/>
      <c r="F2204" s="1086"/>
    </row>
    <row r="2205" spans="5:6" x14ac:dyDescent="0.25">
      <c r="E2205" s="1065"/>
      <c r="F2205" s="1086"/>
    </row>
    <row r="2206" spans="5:6" x14ac:dyDescent="0.25">
      <c r="E2206" s="1065"/>
      <c r="F2206" s="1086"/>
    </row>
    <row r="2207" spans="5:6" x14ac:dyDescent="0.25">
      <c r="E2207" s="1065"/>
      <c r="F2207" s="1086"/>
    </row>
    <row r="2208" spans="5:6" x14ac:dyDescent="0.25">
      <c r="E2208" s="1065"/>
      <c r="F2208" s="1086"/>
    </row>
    <row r="2209" spans="5:6" x14ac:dyDescent="0.25">
      <c r="E2209" s="1065"/>
      <c r="F2209" s="1086"/>
    </row>
    <row r="2210" spans="5:6" x14ac:dyDescent="0.25">
      <c r="E2210" s="1065"/>
      <c r="F2210" s="1086"/>
    </row>
    <row r="2211" spans="5:6" x14ac:dyDescent="0.25">
      <c r="E2211" s="1065"/>
      <c r="F2211" s="1086"/>
    </row>
    <row r="2212" spans="5:6" x14ac:dyDescent="0.25">
      <c r="E2212" s="1065"/>
      <c r="F2212" s="1086"/>
    </row>
    <row r="2213" spans="5:6" x14ac:dyDescent="0.25">
      <c r="E2213" s="1065"/>
      <c r="F2213" s="1086"/>
    </row>
    <row r="2214" spans="5:6" x14ac:dyDescent="0.25">
      <c r="E2214" s="1065"/>
      <c r="F2214" s="1086"/>
    </row>
    <row r="2215" spans="5:6" x14ac:dyDescent="0.25">
      <c r="E2215" s="1065"/>
      <c r="F2215" s="1086"/>
    </row>
    <row r="2216" spans="5:6" x14ac:dyDescent="0.25">
      <c r="E2216" s="1065"/>
      <c r="F2216" s="1086"/>
    </row>
    <row r="2217" spans="5:6" x14ac:dyDescent="0.25">
      <c r="E2217" s="1065"/>
      <c r="F2217" s="1086"/>
    </row>
    <row r="2218" spans="5:6" x14ac:dyDescent="0.25">
      <c r="E2218" s="1065"/>
      <c r="F2218" s="1086"/>
    </row>
    <row r="2219" spans="5:6" x14ac:dyDescent="0.25">
      <c r="E2219" s="1065"/>
      <c r="F2219" s="1086"/>
    </row>
    <row r="2220" spans="5:6" x14ac:dyDescent="0.25">
      <c r="E2220" s="1065"/>
      <c r="F2220" s="1086"/>
    </row>
    <row r="2221" spans="5:6" x14ac:dyDescent="0.25">
      <c r="E2221" s="1065"/>
      <c r="F2221" s="1086"/>
    </row>
    <row r="2222" spans="5:6" x14ac:dyDescent="0.25">
      <c r="E2222" s="1065"/>
      <c r="F2222" s="1086"/>
    </row>
    <row r="2223" spans="5:6" x14ac:dyDescent="0.25">
      <c r="E2223" s="1065"/>
      <c r="F2223" s="1086"/>
    </row>
    <row r="2224" spans="5:6" x14ac:dyDescent="0.25">
      <c r="E2224" s="1065"/>
      <c r="F2224" s="1086"/>
    </row>
    <row r="2225" spans="5:6" x14ac:dyDescent="0.25">
      <c r="E2225" s="1065"/>
      <c r="F2225" s="1086"/>
    </row>
    <row r="2226" spans="5:6" x14ac:dyDescent="0.25">
      <c r="E2226" s="1065"/>
      <c r="F2226" s="1086"/>
    </row>
    <row r="2227" spans="5:6" x14ac:dyDescent="0.25">
      <c r="E2227" s="1065"/>
      <c r="F2227" s="1086"/>
    </row>
    <row r="2228" spans="5:6" x14ac:dyDescent="0.25">
      <c r="E2228" s="1065"/>
      <c r="F2228" s="1086"/>
    </row>
    <row r="2229" spans="5:6" x14ac:dyDescent="0.25">
      <c r="E2229" s="1065"/>
      <c r="F2229" s="1086"/>
    </row>
    <row r="2230" spans="5:6" x14ac:dyDescent="0.25">
      <c r="E2230" s="1065"/>
      <c r="F2230" s="1086"/>
    </row>
    <row r="2231" spans="5:6" x14ac:dyDescent="0.25">
      <c r="E2231" s="1065"/>
      <c r="F2231" s="1086"/>
    </row>
    <row r="2232" spans="5:6" x14ac:dyDescent="0.25">
      <c r="E2232" s="1065"/>
      <c r="F2232" s="1086"/>
    </row>
    <row r="2233" spans="5:6" x14ac:dyDescent="0.25">
      <c r="E2233" s="1065"/>
      <c r="F2233" s="1086"/>
    </row>
    <row r="2234" spans="5:6" x14ac:dyDescent="0.25">
      <c r="E2234" s="1065"/>
      <c r="F2234" s="1086"/>
    </row>
    <row r="2235" spans="5:6" x14ac:dyDescent="0.25">
      <c r="E2235" s="1065"/>
      <c r="F2235" s="1086"/>
    </row>
    <row r="2236" spans="5:6" x14ac:dyDescent="0.25">
      <c r="E2236" s="1065"/>
      <c r="F2236" s="1086"/>
    </row>
    <row r="2237" spans="5:6" x14ac:dyDescent="0.25">
      <c r="E2237" s="1065"/>
      <c r="F2237" s="1086"/>
    </row>
    <row r="2238" spans="5:6" x14ac:dyDescent="0.25">
      <c r="E2238" s="1065"/>
      <c r="F2238" s="1086"/>
    </row>
    <row r="2239" spans="5:6" x14ac:dyDescent="0.25">
      <c r="E2239" s="1065"/>
      <c r="F2239" s="1086"/>
    </row>
    <row r="2240" spans="5:6" x14ac:dyDescent="0.25">
      <c r="E2240" s="1065"/>
      <c r="F2240" s="1086"/>
    </row>
    <row r="2241" spans="5:6" x14ac:dyDescent="0.25">
      <c r="E2241" s="1065"/>
      <c r="F2241" s="1086"/>
    </row>
    <row r="2242" spans="5:6" x14ac:dyDescent="0.25">
      <c r="E2242" s="1065"/>
      <c r="F2242" s="1086"/>
    </row>
    <row r="2243" spans="5:6" x14ac:dyDescent="0.25">
      <c r="E2243" s="1065"/>
      <c r="F2243" s="1086"/>
    </row>
    <row r="2244" spans="5:6" x14ac:dyDescent="0.25">
      <c r="E2244" s="1065"/>
      <c r="F2244" s="1086"/>
    </row>
    <row r="2245" spans="5:6" x14ac:dyDescent="0.25">
      <c r="E2245" s="1065"/>
      <c r="F2245" s="1086"/>
    </row>
    <row r="2246" spans="5:6" x14ac:dyDescent="0.25">
      <c r="E2246" s="1065"/>
      <c r="F2246" s="1086"/>
    </row>
    <row r="2247" spans="5:6" x14ac:dyDescent="0.25">
      <c r="E2247" s="1065"/>
      <c r="F2247" s="1086"/>
    </row>
    <row r="2248" spans="5:6" x14ac:dyDescent="0.25">
      <c r="E2248" s="1065"/>
      <c r="F2248" s="1086"/>
    </row>
    <row r="2249" spans="5:6" x14ac:dyDescent="0.25">
      <c r="E2249" s="1065"/>
      <c r="F2249" s="1086"/>
    </row>
    <row r="2250" spans="5:6" x14ac:dyDescent="0.25">
      <c r="E2250" s="1065"/>
      <c r="F2250" s="1086"/>
    </row>
    <row r="2251" spans="5:6" x14ac:dyDescent="0.25">
      <c r="E2251" s="1065"/>
      <c r="F2251" s="1086"/>
    </row>
    <row r="2252" spans="5:6" x14ac:dyDescent="0.25">
      <c r="E2252" s="1065"/>
      <c r="F2252" s="1086"/>
    </row>
    <row r="2253" spans="5:6" x14ac:dyDescent="0.25">
      <c r="E2253" s="1065"/>
      <c r="F2253" s="1086"/>
    </row>
    <row r="2254" spans="5:6" x14ac:dyDescent="0.25">
      <c r="E2254" s="1065"/>
      <c r="F2254" s="1086"/>
    </row>
    <row r="2255" spans="5:6" x14ac:dyDescent="0.25">
      <c r="E2255" s="1065"/>
      <c r="F2255" s="1086"/>
    </row>
    <row r="2256" spans="5:6" x14ac:dyDescent="0.25">
      <c r="E2256" s="1065"/>
      <c r="F2256" s="1086"/>
    </row>
    <row r="2257" spans="5:6" x14ac:dyDescent="0.25">
      <c r="E2257" s="1065"/>
      <c r="F2257" s="1086"/>
    </row>
    <row r="2258" spans="5:6" x14ac:dyDescent="0.25">
      <c r="E2258" s="1065"/>
      <c r="F2258" s="1086"/>
    </row>
    <row r="2259" spans="5:6" x14ac:dyDescent="0.25">
      <c r="E2259" s="1065"/>
      <c r="F2259" s="1086"/>
    </row>
    <row r="2260" spans="5:6" x14ac:dyDescent="0.25">
      <c r="E2260" s="1065"/>
      <c r="F2260" s="1086"/>
    </row>
    <row r="2261" spans="5:6" x14ac:dyDescent="0.25">
      <c r="E2261" s="1065"/>
      <c r="F2261" s="1086"/>
    </row>
    <row r="2262" spans="5:6" x14ac:dyDescent="0.25">
      <c r="E2262" s="1065"/>
      <c r="F2262" s="1086"/>
    </row>
    <row r="2263" spans="5:6" x14ac:dyDescent="0.25">
      <c r="E2263" s="1065"/>
      <c r="F2263" s="1086"/>
    </row>
    <row r="2264" spans="5:6" x14ac:dyDescent="0.25">
      <c r="E2264" s="1065"/>
      <c r="F2264" s="1086"/>
    </row>
    <row r="2265" spans="5:6" x14ac:dyDescent="0.25">
      <c r="E2265" s="1065"/>
      <c r="F2265" s="1086"/>
    </row>
    <row r="2266" spans="5:6" x14ac:dyDescent="0.25">
      <c r="E2266" s="1065"/>
      <c r="F2266" s="1086"/>
    </row>
    <row r="2267" spans="5:6" x14ac:dyDescent="0.25">
      <c r="E2267" s="1065"/>
      <c r="F2267" s="1086"/>
    </row>
    <row r="2268" spans="5:6" x14ac:dyDescent="0.25">
      <c r="E2268" s="1065"/>
      <c r="F2268" s="1086"/>
    </row>
    <row r="2269" spans="5:6" x14ac:dyDescent="0.25">
      <c r="E2269" s="1065"/>
      <c r="F2269" s="1086"/>
    </row>
    <row r="2270" spans="5:6" x14ac:dyDescent="0.25">
      <c r="E2270" s="1065"/>
      <c r="F2270" s="1086"/>
    </row>
    <row r="2271" spans="5:6" x14ac:dyDescent="0.25">
      <c r="E2271" s="1065"/>
      <c r="F2271" s="1086"/>
    </row>
    <row r="2272" spans="5:6" x14ac:dyDescent="0.25">
      <c r="E2272" s="1065"/>
      <c r="F2272" s="1086"/>
    </row>
    <row r="2273" spans="5:6" x14ac:dyDescent="0.25">
      <c r="E2273" s="1065"/>
      <c r="F2273" s="1086"/>
    </row>
    <row r="2274" spans="5:6" x14ac:dyDescent="0.25">
      <c r="E2274" s="1065"/>
      <c r="F2274" s="1086"/>
    </row>
    <row r="2275" spans="5:6" x14ac:dyDescent="0.25">
      <c r="E2275" s="1065"/>
      <c r="F2275" s="1086"/>
    </row>
    <row r="2276" spans="5:6" x14ac:dyDescent="0.25">
      <c r="E2276" s="1065"/>
      <c r="F2276" s="1086"/>
    </row>
    <row r="2277" spans="5:6" x14ac:dyDescent="0.25">
      <c r="E2277" s="1065"/>
      <c r="F2277" s="1086"/>
    </row>
    <row r="2278" spans="5:6" x14ac:dyDescent="0.25">
      <c r="E2278" s="1065"/>
      <c r="F2278" s="1086"/>
    </row>
    <row r="2279" spans="5:6" x14ac:dyDescent="0.25">
      <c r="E2279" s="1065"/>
      <c r="F2279" s="1086"/>
    </row>
    <row r="2280" spans="5:6" x14ac:dyDescent="0.25">
      <c r="E2280" s="1065"/>
      <c r="F2280" s="1086"/>
    </row>
    <row r="2281" spans="5:6" x14ac:dyDescent="0.25">
      <c r="E2281" s="1065"/>
      <c r="F2281" s="1086"/>
    </row>
    <row r="2282" spans="5:6" x14ac:dyDescent="0.25">
      <c r="E2282" s="1065"/>
      <c r="F2282" s="1086"/>
    </row>
    <row r="2283" spans="5:6" x14ac:dyDescent="0.25">
      <c r="E2283" s="1065"/>
      <c r="F2283" s="1086"/>
    </row>
    <row r="2284" spans="5:6" x14ac:dyDescent="0.25">
      <c r="E2284" s="1065"/>
      <c r="F2284" s="1086"/>
    </row>
    <row r="2285" spans="5:6" x14ac:dyDescent="0.25">
      <c r="E2285" s="1065"/>
      <c r="F2285" s="1086"/>
    </row>
    <row r="2286" spans="5:6" x14ac:dyDescent="0.25">
      <c r="E2286" s="1065"/>
      <c r="F2286" s="1086"/>
    </row>
    <row r="2287" spans="5:6" x14ac:dyDescent="0.25">
      <c r="E2287" s="1065"/>
      <c r="F2287" s="1086"/>
    </row>
    <row r="2288" spans="5:6" x14ac:dyDescent="0.25">
      <c r="E2288" s="1065"/>
      <c r="F2288" s="1086"/>
    </row>
    <row r="2289" spans="5:6" x14ac:dyDescent="0.25">
      <c r="E2289" s="1065"/>
      <c r="F2289" s="1086"/>
    </row>
    <row r="2290" spans="5:6" x14ac:dyDescent="0.25">
      <c r="E2290" s="1065"/>
      <c r="F2290" s="1086"/>
    </row>
    <row r="2291" spans="5:6" x14ac:dyDescent="0.25">
      <c r="E2291" s="1065"/>
      <c r="F2291" s="1086"/>
    </row>
    <row r="2292" spans="5:6" x14ac:dyDescent="0.25">
      <c r="E2292" s="1065"/>
      <c r="F2292" s="1086"/>
    </row>
    <row r="2293" spans="5:6" x14ac:dyDescent="0.25">
      <c r="E2293" s="1065"/>
      <c r="F2293" s="1086"/>
    </row>
    <row r="2294" spans="5:6" x14ac:dyDescent="0.25">
      <c r="E2294" s="1065"/>
      <c r="F2294" s="1086"/>
    </row>
    <row r="2295" spans="5:6" x14ac:dyDescent="0.25">
      <c r="E2295" s="1065"/>
      <c r="F2295" s="1086"/>
    </row>
    <row r="2296" spans="5:6" x14ac:dyDescent="0.25">
      <c r="E2296" s="1065"/>
      <c r="F2296" s="1086"/>
    </row>
    <row r="2297" spans="5:6" x14ac:dyDescent="0.25">
      <c r="E2297" s="1065"/>
      <c r="F2297" s="1086"/>
    </row>
    <row r="2298" spans="5:6" x14ac:dyDescent="0.25">
      <c r="E2298" s="1065"/>
      <c r="F2298" s="1086"/>
    </row>
    <row r="2299" spans="5:6" x14ac:dyDescent="0.25">
      <c r="E2299" s="1065"/>
      <c r="F2299" s="1086"/>
    </row>
    <row r="2300" spans="5:6" x14ac:dyDescent="0.25">
      <c r="E2300" s="1065"/>
      <c r="F2300" s="1086"/>
    </row>
    <row r="2301" spans="5:6" x14ac:dyDescent="0.25">
      <c r="E2301" s="1065"/>
      <c r="F2301" s="1086"/>
    </row>
    <row r="2302" spans="5:6" x14ac:dyDescent="0.25">
      <c r="E2302" s="1065"/>
      <c r="F2302" s="1086"/>
    </row>
    <row r="2303" spans="5:6" x14ac:dyDescent="0.25">
      <c r="E2303" s="1065"/>
      <c r="F2303" s="1086"/>
    </row>
    <row r="2304" spans="5:6" x14ac:dyDescent="0.25">
      <c r="E2304" s="1065"/>
      <c r="F2304" s="1086"/>
    </row>
    <row r="2305" spans="5:6" x14ac:dyDescent="0.25">
      <c r="E2305" s="1065"/>
      <c r="F2305" s="1086"/>
    </row>
    <row r="2306" spans="5:6" x14ac:dyDescent="0.25">
      <c r="E2306" s="1065"/>
      <c r="F2306" s="1086"/>
    </row>
    <row r="2307" spans="5:6" x14ac:dyDescent="0.25">
      <c r="E2307" s="1065"/>
      <c r="F2307" s="1086"/>
    </row>
    <row r="2308" spans="5:6" x14ac:dyDescent="0.25">
      <c r="E2308" s="1065"/>
      <c r="F2308" s="1086"/>
    </row>
    <row r="2309" spans="5:6" x14ac:dyDescent="0.25">
      <c r="E2309" s="1065"/>
      <c r="F2309" s="1086"/>
    </row>
    <row r="2310" spans="5:6" x14ac:dyDescent="0.25">
      <c r="E2310" s="1065"/>
      <c r="F2310" s="1086"/>
    </row>
    <row r="2311" spans="5:6" x14ac:dyDescent="0.25">
      <c r="E2311" s="1065"/>
      <c r="F2311" s="1086"/>
    </row>
    <row r="2312" spans="5:6" x14ac:dyDescent="0.25">
      <c r="E2312" s="1065"/>
      <c r="F2312" s="1086"/>
    </row>
    <row r="2313" spans="5:6" x14ac:dyDescent="0.25">
      <c r="E2313" s="1065"/>
      <c r="F2313" s="1086"/>
    </row>
    <row r="2314" spans="5:6" x14ac:dyDescent="0.25">
      <c r="E2314" s="1065"/>
      <c r="F2314" s="1086"/>
    </row>
    <row r="2315" spans="5:6" x14ac:dyDescent="0.25">
      <c r="E2315" s="1065"/>
      <c r="F2315" s="1086"/>
    </row>
    <row r="2316" spans="5:6" x14ac:dyDescent="0.25">
      <c r="E2316" s="1065"/>
      <c r="F2316" s="1086"/>
    </row>
    <row r="2317" spans="5:6" x14ac:dyDescent="0.25">
      <c r="E2317" s="1065"/>
      <c r="F2317" s="1086"/>
    </row>
    <row r="2318" spans="5:6" x14ac:dyDescent="0.25">
      <c r="E2318" s="1065"/>
      <c r="F2318" s="1086"/>
    </row>
    <row r="2319" spans="5:6" x14ac:dyDescent="0.25">
      <c r="E2319" s="1065"/>
      <c r="F2319" s="1086"/>
    </row>
    <row r="2320" spans="5:6" x14ac:dyDescent="0.25">
      <c r="E2320" s="1065"/>
      <c r="F2320" s="1086"/>
    </row>
    <row r="2321" spans="5:6" x14ac:dyDescent="0.25">
      <c r="E2321" s="1065"/>
      <c r="F2321" s="1086"/>
    </row>
    <row r="2322" spans="5:6" x14ac:dyDescent="0.25">
      <c r="E2322" s="1065"/>
      <c r="F2322" s="1086"/>
    </row>
    <row r="2323" spans="5:6" x14ac:dyDescent="0.25">
      <c r="E2323" s="1065"/>
      <c r="F2323" s="1086"/>
    </row>
    <row r="2324" spans="5:6" x14ac:dyDescent="0.25">
      <c r="E2324" s="1065"/>
      <c r="F2324" s="1086"/>
    </row>
    <row r="2325" spans="5:6" x14ac:dyDescent="0.25">
      <c r="E2325" s="1065"/>
      <c r="F2325" s="1086"/>
    </row>
    <row r="2326" spans="5:6" x14ac:dyDescent="0.25">
      <c r="E2326" s="1065"/>
      <c r="F2326" s="1086"/>
    </row>
    <row r="2327" spans="5:6" x14ac:dyDescent="0.25">
      <c r="E2327" s="1065"/>
      <c r="F2327" s="1086"/>
    </row>
    <row r="2328" spans="5:6" x14ac:dyDescent="0.25">
      <c r="E2328" s="1065"/>
      <c r="F2328" s="1086"/>
    </row>
    <row r="2329" spans="5:6" x14ac:dyDescent="0.25">
      <c r="E2329" s="1065"/>
      <c r="F2329" s="1086"/>
    </row>
    <row r="2330" spans="5:6" x14ac:dyDescent="0.25">
      <c r="E2330" s="1065"/>
      <c r="F2330" s="1086"/>
    </row>
    <row r="2331" spans="5:6" x14ac:dyDescent="0.25">
      <c r="E2331" s="1065"/>
      <c r="F2331" s="1086"/>
    </row>
    <row r="2332" spans="5:6" x14ac:dyDescent="0.25">
      <c r="E2332" s="1065"/>
      <c r="F2332" s="1086"/>
    </row>
    <row r="2333" spans="5:6" x14ac:dyDescent="0.25">
      <c r="E2333" s="1065"/>
      <c r="F2333" s="1086"/>
    </row>
    <row r="2334" spans="5:6" x14ac:dyDescent="0.25">
      <c r="E2334" s="1065"/>
      <c r="F2334" s="1086"/>
    </row>
    <row r="2335" spans="5:6" x14ac:dyDescent="0.25">
      <c r="E2335" s="1065"/>
      <c r="F2335" s="1086"/>
    </row>
    <row r="2336" spans="5:6" x14ac:dyDescent="0.25">
      <c r="E2336" s="1065"/>
      <c r="F2336" s="1086"/>
    </row>
    <row r="2337" spans="5:6" x14ac:dyDescent="0.25">
      <c r="E2337" s="1065"/>
      <c r="F2337" s="1086"/>
    </row>
    <row r="2338" spans="5:6" x14ac:dyDescent="0.25">
      <c r="E2338" s="1065"/>
      <c r="F2338" s="1086"/>
    </row>
    <row r="2339" spans="5:6" x14ac:dyDescent="0.25">
      <c r="E2339" s="1065"/>
      <c r="F2339" s="1086"/>
    </row>
    <row r="2340" spans="5:6" x14ac:dyDescent="0.25">
      <c r="E2340" s="1065"/>
      <c r="F2340" s="1086"/>
    </row>
    <row r="2341" spans="5:6" x14ac:dyDescent="0.25">
      <c r="E2341" s="1065"/>
      <c r="F2341" s="1086"/>
    </row>
    <row r="2342" spans="5:6" x14ac:dyDescent="0.25">
      <c r="E2342" s="1065"/>
      <c r="F2342" s="1086"/>
    </row>
    <row r="2343" spans="5:6" x14ac:dyDescent="0.25">
      <c r="E2343" s="1065"/>
      <c r="F2343" s="1086"/>
    </row>
    <row r="2344" spans="5:6" x14ac:dyDescent="0.25">
      <c r="E2344" s="1065"/>
      <c r="F2344" s="1086"/>
    </row>
    <row r="2345" spans="5:6" x14ac:dyDescent="0.25">
      <c r="E2345" s="1065"/>
      <c r="F2345" s="1086"/>
    </row>
    <row r="2346" spans="5:6" x14ac:dyDescent="0.25">
      <c r="E2346" s="1065"/>
      <c r="F2346" s="1086"/>
    </row>
    <row r="2347" spans="5:6" x14ac:dyDescent="0.25">
      <c r="E2347" s="1065"/>
      <c r="F2347" s="1086"/>
    </row>
    <row r="2348" spans="5:6" x14ac:dyDescent="0.25">
      <c r="E2348" s="1065"/>
      <c r="F2348" s="1086"/>
    </row>
    <row r="2349" spans="5:6" x14ac:dyDescent="0.25">
      <c r="E2349" s="1065"/>
      <c r="F2349" s="1086"/>
    </row>
    <row r="2350" spans="5:6" x14ac:dyDescent="0.25">
      <c r="E2350" s="1065"/>
      <c r="F2350" s="1086"/>
    </row>
    <row r="2351" spans="5:6" x14ac:dyDescent="0.25">
      <c r="E2351" s="1065"/>
      <c r="F2351" s="1086"/>
    </row>
    <row r="2352" spans="5:6" x14ac:dyDescent="0.25">
      <c r="E2352" s="1065"/>
      <c r="F2352" s="1086"/>
    </row>
    <row r="2353" spans="5:6" x14ac:dyDescent="0.25">
      <c r="E2353" s="1065"/>
      <c r="F2353" s="1086"/>
    </row>
    <row r="2354" spans="5:6" x14ac:dyDescent="0.25">
      <c r="E2354" s="1065"/>
      <c r="F2354" s="1086"/>
    </row>
    <row r="2355" spans="5:6" x14ac:dyDescent="0.25">
      <c r="E2355" s="1065"/>
      <c r="F2355" s="1086"/>
    </row>
    <row r="2356" spans="5:6" x14ac:dyDescent="0.25">
      <c r="E2356" s="1065"/>
      <c r="F2356" s="1086"/>
    </row>
    <row r="2357" spans="5:6" x14ac:dyDescent="0.25">
      <c r="E2357" s="1065"/>
      <c r="F2357" s="1086"/>
    </row>
    <row r="2358" spans="5:6" x14ac:dyDescent="0.25">
      <c r="E2358" s="1065"/>
      <c r="F2358" s="1086"/>
    </row>
    <row r="2359" spans="5:6" x14ac:dyDescent="0.25">
      <c r="E2359" s="1065"/>
      <c r="F2359" s="1086"/>
    </row>
    <row r="2360" spans="5:6" x14ac:dyDescent="0.25">
      <c r="E2360" s="1065"/>
      <c r="F2360" s="1086"/>
    </row>
    <row r="2361" spans="5:6" x14ac:dyDescent="0.25">
      <c r="E2361" s="1065"/>
      <c r="F2361" s="1086"/>
    </row>
    <row r="2362" spans="5:6" x14ac:dyDescent="0.25">
      <c r="E2362" s="1065"/>
      <c r="F2362" s="1086"/>
    </row>
    <row r="2363" spans="5:6" x14ac:dyDescent="0.25">
      <c r="E2363" s="1065"/>
      <c r="F2363" s="1086"/>
    </row>
    <row r="2364" spans="5:6" x14ac:dyDescent="0.25">
      <c r="E2364" s="1065"/>
      <c r="F2364" s="1086"/>
    </row>
    <row r="2365" spans="5:6" x14ac:dyDescent="0.25">
      <c r="E2365" s="1065"/>
      <c r="F2365" s="1086"/>
    </row>
    <row r="2366" spans="5:6" x14ac:dyDescent="0.25">
      <c r="E2366" s="1065"/>
      <c r="F2366" s="1086"/>
    </row>
    <row r="2367" spans="5:6" x14ac:dyDescent="0.25">
      <c r="E2367" s="1065"/>
      <c r="F2367" s="1086"/>
    </row>
    <row r="2368" spans="5:6" x14ac:dyDescent="0.25">
      <c r="E2368" s="1065"/>
      <c r="F2368" s="1086"/>
    </row>
    <row r="2369" spans="5:6" x14ac:dyDescent="0.25">
      <c r="E2369" s="1065"/>
      <c r="F2369" s="1086"/>
    </row>
    <row r="2370" spans="5:6" x14ac:dyDescent="0.25">
      <c r="E2370" s="1065"/>
      <c r="F2370" s="1086"/>
    </row>
    <row r="2371" spans="5:6" x14ac:dyDescent="0.25">
      <c r="E2371" s="1065"/>
      <c r="F2371" s="1086"/>
    </row>
    <row r="2372" spans="5:6" x14ac:dyDescent="0.25">
      <c r="E2372" s="1065"/>
      <c r="F2372" s="1086"/>
    </row>
    <row r="2373" spans="5:6" x14ac:dyDescent="0.25">
      <c r="E2373" s="1065"/>
      <c r="F2373" s="1086"/>
    </row>
    <row r="2374" spans="5:6" x14ac:dyDescent="0.25">
      <c r="E2374" s="1065"/>
      <c r="F2374" s="1086"/>
    </row>
    <row r="2375" spans="5:6" x14ac:dyDescent="0.25">
      <c r="E2375" s="1065"/>
      <c r="F2375" s="1086"/>
    </row>
    <row r="2376" spans="5:6" x14ac:dyDescent="0.25">
      <c r="E2376" s="1065"/>
      <c r="F2376" s="1086"/>
    </row>
    <row r="2377" spans="5:6" x14ac:dyDescent="0.25">
      <c r="E2377" s="1065"/>
      <c r="F2377" s="1086"/>
    </row>
    <row r="2378" spans="5:6" x14ac:dyDescent="0.25">
      <c r="E2378" s="1065"/>
      <c r="F2378" s="1086"/>
    </row>
    <row r="2379" spans="5:6" x14ac:dyDescent="0.25">
      <c r="E2379" s="1065"/>
      <c r="F2379" s="1086"/>
    </row>
    <row r="2380" spans="5:6" x14ac:dyDescent="0.25">
      <c r="E2380" s="1065"/>
      <c r="F2380" s="1086"/>
    </row>
    <row r="2381" spans="5:6" x14ac:dyDescent="0.25">
      <c r="E2381" s="1065"/>
      <c r="F2381" s="1086"/>
    </row>
    <row r="2382" spans="5:6" x14ac:dyDescent="0.25">
      <c r="E2382" s="1065"/>
      <c r="F2382" s="1086"/>
    </row>
    <row r="2383" spans="5:6" x14ac:dyDescent="0.25">
      <c r="E2383" s="1065"/>
      <c r="F2383" s="1086"/>
    </row>
    <row r="2384" spans="5:6" x14ac:dyDescent="0.25">
      <c r="E2384" s="1065"/>
      <c r="F2384" s="1086"/>
    </row>
    <row r="2385" spans="5:6" x14ac:dyDescent="0.25">
      <c r="E2385" s="1065"/>
      <c r="F2385" s="1086"/>
    </row>
    <row r="2386" spans="5:6" x14ac:dyDescent="0.25">
      <c r="E2386" s="1065"/>
      <c r="F2386" s="1086"/>
    </row>
    <row r="2387" spans="5:6" x14ac:dyDescent="0.25">
      <c r="E2387" s="1065"/>
      <c r="F2387" s="1086"/>
    </row>
    <row r="2388" spans="5:6" x14ac:dyDescent="0.25">
      <c r="E2388" s="1065"/>
      <c r="F2388" s="1086"/>
    </row>
    <row r="2389" spans="5:6" x14ac:dyDescent="0.25">
      <c r="E2389" s="1065"/>
      <c r="F2389" s="1086"/>
    </row>
    <row r="2390" spans="5:6" x14ac:dyDescent="0.25">
      <c r="E2390" s="1065"/>
      <c r="F2390" s="1086"/>
    </row>
    <row r="2391" spans="5:6" x14ac:dyDescent="0.25">
      <c r="E2391" s="1065"/>
      <c r="F2391" s="1086"/>
    </row>
    <row r="2392" spans="5:6" x14ac:dyDescent="0.25">
      <c r="E2392" s="1065"/>
      <c r="F2392" s="1086"/>
    </row>
    <row r="2393" spans="5:6" x14ac:dyDescent="0.25">
      <c r="E2393" s="1065"/>
      <c r="F2393" s="1086"/>
    </row>
    <row r="2394" spans="5:6" x14ac:dyDescent="0.25">
      <c r="E2394" s="1065"/>
      <c r="F2394" s="1086"/>
    </row>
    <row r="2395" spans="5:6" x14ac:dyDescent="0.25">
      <c r="E2395" s="1065"/>
      <c r="F2395" s="1086"/>
    </row>
    <row r="2396" spans="5:6" x14ac:dyDescent="0.25">
      <c r="E2396" s="1065"/>
      <c r="F2396" s="1086"/>
    </row>
    <row r="2397" spans="5:6" x14ac:dyDescent="0.25">
      <c r="E2397" s="1065"/>
      <c r="F2397" s="1086"/>
    </row>
    <row r="2398" spans="5:6" x14ac:dyDescent="0.25">
      <c r="E2398" s="1065"/>
      <c r="F2398" s="1086"/>
    </row>
    <row r="2399" spans="5:6" x14ac:dyDescent="0.25">
      <c r="E2399" s="1065"/>
      <c r="F2399" s="1086"/>
    </row>
    <row r="2400" spans="5:6" x14ac:dyDescent="0.25">
      <c r="E2400" s="1065"/>
      <c r="F2400" s="1086"/>
    </row>
    <row r="2401" spans="5:6" x14ac:dyDescent="0.25">
      <c r="E2401" s="1065"/>
      <c r="F2401" s="1086"/>
    </row>
    <row r="2402" spans="5:6" x14ac:dyDescent="0.25">
      <c r="E2402" s="1065"/>
      <c r="F2402" s="1086"/>
    </row>
    <row r="2403" spans="5:6" x14ac:dyDescent="0.25">
      <c r="E2403" s="1065"/>
      <c r="F2403" s="1086"/>
    </row>
    <row r="2404" spans="5:6" x14ac:dyDescent="0.25">
      <c r="E2404" s="1065"/>
      <c r="F2404" s="1086"/>
    </row>
    <row r="2405" spans="5:6" x14ac:dyDescent="0.25">
      <c r="E2405" s="1065"/>
      <c r="F2405" s="1086"/>
    </row>
    <row r="2406" spans="5:6" x14ac:dyDescent="0.25">
      <c r="E2406" s="1065"/>
      <c r="F2406" s="1086"/>
    </row>
    <row r="2407" spans="5:6" x14ac:dyDescent="0.25">
      <c r="E2407" s="1065"/>
      <c r="F2407" s="1086"/>
    </row>
    <row r="2408" spans="5:6" x14ac:dyDescent="0.25">
      <c r="E2408" s="1065"/>
      <c r="F2408" s="1086"/>
    </row>
    <row r="2409" spans="5:6" x14ac:dyDescent="0.25">
      <c r="E2409" s="1065"/>
      <c r="F2409" s="1086"/>
    </row>
    <row r="2410" spans="5:6" x14ac:dyDescent="0.25">
      <c r="E2410" s="1065"/>
      <c r="F2410" s="1086"/>
    </row>
    <row r="2411" spans="5:6" x14ac:dyDescent="0.25">
      <c r="E2411" s="1065"/>
      <c r="F2411" s="1086"/>
    </row>
    <row r="2412" spans="5:6" x14ac:dyDescent="0.25">
      <c r="E2412" s="1065"/>
      <c r="F2412" s="1086"/>
    </row>
    <row r="2413" spans="5:6" x14ac:dyDescent="0.25">
      <c r="E2413" s="1065"/>
      <c r="F2413" s="1086"/>
    </row>
    <row r="2414" spans="5:6" x14ac:dyDescent="0.25">
      <c r="E2414" s="1065"/>
      <c r="F2414" s="1086"/>
    </row>
    <row r="2415" spans="5:6" x14ac:dyDescent="0.25">
      <c r="E2415" s="1065"/>
      <c r="F2415" s="1086"/>
    </row>
    <row r="2416" spans="5:6" x14ac:dyDescent="0.25">
      <c r="E2416" s="1065"/>
      <c r="F2416" s="1086"/>
    </row>
    <row r="2417" spans="5:6" x14ac:dyDescent="0.25">
      <c r="E2417" s="1065"/>
      <c r="F2417" s="1086"/>
    </row>
    <row r="2418" spans="5:6" x14ac:dyDescent="0.25">
      <c r="E2418" s="1065"/>
      <c r="F2418" s="1086"/>
    </row>
    <row r="2419" spans="5:6" x14ac:dyDescent="0.25">
      <c r="E2419" s="1065"/>
      <c r="F2419" s="1086"/>
    </row>
    <row r="2420" spans="5:6" x14ac:dyDescent="0.25">
      <c r="E2420" s="1065"/>
      <c r="F2420" s="1086"/>
    </row>
    <row r="2421" spans="5:6" x14ac:dyDescent="0.25">
      <c r="E2421" s="1065"/>
      <c r="F2421" s="1086"/>
    </row>
    <row r="2422" spans="5:6" x14ac:dyDescent="0.25">
      <c r="E2422" s="1065"/>
      <c r="F2422" s="1086"/>
    </row>
    <row r="2423" spans="5:6" x14ac:dyDescent="0.25">
      <c r="E2423" s="1065"/>
      <c r="F2423" s="1086"/>
    </row>
    <row r="2424" spans="5:6" x14ac:dyDescent="0.25">
      <c r="E2424" s="1065"/>
      <c r="F2424" s="1086"/>
    </row>
    <row r="2425" spans="5:6" x14ac:dyDescent="0.25">
      <c r="E2425" s="1065"/>
      <c r="F2425" s="1086"/>
    </row>
    <row r="2426" spans="5:6" x14ac:dyDescent="0.25">
      <c r="E2426" s="1065"/>
      <c r="F2426" s="1086"/>
    </row>
    <row r="2427" spans="5:6" x14ac:dyDescent="0.25">
      <c r="E2427" s="1065"/>
      <c r="F2427" s="1086"/>
    </row>
    <row r="2428" spans="5:6" x14ac:dyDescent="0.25">
      <c r="E2428" s="1065"/>
      <c r="F2428" s="1086"/>
    </row>
    <row r="2429" spans="5:6" x14ac:dyDescent="0.25">
      <c r="E2429" s="1065"/>
      <c r="F2429" s="1086"/>
    </row>
    <row r="2430" spans="5:6" x14ac:dyDescent="0.25">
      <c r="E2430" s="1065"/>
      <c r="F2430" s="1086"/>
    </row>
    <row r="2431" spans="5:6" x14ac:dyDescent="0.25">
      <c r="E2431" s="1065"/>
      <c r="F2431" s="1086"/>
    </row>
    <row r="2432" spans="5:6" x14ac:dyDescent="0.25">
      <c r="E2432" s="1065"/>
      <c r="F2432" s="1086"/>
    </row>
    <row r="2433" spans="5:6" x14ac:dyDescent="0.25">
      <c r="E2433" s="1065"/>
      <c r="F2433" s="1086"/>
    </row>
    <row r="2434" spans="5:6" x14ac:dyDescent="0.25">
      <c r="E2434" s="1065"/>
      <c r="F2434" s="1086"/>
    </row>
    <row r="2435" spans="5:6" x14ac:dyDescent="0.25">
      <c r="E2435" s="1065"/>
      <c r="F2435" s="1086"/>
    </row>
    <row r="2436" spans="5:6" x14ac:dyDescent="0.25">
      <c r="E2436" s="1065"/>
      <c r="F2436" s="1086"/>
    </row>
    <row r="2437" spans="5:6" x14ac:dyDescent="0.25">
      <c r="E2437" s="1065"/>
      <c r="F2437" s="1086"/>
    </row>
    <row r="2438" spans="5:6" x14ac:dyDescent="0.25">
      <c r="E2438" s="1065"/>
      <c r="F2438" s="1086"/>
    </row>
    <row r="2439" spans="5:6" x14ac:dyDescent="0.25">
      <c r="E2439" s="1065"/>
      <c r="F2439" s="1086"/>
    </row>
    <row r="2440" spans="5:6" x14ac:dyDescent="0.25">
      <c r="E2440" s="1065"/>
      <c r="F2440" s="1086"/>
    </row>
    <row r="2441" spans="5:6" x14ac:dyDescent="0.25">
      <c r="E2441" s="1065"/>
      <c r="F2441" s="1086"/>
    </row>
    <row r="2442" spans="5:6" x14ac:dyDescent="0.25">
      <c r="E2442" s="1065"/>
      <c r="F2442" s="1086"/>
    </row>
    <row r="2443" spans="5:6" x14ac:dyDescent="0.25">
      <c r="E2443" s="1065"/>
      <c r="F2443" s="1086"/>
    </row>
    <row r="2444" spans="5:6" x14ac:dyDescent="0.25">
      <c r="E2444" s="1065"/>
      <c r="F2444" s="1086"/>
    </row>
    <row r="2445" spans="5:6" x14ac:dyDescent="0.25">
      <c r="E2445" s="1065"/>
      <c r="F2445" s="1086"/>
    </row>
    <row r="2446" spans="5:6" x14ac:dyDescent="0.25">
      <c r="E2446" s="1065"/>
      <c r="F2446" s="1086"/>
    </row>
    <row r="2447" spans="5:6" x14ac:dyDescent="0.25">
      <c r="E2447" s="1065"/>
      <c r="F2447" s="1086"/>
    </row>
    <row r="2448" spans="5:6" x14ac:dyDescent="0.25">
      <c r="E2448" s="1065"/>
      <c r="F2448" s="1086"/>
    </row>
    <row r="2449" spans="5:6" x14ac:dyDescent="0.25">
      <c r="E2449" s="1065"/>
      <c r="F2449" s="1086"/>
    </row>
    <row r="2450" spans="5:6" x14ac:dyDescent="0.25">
      <c r="E2450" s="1065"/>
      <c r="F2450" s="1086"/>
    </row>
    <row r="2451" spans="5:6" x14ac:dyDescent="0.25">
      <c r="E2451" s="1065"/>
      <c r="F2451" s="1086"/>
    </row>
    <row r="2452" spans="5:6" x14ac:dyDescent="0.25">
      <c r="E2452" s="1065"/>
      <c r="F2452" s="1086"/>
    </row>
    <row r="2453" spans="5:6" x14ac:dyDescent="0.25">
      <c r="E2453" s="1065"/>
      <c r="F2453" s="1086"/>
    </row>
    <row r="2454" spans="5:6" x14ac:dyDescent="0.25">
      <c r="E2454" s="1065"/>
      <c r="F2454" s="1086"/>
    </row>
    <row r="2455" spans="5:6" x14ac:dyDescent="0.25">
      <c r="E2455" s="1065"/>
      <c r="F2455" s="1086"/>
    </row>
    <row r="2456" spans="5:6" x14ac:dyDescent="0.25">
      <c r="E2456" s="1065"/>
      <c r="F2456" s="1086"/>
    </row>
    <row r="2457" spans="5:6" x14ac:dyDescent="0.25">
      <c r="E2457" s="1065"/>
      <c r="F2457" s="1086"/>
    </row>
    <row r="2458" spans="5:6" x14ac:dyDescent="0.25">
      <c r="E2458" s="1065"/>
      <c r="F2458" s="1086"/>
    </row>
    <row r="2459" spans="5:6" x14ac:dyDescent="0.25">
      <c r="E2459" s="1065"/>
      <c r="F2459" s="1086"/>
    </row>
    <row r="2460" spans="5:6" x14ac:dyDescent="0.25">
      <c r="E2460" s="1065"/>
      <c r="F2460" s="1086"/>
    </row>
    <row r="2461" spans="5:6" x14ac:dyDescent="0.25">
      <c r="E2461" s="1065"/>
      <c r="F2461" s="1086"/>
    </row>
    <row r="2462" spans="5:6" x14ac:dyDescent="0.25">
      <c r="E2462" s="1065"/>
      <c r="F2462" s="1086"/>
    </row>
    <row r="2463" spans="5:6" x14ac:dyDescent="0.25">
      <c r="E2463" s="1065"/>
      <c r="F2463" s="1086"/>
    </row>
    <row r="2464" spans="5:6" x14ac:dyDescent="0.25">
      <c r="E2464" s="1065"/>
      <c r="F2464" s="1086"/>
    </row>
    <row r="2465" spans="5:6" x14ac:dyDescent="0.25">
      <c r="E2465" s="1065"/>
      <c r="F2465" s="1086"/>
    </row>
    <row r="2466" spans="5:6" x14ac:dyDescent="0.25">
      <c r="E2466" s="1065"/>
      <c r="F2466" s="1086"/>
    </row>
    <row r="2467" spans="5:6" x14ac:dyDescent="0.25">
      <c r="E2467" s="1065"/>
      <c r="F2467" s="1086"/>
    </row>
    <row r="2468" spans="5:6" x14ac:dyDescent="0.25">
      <c r="E2468" s="1065"/>
      <c r="F2468" s="1086"/>
    </row>
    <row r="2469" spans="5:6" x14ac:dyDescent="0.25">
      <c r="E2469" s="1065"/>
      <c r="F2469" s="1086"/>
    </row>
    <row r="2470" spans="5:6" x14ac:dyDescent="0.25">
      <c r="E2470" s="1065"/>
      <c r="F2470" s="1086"/>
    </row>
    <row r="2471" spans="5:6" x14ac:dyDescent="0.25">
      <c r="E2471" s="1065"/>
      <c r="F2471" s="1086"/>
    </row>
    <row r="2472" spans="5:6" x14ac:dyDescent="0.25">
      <c r="E2472" s="1065"/>
      <c r="F2472" s="1086"/>
    </row>
    <row r="2473" spans="5:6" x14ac:dyDescent="0.25">
      <c r="E2473" s="1065"/>
      <c r="F2473" s="1086"/>
    </row>
    <row r="2474" spans="5:6" x14ac:dyDescent="0.25">
      <c r="E2474" s="1065"/>
      <c r="F2474" s="1086"/>
    </row>
    <row r="2475" spans="5:6" x14ac:dyDescent="0.25">
      <c r="E2475" s="1065"/>
      <c r="F2475" s="1086"/>
    </row>
    <row r="2476" spans="5:6" x14ac:dyDescent="0.25">
      <c r="E2476" s="1065"/>
      <c r="F2476" s="1086"/>
    </row>
    <row r="2477" spans="5:6" x14ac:dyDescent="0.25">
      <c r="E2477" s="1065"/>
      <c r="F2477" s="1086"/>
    </row>
    <row r="2478" spans="5:6" x14ac:dyDescent="0.25">
      <c r="E2478" s="1065"/>
      <c r="F2478" s="1086"/>
    </row>
    <row r="2479" spans="5:6" x14ac:dyDescent="0.25">
      <c r="E2479" s="1065"/>
      <c r="F2479" s="1086"/>
    </row>
    <row r="2480" spans="5:6" x14ac:dyDescent="0.25">
      <c r="E2480" s="1065"/>
      <c r="F2480" s="1086"/>
    </row>
    <row r="2481" spans="5:6" x14ac:dyDescent="0.25">
      <c r="E2481" s="1065"/>
      <c r="F2481" s="1086"/>
    </row>
    <row r="2482" spans="5:6" x14ac:dyDescent="0.25">
      <c r="E2482" s="1065"/>
      <c r="F2482" s="1086"/>
    </row>
    <row r="2483" spans="5:6" x14ac:dyDescent="0.25">
      <c r="E2483" s="1065"/>
      <c r="F2483" s="1086"/>
    </row>
    <row r="2484" spans="5:6" x14ac:dyDescent="0.25">
      <c r="E2484" s="1065"/>
      <c r="F2484" s="1086"/>
    </row>
    <row r="2485" spans="5:6" x14ac:dyDescent="0.25">
      <c r="E2485" s="1065"/>
      <c r="F2485" s="1086"/>
    </row>
    <row r="2486" spans="5:6" x14ac:dyDescent="0.25">
      <c r="E2486" s="1065"/>
      <c r="F2486" s="1086"/>
    </row>
    <row r="2487" spans="5:6" x14ac:dyDescent="0.25">
      <c r="E2487" s="1065"/>
      <c r="F2487" s="1086"/>
    </row>
    <row r="2488" spans="5:6" x14ac:dyDescent="0.25">
      <c r="E2488" s="1065"/>
      <c r="F2488" s="1086"/>
    </row>
    <row r="2489" spans="5:6" x14ac:dyDescent="0.25">
      <c r="E2489" s="1065"/>
      <c r="F2489" s="1086"/>
    </row>
    <row r="2490" spans="5:6" x14ac:dyDescent="0.25">
      <c r="E2490" s="1065"/>
      <c r="F2490" s="1086"/>
    </row>
    <row r="2491" spans="5:6" x14ac:dyDescent="0.25">
      <c r="E2491" s="1065"/>
      <c r="F2491" s="1086"/>
    </row>
    <row r="2492" spans="5:6" x14ac:dyDescent="0.25">
      <c r="E2492" s="1065"/>
      <c r="F2492" s="1086"/>
    </row>
    <row r="2493" spans="5:6" x14ac:dyDescent="0.25">
      <c r="E2493" s="1065"/>
      <c r="F2493" s="1086"/>
    </row>
    <row r="2494" spans="5:6" x14ac:dyDescent="0.25">
      <c r="E2494" s="1065"/>
      <c r="F2494" s="1086"/>
    </row>
    <row r="2495" spans="5:6" x14ac:dyDescent="0.25">
      <c r="E2495" s="1065"/>
      <c r="F2495" s="1086"/>
    </row>
    <row r="2496" spans="5:6" x14ac:dyDescent="0.25">
      <c r="E2496" s="1065"/>
      <c r="F2496" s="1086"/>
    </row>
    <row r="2497" spans="5:6" x14ac:dyDescent="0.25">
      <c r="E2497" s="1065"/>
      <c r="F2497" s="1086"/>
    </row>
    <row r="2498" spans="5:6" x14ac:dyDescent="0.25">
      <c r="E2498" s="1065"/>
      <c r="F2498" s="1086"/>
    </row>
    <row r="2499" spans="5:6" x14ac:dyDescent="0.25">
      <c r="E2499" s="1065"/>
      <c r="F2499" s="1086"/>
    </row>
    <row r="2500" spans="5:6" x14ac:dyDescent="0.25">
      <c r="E2500" s="1065"/>
      <c r="F2500" s="1086"/>
    </row>
    <row r="2501" spans="5:6" x14ac:dyDescent="0.25">
      <c r="E2501" s="1065"/>
      <c r="F2501" s="1086"/>
    </row>
    <row r="2502" spans="5:6" x14ac:dyDescent="0.25">
      <c r="E2502" s="1065"/>
      <c r="F2502" s="1086"/>
    </row>
    <row r="2503" spans="5:6" x14ac:dyDescent="0.25">
      <c r="E2503" s="1065"/>
      <c r="F2503" s="1086"/>
    </row>
    <row r="2504" spans="5:6" x14ac:dyDescent="0.25">
      <c r="E2504" s="1065"/>
      <c r="F2504" s="1086"/>
    </row>
    <row r="2505" spans="5:6" x14ac:dyDescent="0.25">
      <c r="E2505" s="1065"/>
      <c r="F2505" s="1086"/>
    </row>
    <row r="2506" spans="5:6" x14ac:dyDescent="0.25">
      <c r="E2506" s="1065"/>
      <c r="F2506" s="1086"/>
    </row>
    <row r="2507" spans="5:6" x14ac:dyDescent="0.25">
      <c r="E2507" s="1065"/>
      <c r="F2507" s="1086"/>
    </row>
    <row r="2508" spans="5:6" x14ac:dyDescent="0.25">
      <c r="E2508" s="1065"/>
      <c r="F2508" s="1086"/>
    </row>
    <row r="2509" spans="5:6" x14ac:dyDescent="0.25">
      <c r="E2509" s="1065"/>
      <c r="F2509" s="1086"/>
    </row>
    <row r="2510" spans="5:6" x14ac:dyDescent="0.25">
      <c r="E2510" s="1065"/>
      <c r="F2510" s="1086"/>
    </row>
    <row r="2511" spans="5:6" x14ac:dyDescent="0.25">
      <c r="E2511" s="1065"/>
      <c r="F2511" s="1086"/>
    </row>
    <row r="2512" spans="5:6" x14ac:dyDescent="0.25">
      <c r="E2512" s="1065"/>
      <c r="F2512" s="1086"/>
    </row>
    <row r="2513" spans="5:6" x14ac:dyDescent="0.25">
      <c r="E2513" s="1065"/>
      <c r="F2513" s="1086"/>
    </row>
    <row r="2514" spans="5:6" x14ac:dyDescent="0.25">
      <c r="E2514" s="1065"/>
      <c r="F2514" s="1086"/>
    </row>
    <row r="2515" spans="5:6" x14ac:dyDescent="0.25">
      <c r="E2515" s="1065"/>
      <c r="F2515" s="1086"/>
    </row>
    <row r="2516" spans="5:6" x14ac:dyDescent="0.25">
      <c r="E2516" s="1065"/>
      <c r="F2516" s="1086"/>
    </row>
    <row r="2517" spans="5:6" x14ac:dyDescent="0.25">
      <c r="E2517" s="1065"/>
      <c r="F2517" s="1086"/>
    </row>
    <row r="2518" spans="5:6" x14ac:dyDescent="0.25">
      <c r="E2518" s="1065"/>
      <c r="F2518" s="1086"/>
    </row>
    <row r="2519" spans="5:6" x14ac:dyDescent="0.25">
      <c r="E2519" s="1065"/>
      <c r="F2519" s="1086"/>
    </row>
    <row r="2520" spans="5:6" x14ac:dyDescent="0.25">
      <c r="E2520" s="1065"/>
      <c r="F2520" s="1086"/>
    </row>
    <row r="2521" spans="5:6" x14ac:dyDescent="0.25">
      <c r="E2521" s="1065"/>
      <c r="F2521" s="1086"/>
    </row>
    <row r="2522" spans="5:6" x14ac:dyDescent="0.25">
      <c r="E2522" s="1065"/>
      <c r="F2522" s="1086"/>
    </row>
  </sheetData>
  <mergeCells count="7">
    <mergeCell ref="A173:E173"/>
    <mergeCell ref="A280:E280"/>
    <mergeCell ref="A1:F1"/>
    <mergeCell ref="A2:F2"/>
    <mergeCell ref="A4:B4"/>
    <mergeCell ref="A116:E116"/>
    <mergeCell ref="A3:F3"/>
  </mergeCells>
  <phoneticPr fontId="83" type="noConversion"/>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4" manualBreakCount="4">
    <brk id="58" max="5" man="1"/>
    <brk id="116" max="5" man="1"/>
    <brk id="173" max="5" man="1"/>
    <brk id="223"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6" activePane="bottomLeft" state="frozen"/>
      <selection activeCell="A3" sqref="A3:F3"/>
      <selection pane="bottomLeft" activeCell="B9" sqref="B9"/>
    </sheetView>
  </sheetViews>
  <sheetFormatPr defaultColWidth="8.81640625" defaultRowHeight="14.5" x14ac:dyDescent="0.35"/>
  <cols>
    <col min="1" max="1" width="10.7265625" style="1445" customWidth="1"/>
    <col min="2" max="2" width="51.26953125" style="1445" customWidth="1"/>
    <col min="3" max="3" width="7.1796875" style="1445" customWidth="1"/>
    <col min="4" max="4" width="12.7265625" style="1445" customWidth="1"/>
    <col min="5" max="5" width="15.7265625" style="1445" customWidth="1"/>
    <col min="6" max="6" width="17" style="1469" customWidth="1"/>
    <col min="7" max="7" width="13.1796875" style="1444" customWidth="1"/>
    <col min="8" max="8" width="8.7265625" style="1444" customWidth="1"/>
    <col min="9" max="9" width="8.81640625" style="1444"/>
    <col min="10" max="16384" width="8.81640625" style="1445"/>
  </cols>
  <sheetData>
    <row r="1" spans="1:9" s="344" customFormat="1" ht="13" x14ac:dyDescent="0.25">
      <c r="A1" s="2095" t="s">
        <v>0</v>
      </c>
      <c r="B1" s="2095"/>
      <c r="C1" s="2095"/>
      <c r="D1" s="2095"/>
      <c r="E1" s="2095"/>
      <c r="F1" s="2095"/>
      <c r="G1" s="973"/>
      <c r="H1" s="974"/>
      <c r="I1" s="974"/>
    </row>
    <row r="2" spans="1:9" s="344" customFormat="1" ht="13" x14ac:dyDescent="0.25">
      <c r="A2" s="2095" t="s">
        <v>2490</v>
      </c>
      <c r="B2" s="2095"/>
      <c r="C2" s="2095"/>
      <c r="D2" s="2095"/>
      <c r="E2" s="2095"/>
      <c r="F2" s="2095"/>
      <c r="G2" s="973"/>
      <c r="H2" s="974"/>
      <c r="I2" s="974"/>
    </row>
    <row r="3" spans="1:9" s="346" customFormat="1" ht="14" x14ac:dyDescent="0.3">
      <c r="A3" s="440" t="s">
        <v>2061</v>
      </c>
      <c r="B3" s="588"/>
      <c r="C3" s="588"/>
      <c r="D3" s="588"/>
      <c r="E3" s="588"/>
      <c r="F3" s="588"/>
      <c r="G3" s="972"/>
      <c r="H3" s="974"/>
      <c r="I3" s="974"/>
    </row>
    <row r="4" spans="1:9" s="344" customFormat="1" ht="12.75" customHeight="1" x14ac:dyDescent="0.25">
      <c r="A4" s="2175" t="s">
        <v>2059</v>
      </c>
      <c r="B4" s="2175"/>
      <c r="C4" s="2175"/>
      <c r="D4" s="2175"/>
      <c r="E4" s="2175"/>
      <c r="F4" s="2175"/>
      <c r="G4" s="975"/>
      <c r="H4" s="974"/>
      <c r="I4" s="974"/>
    </row>
    <row r="5" spans="1:9" s="344" customFormat="1" ht="13" x14ac:dyDescent="0.25">
      <c r="A5" s="593" t="s">
        <v>722</v>
      </c>
      <c r="B5" s="593" t="s">
        <v>723</v>
      </c>
      <c r="C5" s="593" t="s">
        <v>724</v>
      </c>
      <c r="D5" s="593" t="s">
        <v>725</v>
      </c>
      <c r="E5" s="593" t="s">
        <v>726</v>
      </c>
      <c r="F5" s="1442" t="s">
        <v>727</v>
      </c>
      <c r="G5" s="975"/>
      <c r="H5" s="974"/>
      <c r="I5" s="974"/>
    </row>
    <row r="6" spans="1:9" x14ac:dyDescent="0.35">
      <c r="A6" s="433"/>
      <c r="B6" s="425" t="s">
        <v>85</v>
      </c>
      <c r="C6" s="433"/>
      <c r="D6" s="434"/>
      <c r="E6" s="434"/>
      <c r="F6" s="1443"/>
    </row>
    <row r="7" spans="1:9" ht="37.5" x14ac:dyDescent="0.35">
      <c r="A7" s="433"/>
      <c r="B7" s="1446" t="s">
        <v>1994</v>
      </c>
      <c r="C7" s="433"/>
      <c r="D7" s="434"/>
      <c r="E7" s="434"/>
      <c r="F7" s="1443"/>
    </row>
    <row r="8" spans="1:9" x14ac:dyDescent="0.35">
      <c r="A8" s="433"/>
      <c r="B8" s="433"/>
      <c r="C8" s="433"/>
      <c r="D8" s="434"/>
      <c r="E8" s="434"/>
      <c r="F8" s="1443"/>
    </row>
    <row r="9" spans="1:9" x14ac:dyDescent="0.35">
      <c r="A9" s="371"/>
      <c r="B9" s="372" t="s">
        <v>221</v>
      </c>
      <c r="C9" s="371"/>
      <c r="D9" s="373"/>
      <c r="E9" s="374"/>
      <c r="F9" s="1447"/>
    </row>
    <row r="10" spans="1:9" x14ac:dyDescent="0.35">
      <c r="A10" s="371"/>
      <c r="B10" s="375"/>
      <c r="C10" s="371"/>
      <c r="D10" s="373"/>
      <c r="E10" s="374"/>
      <c r="F10" s="1447"/>
    </row>
    <row r="11" spans="1:9" x14ac:dyDescent="0.35">
      <c r="A11" s="371"/>
      <c r="B11" s="372" t="s">
        <v>158</v>
      </c>
      <c r="C11" s="371"/>
      <c r="D11" s="373"/>
      <c r="E11" s="374"/>
      <c r="F11" s="1447"/>
    </row>
    <row r="12" spans="1:9" x14ac:dyDescent="0.35">
      <c r="A12" s="371" t="s">
        <v>159</v>
      </c>
      <c r="B12" s="376" t="s">
        <v>1497</v>
      </c>
      <c r="C12" s="371" t="s">
        <v>777</v>
      </c>
      <c r="D12" s="377">
        <f>1.3*6</f>
        <v>7.8000000000000007</v>
      </c>
      <c r="E12" s="374"/>
      <c r="F12" s="1447">
        <f>D12*E12</f>
        <v>0</v>
      </c>
    </row>
    <row r="13" spans="1:9" x14ac:dyDescent="0.35">
      <c r="A13" s="371"/>
      <c r="B13" s="375"/>
      <c r="C13" s="371"/>
      <c r="D13" s="373"/>
      <c r="E13" s="374"/>
      <c r="F13" s="1447"/>
    </row>
    <row r="14" spans="1:9" x14ac:dyDescent="0.35">
      <c r="A14" s="371"/>
      <c r="B14" s="372" t="s">
        <v>161</v>
      </c>
      <c r="C14" s="371"/>
      <c r="D14" s="373"/>
      <c r="E14" s="374"/>
      <c r="F14" s="1447"/>
    </row>
    <row r="15" spans="1:9" x14ac:dyDescent="0.35">
      <c r="A15" s="371" t="s">
        <v>163</v>
      </c>
      <c r="B15" s="378" t="s">
        <v>164</v>
      </c>
      <c r="C15" s="371" t="s">
        <v>19</v>
      </c>
      <c r="D15" s="373">
        <v>4</v>
      </c>
      <c r="E15" s="374"/>
      <c r="F15" s="1447">
        <f>D15*E15</f>
        <v>0</v>
      </c>
    </row>
    <row r="16" spans="1:9" x14ac:dyDescent="0.35">
      <c r="A16" s="371"/>
      <c r="B16" s="379"/>
      <c r="C16" s="371"/>
      <c r="D16" s="373"/>
      <c r="E16" s="374"/>
      <c r="F16" s="1447"/>
    </row>
    <row r="17" spans="1:9" x14ac:dyDescent="0.35">
      <c r="A17" s="371"/>
      <c r="B17" s="372" t="s">
        <v>165</v>
      </c>
      <c r="C17" s="371"/>
      <c r="D17" s="373"/>
      <c r="E17" s="374"/>
      <c r="F17" s="1447"/>
    </row>
    <row r="18" spans="1:9" x14ac:dyDescent="0.35">
      <c r="A18" s="371" t="s">
        <v>167</v>
      </c>
      <c r="B18" s="378" t="s">
        <v>168</v>
      </c>
      <c r="C18" s="371" t="s">
        <v>19</v>
      </c>
      <c r="D18" s="373">
        <v>5</v>
      </c>
      <c r="E18" s="374"/>
      <c r="F18" s="1447">
        <f>D18*E18</f>
        <v>0</v>
      </c>
    </row>
    <row r="19" spans="1:9" x14ac:dyDescent="0.35">
      <c r="A19" s="371" t="s">
        <v>169</v>
      </c>
      <c r="B19" s="378" t="s">
        <v>170</v>
      </c>
      <c r="C19" s="371" t="s">
        <v>19</v>
      </c>
      <c r="D19" s="373">
        <v>4</v>
      </c>
      <c r="E19" s="374"/>
      <c r="F19" s="1447">
        <f>D19*E19</f>
        <v>0</v>
      </c>
    </row>
    <row r="20" spans="1:9" x14ac:dyDescent="0.35">
      <c r="A20" s="371"/>
      <c r="B20" s="378"/>
      <c r="C20" s="371"/>
      <c r="D20" s="373"/>
      <c r="E20" s="374"/>
      <c r="F20" s="1447"/>
    </row>
    <row r="21" spans="1:9" x14ac:dyDescent="0.35">
      <c r="A21" s="371"/>
      <c r="B21" s="380" t="s">
        <v>746</v>
      </c>
      <c r="C21" s="371"/>
      <c r="D21" s="373"/>
      <c r="E21" s="374"/>
      <c r="F21" s="1447"/>
    </row>
    <row r="22" spans="1:9" x14ac:dyDescent="0.35">
      <c r="A22" s="371"/>
      <c r="B22" s="378"/>
      <c r="C22" s="371"/>
      <c r="D22" s="373"/>
      <c r="E22" s="374"/>
      <c r="F22" s="1447"/>
    </row>
    <row r="23" spans="1:9" ht="39" x14ac:dyDescent="0.35">
      <c r="A23" s="371"/>
      <c r="B23" s="381" t="s">
        <v>1995</v>
      </c>
      <c r="C23" s="371"/>
      <c r="D23" s="373"/>
      <c r="E23" s="374"/>
      <c r="F23" s="1448"/>
      <c r="G23" s="1449"/>
      <c r="H23" s="1450"/>
      <c r="I23" s="1450"/>
    </row>
    <row r="24" spans="1:9" x14ac:dyDescent="0.35">
      <c r="A24" s="371"/>
      <c r="B24" s="381"/>
      <c r="C24" s="371"/>
      <c r="D24" s="373"/>
      <c r="E24" s="374"/>
      <c r="F24" s="1448"/>
      <c r="G24" s="1449"/>
      <c r="H24" s="1450"/>
      <c r="I24" s="1450"/>
    </row>
    <row r="25" spans="1:9" x14ac:dyDescent="0.35">
      <c r="A25" s="371"/>
      <c r="B25" s="1451" t="s">
        <v>1996</v>
      </c>
      <c r="C25" s="424"/>
      <c r="D25" s="373"/>
      <c r="E25" s="374"/>
      <c r="F25" s="1448"/>
      <c r="G25" s="1449"/>
      <c r="H25" s="1450"/>
      <c r="I25" s="1450"/>
    </row>
    <row r="26" spans="1:9" x14ac:dyDescent="0.35">
      <c r="A26" s="421" t="s">
        <v>246</v>
      </c>
      <c r="B26" s="353" t="s">
        <v>173</v>
      </c>
      <c r="C26" s="371" t="s">
        <v>126</v>
      </c>
      <c r="D26" s="373">
        <v>2169</v>
      </c>
      <c r="E26" s="374"/>
      <c r="F26" s="1447">
        <f>D26*E26</f>
        <v>0</v>
      </c>
      <c r="G26" s="1449"/>
      <c r="H26" s="1450"/>
      <c r="I26" s="1450"/>
    </row>
    <row r="27" spans="1:9" x14ac:dyDescent="0.35">
      <c r="A27" s="421" t="s">
        <v>247</v>
      </c>
      <c r="B27" s="353" t="s">
        <v>400</v>
      </c>
      <c r="C27" s="371" t="s">
        <v>126</v>
      </c>
      <c r="D27" s="373">
        <v>241</v>
      </c>
      <c r="E27" s="374"/>
      <c r="F27" s="1447">
        <f>D27*E27</f>
        <v>0</v>
      </c>
      <c r="G27" s="1449"/>
      <c r="H27" s="1450"/>
      <c r="I27" s="1450"/>
    </row>
    <row r="28" spans="1:9" x14ac:dyDescent="0.35">
      <c r="A28" s="421"/>
      <c r="B28" s="353"/>
      <c r="C28" s="371"/>
      <c r="D28" s="928"/>
      <c r="E28" s="909"/>
      <c r="F28" s="1452"/>
      <c r="G28" s="1449"/>
      <c r="H28" s="1450"/>
      <c r="I28" s="1450"/>
    </row>
    <row r="29" spans="1:9" x14ac:dyDescent="0.35">
      <c r="A29" s="371"/>
      <c r="B29" s="1451" t="s">
        <v>1997</v>
      </c>
      <c r="C29" s="424"/>
      <c r="D29" s="373"/>
      <c r="E29" s="374"/>
      <c r="F29" s="1448"/>
      <c r="G29" s="1449"/>
      <c r="H29" s="1450"/>
      <c r="I29" s="1450"/>
    </row>
    <row r="30" spans="1:9" x14ac:dyDescent="0.35">
      <c r="A30" s="421" t="s">
        <v>248</v>
      </c>
      <c r="B30" s="353" t="s">
        <v>173</v>
      </c>
      <c r="C30" s="371" t="s">
        <v>126</v>
      </c>
      <c r="D30" s="373">
        <v>0</v>
      </c>
      <c r="E30" s="374"/>
      <c r="F30" s="1447">
        <f>D30*E30</f>
        <v>0</v>
      </c>
      <c r="G30" s="1449"/>
      <c r="H30" s="1450"/>
      <c r="I30" s="1450"/>
    </row>
    <row r="31" spans="1:9" x14ac:dyDescent="0.35">
      <c r="A31" s="421" t="s">
        <v>249</v>
      </c>
      <c r="B31" s="353" t="s">
        <v>400</v>
      </c>
      <c r="C31" s="371" t="s">
        <v>126</v>
      </c>
      <c r="D31" s="373">
        <v>0</v>
      </c>
      <c r="E31" s="374"/>
      <c r="F31" s="1447">
        <f>D31*E31</f>
        <v>0</v>
      </c>
      <c r="G31" s="1449"/>
      <c r="H31" s="1450"/>
      <c r="I31" s="1450"/>
    </row>
    <row r="32" spans="1:9" x14ac:dyDescent="0.35">
      <c r="A32" s="421"/>
      <c r="B32" s="353"/>
      <c r="C32" s="371"/>
      <c r="D32" s="373"/>
      <c r="E32" s="374"/>
      <c r="F32" s="1448"/>
      <c r="G32" s="1449"/>
      <c r="H32" s="1450"/>
      <c r="I32" s="1450"/>
    </row>
    <row r="33" spans="1:9" x14ac:dyDescent="0.35">
      <c r="A33" s="371"/>
      <c r="B33" s="1451" t="s">
        <v>1998</v>
      </c>
      <c r="C33" s="424"/>
      <c r="D33" s="373"/>
      <c r="E33" s="374"/>
      <c r="F33" s="1448"/>
      <c r="G33" s="1449"/>
      <c r="H33" s="1450"/>
      <c r="I33" s="1450"/>
    </row>
    <row r="34" spans="1:9" x14ac:dyDescent="0.35">
      <c r="A34" s="421" t="s">
        <v>1404</v>
      </c>
      <c r="B34" s="353" t="s">
        <v>173</v>
      </c>
      <c r="C34" s="371" t="s">
        <v>126</v>
      </c>
      <c r="D34" s="373">
        <v>66</v>
      </c>
      <c r="E34" s="374"/>
      <c r="F34" s="1447">
        <f>D34*E34</f>
        <v>0</v>
      </c>
      <c r="G34" s="1449"/>
      <c r="H34" s="1450"/>
      <c r="I34" s="1450"/>
    </row>
    <row r="35" spans="1:9" x14ac:dyDescent="0.35">
      <c r="A35" s="421" t="s">
        <v>1405</v>
      </c>
      <c r="B35" s="353" t="s">
        <v>400</v>
      </c>
      <c r="C35" s="371" t="s">
        <v>126</v>
      </c>
      <c r="D35" s="373">
        <v>0</v>
      </c>
      <c r="E35" s="374"/>
      <c r="F35" s="1447">
        <f>D35*E35</f>
        <v>0</v>
      </c>
      <c r="G35" s="1449"/>
      <c r="H35" s="1450"/>
      <c r="I35" s="1450"/>
    </row>
    <row r="36" spans="1:9" x14ac:dyDescent="0.35">
      <c r="A36" s="421"/>
      <c r="B36" s="353"/>
      <c r="C36" s="371"/>
      <c r="D36" s="373"/>
      <c r="E36" s="374"/>
      <c r="F36" s="1448"/>
      <c r="G36" s="1449"/>
      <c r="H36" s="1450"/>
      <c r="I36" s="1450"/>
    </row>
    <row r="37" spans="1:9" x14ac:dyDescent="0.35">
      <c r="A37" s="371"/>
      <c r="B37" s="1451" t="s">
        <v>1999</v>
      </c>
      <c r="C37" s="424"/>
      <c r="D37" s="373"/>
      <c r="E37" s="374"/>
      <c r="F37" s="1448"/>
      <c r="G37" s="1449"/>
      <c r="H37" s="1450"/>
      <c r="I37" s="1450"/>
    </row>
    <row r="38" spans="1:9" x14ac:dyDescent="0.35">
      <c r="A38" s="421" t="s">
        <v>1464</v>
      </c>
      <c r="B38" s="353" t="s">
        <v>173</v>
      </c>
      <c r="C38" s="371" t="s">
        <v>126</v>
      </c>
      <c r="D38" s="373">
        <v>0</v>
      </c>
      <c r="E38" s="374"/>
      <c r="F38" s="1447">
        <f>D38*E38</f>
        <v>0</v>
      </c>
      <c r="G38" s="1449"/>
      <c r="H38" s="1450"/>
      <c r="I38" s="1450"/>
    </row>
    <row r="39" spans="1:9" x14ac:dyDescent="0.35">
      <c r="A39" s="421" t="s">
        <v>2000</v>
      </c>
      <c r="B39" s="353" t="s">
        <v>400</v>
      </c>
      <c r="C39" s="371" t="s">
        <v>126</v>
      </c>
      <c r="D39" s="373">
        <v>0</v>
      </c>
      <c r="E39" s="374"/>
      <c r="F39" s="1447">
        <f>D39*E39</f>
        <v>0</v>
      </c>
      <c r="G39" s="1449"/>
      <c r="H39" s="1450"/>
      <c r="I39" s="1450"/>
    </row>
    <row r="40" spans="1:9" x14ac:dyDescent="0.35">
      <c r="A40" s="421"/>
      <c r="B40" s="353"/>
      <c r="C40" s="371"/>
      <c r="D40" s="373"/>
      <c r="E40" s="374"/>
      <c r="F40" s="1448"/>
      <c r="G40" s="1449"/>
      <c r="H40" s="1450"/>
      <c r="I40" s="1450"/>
    </row>
    <row r="41" spans="1:9" ht="39" x14ac:dyDescent="0.35">
      <c r="A41" s="371"/>
      <c r="B41" s="420" t="s">
        <v>1550</v>
      </c>
      <c r="C41" s="371"/>
      <c r="D41" s="373"/>
      <c r="E41" s="374"/>
      <c r="F41" s="1448"/>
      <c r="G41" s="1449"/>
      <c r="H41" s="1450"/>
      <c r="I41" s="1450"/>
    </row>
    <row r="42" spans="1:9" x14ac:dyDescent="0.35">
      <c r="A42" s="371"/>
      <c r="B42" s="381"/>
      <c r="C42" s="371"/>
      <c r="D42" s="373"/>
      <c r="E42" s="374"/>
      <c r="F42" s="1448"/>
      <c r="G42" s="1449"/>
      <c r="H42" s="1450"/>
      <c r="I42" s="1450"/>
    </row>
    <row r="43" spans="1:9" x14ac:dyDescent="0.35">
      <c r="A43" s="421" t="s">
        <v>1399</v>
      </c>
      <c r="B43" s="353" t="s">
        <v>2001</v>
      </c>
      <c r="C43" s="371" t="s">
        <v>126</v>
      </c>
      <c r="D43" s="373">
        <v>3478</v>
      </c>
      <c r="E43" s="374"/>
      <c r="F43" s="1447">
        <f t="shared" ref="F43:F51" si="0">D43*E43</f>
        <v>0</v>
      </c>
      <c r="G43" s="1449"/>
      <c r="H43" s="1450"/>
      <c r="I43" s="1450"/>
    </row>
    <row r="44" spans="1:9" x14ac:dyDescent="0.35">
      <c r="A44" s="421" t="s">
        <v>1400</v>
      </c>
      <c r="B44" s="353" t="s">
        <v>2002</v>
      </c>
      <c r="C44" s="371" t="s">
        <v>126</v>
      </c>
      <c r="D44" s="373">
        <v>1720</v>
      </c>
      <c r="E44" s="374"/>
      <c r="F44" s="1447">
        <f t="shared" si="0"/>
        <v>0</v>
      </c>
      <c r="G44" s="1449"/>
      <c r="H44" s="1450"/>
      <c r="I44" s="1450"/>
    </row>
    <row r="45" spans="1:9" x14ac:dyDescent="0.35">
      <c r="A45" s="421" t="s">
        <v>1401</v>
      </c>
      <c r="B45" s="430" t="s">
        <v>2003</v>
      </c>
      <c r="C45" s="371" t="s">
        <v>126</v>
      </c>
      <c r="D45" s="373">
        <v>0</v>
      </c>
      <c r="E45" s="374"/>
      <c r="F45" s="1447">
        <f t="shared" si="0"/>
        <v>0</v>
      </c>
      <c r="G45" s="1449"/>
      <c r="H45" s="1450"/>
      <c r="I45" s="1450"/>
    </row>
    <row r="46" spans="1:9" x14ac:dyDescent="0.35">
      <c r="A46" s="421" t="s">
        <v>2004</v>
      </c>
      <c r="B46" s="353" t="s">
        <v>2005</v>
      </c>
      <c r="C46" s="371" t="s">
        <v>126</v>
      </c>
      <c r="D46" s="373">
        <v>5551</v>
      </c>
      <c r="E46" s="374"/>
      <c r="F46" s="1447">
        <f t="shared" si="0"/>
        <v>0</v>
      </c>
      <c r="G46" s="1449"/>
      <c r="H46" s="1450"/>
      <c r="I46" s="1450"/>
    </row>
    <row r="47" spans="1:9" x14ac:dyDescent="0.35">
      <c r="A47" s="421" t="s">
        <v>2006</v>
      </c>
      <c r="B47" s="430" t="s">
        <v>2007</v>
      </c>
      <c r="C47" s="371" t="s">
        <v>126</v>
      </c>
      <c r="D47" s="373">
        <v>200</v>
      </c>
      <c r="E47" s="374"/>
      <c r="F47" s="1447">
        <f t="shared" si="0"/>
        <v>0</v>
      </c>
      <c r="G47" s="1449"/>
      <c r="H47" s="1450"/>
      <c r="I47" s="1450"/>
    </row>
    <row r="48" spans="1:9" x14ac:dyDescent="0.35">
      <c r="A48" s="421" t="s">
        <v>2008</v>
      </c>
      <c r="B48" s="353" t="s">
        <v>2009</v>
      </c>
      <c r="C48" s="371" t="s">
        <v>126</v>
      </c>
      <c r="D48" s="373">
        <v>400</v>
      </c>
      <c r="E48" s="374"/>
      <c r="F48" s="1447">
        <f t="shared" si="0"/>
        <v>0</v>
      </c>
      <c r="G48" s="1449"/>
      <c r="H48" s="1450"/>
      <c r="I48" s="1450"/>
    </row>
    <row r="49" spans="1:9" x14ac:dyDescent="0.35">
      <c r="A49" s="421" t="s">
        <v>2010</v>
      </c>
      <c r="B49" s="353" t="s">
        <v>2011</v>
      </c>
      <c r="C49" s="371" t="s">
        <v>126</v>
      </c>
      <c r="D49" s="373">
        <v>400</v>
      </c>
      <c r="E49" s="374"/>
      <c r="F49" s="1447">
        <f t="shared" si="0"/>
        <v>0</v>
      </c>
      <c r="G49" s="1449"/>
      <c r="H49" s="1450"/>
      <c r="I49" s="1450"/>
    </row>
    <row r="50" spans="1:9" x14ac:dyDescent="0.35">
      <c r="A50" s="421" t="s">
        <v>2012</v>
      </c>
      <c r="B50" s="430" t="s">
        <v>2013</v>
      </c>
      <c r="C50" s="371" t="s">
        <v>126</v>
      </c>
      <c r="D50" s="373">
        <v>1100</v>
      </c>
      <c r="E50" s="374"/>
      <c r="F50" s="1447">
        <f t="shared" si="0"/>
        <v>0</v>
      </c>
      <c r="G50" s="1449"/>
      <c r="H50" s="1450"/>
      <c r="I50" s="1450"/>
    </row>
    <row r="51" spans="1:9" x14ac:dyDescent="0.35">
      <c r="A51" s="421" t="s">
        <v>2014</v>
      </c>
      <c r="B51" s="353" t="s">
        <v>2015</v>
      </c>
      <c r="C51" s="371" t="s">
        <v>126</v>
      </c>
      <c r="D51" s="373">
        <v>14000</v>
      </c>
      <c r="E51" s="374"/>
      <c r="F51" s="1447">
        <f t="shared" si="0"/>
        <v>0</v>
      </c>
      <c r="G51" s="1449"/>
      <c r="H51" s="1450"/>
      <c r="I51" s="1450"/>
    </row>
    <row r="52" spans="1:9" x14ac:dyDescent="0.35">
      <c r="A52" s="421"/>
      <c r="B52" s="353"/>
      <c r="C52" s="371"/>
      <c r="D52" s="373"/>
      <c r="E52" s="374"/>
      <c r="F52" s="1447"/>
      <c r="G52" s="1450"/>
      <c r="H52" s="1450"/>
      <c r="I52" s="1450"/>
    </row>
    <row r="53" spans="1:9" x14ac:dyDescent="0.35">
      <c r="A53" s="421"/>
      <c r="B53" s="353"/>
      <c r="C53" s="371"/>
      <c r="D53" s="373"/>
      <c r="E53" s="374"/>
      <c r="F53" s="1447"/>
      <c r="G53" s="1450"/>
      <c r="H53" s="1450"/>
      <c r="I53" s="1450"/>
    </row>
    <row r="54" spans="1:9" s="1444" customFormat="1" ht="12.5" x14ac:dyDescent="0.25">
      <c r="A54" s="371"/>
      <c r="B54" s="378"/>
      <c r="C54" s="371"/>
      <c r="D54" s="388"/>
      <c r="E54" s="374"/>
      <c r="F54" s="1447"/>
    </row>
    <row r="55" spans="1:9" s="1444" customFormat="1" ht="18" customHeight="1" x14ac:dyDescent="0.25">
      <c r="A55" s="2183" t="s">
        <v>103</v>
      </c>
      <c r="B55" s="2184"/>
      <c r="C55" s="2184"/>
      <c r="D55" s="2184"/>
      <c r="E55" s="2185"/>
      <c r="F55" s="1453">
        <f>SUM(F9:F51)</f>
        <v>0</v>
      </c>
    </row>
    <row r="56" spans="1:9" s="1444" customFormat="1" ht="13" x14ac:dyDescent="0.25">
      <c r="A56" s="392"/>
      <c r="B56" s="392"/>
      <c r="C56" s="392"/>
      <c r="D56" s="392"/>
      <c r="E56" s="392"/>
      <c r="F56" s="1454"/>
    </row>
    <row r="57" spans="1:9" s="1444" customFormat="1" ht="13" x14ac:dyDescent="0.25">
      <c r="A57" s="384"/>
      <c r="B57" s="372" t="s">
        <v>140</v>
      </c>
      <c r="C57" s="371"/>
      <c r="D57" s="373"/>
      <c r="E57" s="374"/>
      <c r="F57" s="1447"/>
    </row>
    <row r="58" spans="1:9" s="1444" customFormat="1" ht="13" x14ac:dyDescent="0.25">
      <c r="A58" s="393"/>
      <c r="B58" s="394"/>
      <c r="C58" s="371"/>
      <c r="D58" s="373"/>
      <c r="E58" s="374"/>
      <c r="F58" s="1447"/>
    </row>
    <row r="59" spans="1:9" s="1444" customFormat="1" ht="26" x14ac:dyDescent="0.25">
      <c r="A59" s="371"/>
      <c r="B59" s="395" t="s">
        <v>1502</v>
      </c>
      <c r="C59" s="371"/>
      <c r="D59" s="373"/>
      <c r="E59" s="374"/>
      <c r="F59" s="1447"/>
    </row>
    <row r="60" spans="1:9" s="1444" customFormat="1" ht="13" x14ac:dyDescent="0.25">
      <c r="A60" s="371"/>
      <c r="B60" s="395"/>
      <c r="C60" s="371"/>
      <c r="D60" s="373"/>
      <c r="E60" s="374"/>
      <c r="F60" s="1447"/>
    </row>
    <row r="61" spans="1:9" s="1444" customFormat="1" ht="12.5" x14ac:dyDescent="0.25">
      <c r="A61" s="371"/>
      <c r="B61" s="1455" t="s">
        <v>2016</v>
      </c>
      <c r="C61" s="371"/>
      <c r="D61" s="422"/>
      <c r="E61" s="389"/>
      <c r="F61" s="1447"/>
    </row>
    <row r="62" spans="1:9" s="1444" customFormat="1" ht="12.5" x14ac:dyDescent="0.25">
      <c r="A62" s="371" t="s">
        <v>2017</v>
      </c>
      <c r="B62" s="430" t="s">
        <v>2018</v>
      </c>
      <c r="C62" s="371" t="s">
        <v>19</v>
      </c>
      <c r="D62" s="422">
        <v>1</v>
      </c>
      <c r="E62" s="374"/>
      <c r="F62" s="1447">
        <f>D62*E62</f>
        <v>0</v>
      </c>
    </row>
    <row r="63" spans="1:9" s="1444" customFormat="1" ht="12.5" x14ac:dyDescent="0.25">
      <c r="A63" s="371" t="s">
        <v>2019</v>
      </c>
      <c r="B63" s="430" t="s">
        <v>2020</v>
      </c>
      <c r="C63" s="371" t="s">
        <v>19</v>
      </c>
      <c r="D63" s="422">
        <v>1</v>
      </c>
      <c r="E63" s="374"/>
      <c r="F63" s="1447">
        <f>D63*E63</f>
        <v>0</v>
      </c>
    </row>
    <row r="64" spans="1:9" s="1444" customFormat="1" ht="12.5" x14ac:dyDescent="0.25">
      <c r="A64" s="371" t="s">
        <v>2021</v>
      </c>
      <c r="B64" s="430" t="s">
        <v>2022</v>
      </c>
      <c r="C64" s="371" t="s">
        <v>19</v>
      </c>
      <c r="D64" s="422">
        <v>1</v>
      </c>
      <c r="E64" s="374"/>
      <c r="F64" s="1447">
        <f>D64*E64</f>
        <v>0</v>
      </c>
    </row>
    <row r="65" spans="1:6" s="1444" customFormat="1" ht="12.5" x14ac:dyDescent="0.25">
      <c r="A65" s="371" t="s">
        <v>2023</v>
      </c>
      <c r="B65" s="430" t="s">
        <v>2024</v>
      </c>
      <c r="C65" s="371" t="s">
        <v>19</v>
      </c>
      <c r="D65" s="422">
        <v>1</v>
      </c>
      <c r="E65" s="374"/>
      <c r="F65" s="1447">
        <f>D65*E65</f>
        <v>0</v>
      </c>
    </row>
    <row r="66" spans="1:6" s="1444" customFormat="1" ht="12.5" x14ac:dyDescent="0.25">
      <c r="A66" s="371" t="s">
        <v>2025</v>
      </c>
      <c r="B66" s="430" t="s">
        <v>2026</v>
      </c>
      <c r="C66" s="371" t="s">
        <v>19</v>
      </c>
      <c r="D66" s="422">
        <v>0</v>
      </c>
      <c r="E66" s="374"/>
      <c r="F66" s="1447">
        <f>D66*E66</f>
        <v>0</v>
      </c>
    </row>
    <row r="67" spans="1:6" s="1444" customFormat="1" ht="13" x14ac:dyDescent="0.25">
      <c r="A67" s="371"/>
      <c r="B67" s="395"/>
      <c r="C67" s="371"/>
      <c r="D67" s="373"/>
      <c r="E67" s="374"/>
      <c r="F67" s="1447"/>
    </row>
    <row r="68" spans="1:6" s="1444" customFormat="1" ht="13" x14ac:dyDescent="0.25">
      <c r="A68" s="371"/>
      <c r="B68" s="391" t="s">
        <v>1503</v>
      </c>
      <c r="C68" s="371"/>
      <c r="D68" s="373"/>
      <c r="E68" s="374"/>
      <c r="F68" s="1447"/>
    </row>
    <row r="69" spans="1:6" s="1444" customFormat="1" ht="12.5" x14ac:dyDescent="0.25">
      <c r="A69" s="371" t="s">
        <v>1498</v>
      </c>
      <c r="B69" s="375" t="s">
        <v>1505</v>
      </c>
      <c r="C69" s="371" t="s">
        <v>19</v>
      </c>
      <c r="D69" s="373">
        <v>0</v>
      </c>
      <c r="E69" s="374"/>
      <c r="F69" s="1447">
        <f t="shared" ref="F69:F74" si="1">D69*E69</f>
        <v>0</v>
      </c>
    </row>
    <row r="70" spans="1:6" s="1444" customFormat="1" ht="12.5" x14ac:dyDescent="0.25">
      <c r="A70" s="371" t="s">
        <v>1499</v>
      </c>
      <c r="B70" s="375" t="s">
        <v>1506</v>
      </c>
      <c r="C70" s="371" t="s">
        <v>19</v>
      </c>
      <c r="D70" s="373">
        <v>2</v>
      </c>
      <c r="E70" s="389"/>
      <c r="F70" s="1447">
        <f t="shared" si="1"/>
        <v>0</v>
      </c>
    </row>
    <row r="71" spans="1:6" s="1444" customFormat="1" ht="12.5" x14ac:dyDescent="0.25">
      <c r="A71" s="371" t="s">
        <v>1585</v>
      </c>
      <c r="B71" s="375" t="s">
        <v>1507</v>
      </c>
      <c r="C71" s="371" t="s">
        <v>19</v>
      </c>
      <c r="D71" s="373">
        <v>1</v>
      </c>
      <c r="E71" s="374"/>
      <c r="F71" s="1447">
        <f t="shared" si="1"/>
        <v>0</v>
      </c>
    </row>
    <row r="72" spans="1:6" s="1444" customFormat="1" ht="12.5" x14ac:dyDescent="0.25">
      <c r="A72" s="371" t="s">
        <v>1501</v>
      </c>
      <c r="B72" s="375" t="s">
        <v>1508</v>
      </c>
      <c r="C72" s="371" t="s">
        <v>19</v>
      </c>
      <c r="D72" s="373">
        <v>0</v>
      </c>
      <c r="E72" s="389"/>
      <c r="F72" s="1447">
        <f t="shared" si="1"/>
        <v>0</v>
      </c>
    </row>
    <row r="73" spans="1:6" s="1444" customFormat="1" ht="12.5" x14ac:dyDescent="0.25">
      <c r="A73" s="371" t="s">
        <v>1688</v>
      </c>
      <c r="B73" s="375" t="s">
        <v>1509</v>
      </c>
      <c r="C73" s="371" t="s">
        <v>19</v>
      </c>
      <c r="D73" s="373">
        <v>2</v>
      </c>
      <c r="E73" s="389"/>
      <c r="F73" s="1447">
        <f t="shared" si="1"/>
        <v>0</v>
      </c>
    </row>
    <row r="74" spans="1:6" s="1444" customFormat="1" ht="12.5" x14ac:dyDescent="0.25">
      <c r="A74" s="371" t="s">
        <v>1689</v>
      </c>
      <c r="B74" s="375" t="s">
        <v>1510</v>
      </c>
      <c r="C74" s="371" t="s">
        <v>19</v>
      </c>
      <c r="D74" s="373">
        <v>0</v>
      </c>
      <c r="E74" s="389"/>
      <c r="F74" s="1447">
        <f t="shared" si="1"/>
        <v>0</v>
      </c>
    </row>
    <row r="75" spans="1:6" s="1444" customFormat="1" ht="12.5" x14ac:dyDescent="0.25">
      <c r="A75" s="371"/>
      <c r="B75" s="375"/>
      <c r="C75" s="371"/>
      <c r="D75" s="373"/>
      <c r="E75" s="389"/>
      <c r="F75" s="1447"/>
    </row>
    <row r="76" spans="1:6" s="1444" customFormat="1" ht="12.5" x14ac:dyDescent="0.25">
      <c r="A76" s="371"/>
      <c r="B76" s="1455" t="s">
        <v>2027</v>
      </c>
      <c r="C76" s="371"/>
      <c r="D76" s="373"/>
      <c r="E76" s="389"/>
      <c r="F76" s="1447"/>
    </row>
    <row r="77" spans="1:6" s="1444" customFormat="1" ht="12.5" x14ac:dyDescent="0.25">
      <c r="A77" s="371" t="s">
        <v>2028</v>
      </c>
      <c r="B77" s="375" t="s">
        <v>1507</v>
      </c>
      <c r="C77" s="371" t="s">
        <v>19</v>
      </c>
      <c r="D77" s="422">
        <v>3</v>
      </c>
      <c r="E77" s="389"/>
      <c r="F77" s="1447">
        <f>D77*E77</f>
        <v>0</v>
      </c>
    </row>
    <row r="78" spans="1:6" s="1444" customFormat="1" ht="12.5" x14ac:dyDescent="0.25">
      <c r="A78" s="371" t="s">
        <v>2029</v>
      </c>
      <c r="B78" s="430" t="s">
        <v>2030</v>
      </c>
      <c r="C78" s="371" t="s">
        <v>19</v>
      </c>
      <c r="D78" s="422">
        <v>0</v>
      </c>
      <c r="E78" s="389"/>
      <c r="F78" s="1447">
        <f>D78*E78</f>
        <v>0</v>
      </c>
    </row>
    <row r="79" spans="1:6" s="1444" customFormat="1" ht="12.5" x14ac:dyDescent="0.25">
      <c r="A79" s="371"/>
      <c r="B79" s="375"/>
      <c r="C79" s="371"/>
      <c r="D79" s="373"/>
      <c r="E79" s="389"/>
      <c r="F79" s="1447"/>
    </row>
    <row r="80" spans="1:6" s="1444" customFormat="1" ht="26" x14ac:dyDescent="0.25">
      <c r="A80" s="371"/>
      <c r="B80" s="420" t="s">
        <v>2031</v>
      </c>
      <c r="C80" s="371"/>
      <c r="D80" s="419"/>
      <c r="E80" s="366"/>
      <c r="F80" s="1447"/>
    </row>
    <row r="81" spans="1:6" s="1444" customFormat="1" ht="12.5" x14ac:dyDescent="0.25">
      <c r="A81" s="371"/>
      <c r="B81" s="430"/>
      <c r="C81" s="371"/>
      <c r="D81" s="419"/>
      <c r="E81" s="366"/>
      <c r="F81" s="1447"/>
    </row>
    <row r="82" spans="1:6" s="1444" customFormat="1" ht="12.5" x14ac:dyDescent="0.25">
      <c r="A82" s="371"/>
      <c r="B82" s="1455" t="s">
        <v>2032</v>
      </c>
      <c r="C82" s="371"/>
      <c r="D82" s="419"/>
      <c r="E82" s="366"/>
      <c r="F82" s="1447"/>
    </row>
    <row r="83" spans="1:6" s="1444" customFormat="1" ht="12.5" x14ac:dyDescent="0.25">
      <c r="A83" s="371" t="s">
        <v>2033</v>
      </c>
      <c r="B83" s="430" t="s">
        <v>1504</v>
      </c>
      <c r="C83" s="371" t="s">
        <v>19</v>
      </c>
      <c r="D83" s="419">
        <v>2</v>
      </c>
      <c r="E83" s="366"/>
      <c r="F83" s="1447">
        <f>D83*E83</f>
        <v>0</v>
      </c>
    </row>
    <row r="84" spans="1:6" s="1444" customFormat="1" ht="12.5" x14ac:dyDescent="0.25">
      <c r="A84" s="371" t="s">
        <v>2034</v>
      </c>
      <c r="B84" s="430" t="s">
        <v>1511</v>
      </c>
      <c r="C84" s="371" t="s">
        <v>19</v>
      </c>
      <c r="D84" s="419">
        <v>1</v>
      </c>
      <c r="E84" s="366"/>
      <c r="F84" s="1447">
        <f>D84*E84</f>
        <v>0</v>
      </c>
    </row>
    <row r="85" spans="1:6" s="1444" customFormat="1" ht="12.5" x14ac:dyDescent="0.25">
      <c r="A85" s="371" t="s">
        <v>2035</v>
      </c>
      <c r="B85" s="430" t="s">
        <v>2036</v>
      </c>
      <c r="C85" s="371" t="s">
        <v>19</v>
      </c>
      <c r="D85" s="419">
        <v>1</v>
      </c>
      <c r="E85" s="366"/>
      <c r="F85" s="1447">
        <f>D85*E85</f>
        <v>0</v>
      </c>
    </row>
    <row r="86" spans="1:6" s="1444" customFormat="1" ht="12.5" x14ac:dyDescent="0.25">
      <c r="A86" s="371" t="s">
        <v>2037</v>
      </c>
      <c r="B86" s="430" t="s">
        <v>2038</v>
      </c>
      <c r="C86" s="371" t="s">
        <v>19</v>
      </c>
      <c r="D86" s="419">
        <v>1</v>
      </c>
      <c r="E86" s="366"/>
      <c r="F86" s="1447">
        <f>D86*E86</f>
        <v>0</v>
      </c>
    </row>
    <row r="87" spans="1:6" s="1444" customFormat="1" ht="12.5" x14ac:dyDescent="0.25">
      <c r="A87" s="371"/>
      <c r="B87" s="430"/>
      <c r="C87" s="371"/>
      <c r="D87" s="419"/>
      <c r="E87" s="366"/>
      <c r="F87" s="1447"/>
    </row>
    <row r="88" spans="1:6" s="1444" customFormat="1" ht="12.5" x14ac:dyDescent="0.25">
      <c r="A88" s="371"/>
      <c r="B88" s="1455" t="s">
        <v>2039</v>
      </c>
      <c r="C88" s="371"/>
      <c r="D88" s="419"/>
      <c r="E88" s="366"/>
      <c r="F88" s="1447"/>
    </row>
    <row r="89" spans="1:6" s="1444" customFormat="1" ht="12.5" x14ac:dyDescent="0.25">
      <c r="A89" s="371" t="s">
        <v>2040</v>
      </c>
      <c r="B89" s="430" t="s">
        <v>1504</v>
      </c>
      <c r="C89" s="371" t="s">
        <v>19</v>
      </c>
      <c r="D89" s="419">
        <v>1</v>
      </c>
      <c r="E89" s="366"/>
      <c r="F89" s="1447">
        <f>D89*E89</f>
        <v>0</v>
      </c>
    </row>
    <row r="90" spans="1:6" s="1444" customFormat="1" ht="12.5" x14ac:dyDescent="0.25">
      <c r="A90" s="371" t="s">
        <v>2041</v>
      </c>
      <c r="B90" s="430" t="s">
        <v>1511</v>
      </c>
      <c r="C90" s="371" t="s">
        <v>19</v>
      </c>
      <c r="D90" s="419">
        <v>1</v>
      </c>
      <c r="E90" s="366"/>
      <c r="F90" s="1447">
        <f>D90*E90</f>
        <v>0</v>
      </c>
    </row>
    <row r="91" spans="1:6" s="1444" customFormat="1" ht="12.5" x14ac:dyDescent="0.25">
      <c r="A91" s="371" t="s">
        <v>2042</v>
      </c>
      <c r="B91" s="430" t="s">
        <v>2036</v>
      </c>
      <c r="C91" s="371" t="s">
        <v>19</v>
      </c>
      <c r="D91" s="419">
        <v>1</v>
      </c>
      <c r="E91" s="366"/>
      <c r="F91" s="1447">
        <f>D91*E91</f>
        <v>0</v>
      </c>
    </row>
    <row r="92" spans="1:6" s="1444" customFormat="1" ht="12.5" x14ac:dyDescent="0.25">
      <c r="A92" s="371" t="s">
        <v>2043</v>
      </c>
      <c r="B92" s="430" t="s">
        <v>2038</v>
      </c>
      <c r="C92" s="371" t="s">
        <v>19</v>
      </c>
      <c r="D92" s="419">
        <v>1</v>
      </c>
      <c r="E92" s="366"/>
      <c r="F92" s="1447">
        <f>D92*E92</f>
        <v>0</v>
      </c>
    </row>
    <row r="93" spans="1:6" s="1444" customFormat="1" ht="12.5" x14ac:dyDescent="0.25">
      <c r="A93" s="371"/>
      <c r="B93" s="430"/>
      <c r="C93" s="371"/>
      <c r="D93" s="419"/>
      <c r="E93" s="366"/>
      <c r="F93" s="1447"/>
    </row>
    <row r="94" spans="1:6" s="1444" customFormat="1" ht="12.5" x14ac:dyDescent="0.25">
      <c r="A94" s="371"/>
      <c r="B94" s="1455" t="s">
        <v>2044</v>
      </c>
      <c r="C94" s="371"/>
      <c r="D94" s="419"/>
      <c r="E94" s="366"/>
      <c r="F94" s="1447"/>
    </row>
    <row r="95" spans="1:6" s="1444" customFormat="1" ht="12.5" x14ac:dyDescent="0.25">
      <c r="A95" s="1456" t="s">
        <v>2045</v>
      </c>
      <c r="B95" s="1457" t="s">
        <v>2046</v>
      </c>
      <c r="C95" s="1456" t="s">
        <v>19</v>
      </c>
      <c r="D95" s="1458">
        <v>2</v>
      </c>
      <c r="E95" s="1459"/>
      <c r="F95" s="1447">
        <f>D95*E95</f>
        <v>0</v>
      </c>
    </row>
    <row r="96" spans="1:6" s="1444" customFormat="1" ht="12.5" x14ac:dyDescent="0.25">
      <c r="A96" s="371" t="s">
        <v>2047</v>
      </c>
      <c r="B96" s="430" t="s">
        <v>2048</v>
      </c>
      <c r="C96" s="371" t="s">
        <v>19</v>
      </c>
      <c r="D96" s="419">
        <v>2</v>
      </c>
      <c r="E96" s="366"/>
      <c r="F96" s="1447">
        <f>D96*E96</f>
        <v>0</v>
      </c>
    </row>
    <row r="97" spans="1:6" s="1444" customFormat="1" ht="12.5" x14ac:dyDescent="0.25">
      <c r="A97" s="371" t="s">
        <v>2049</v>
      </c>
      <c r="B97" s="430" t="s">
        <v>2050</v>
      </c>
      <c r="C97" s="371" t="s">
        <v>19</v>
      </c>
      <c r="D97" s="419">
        <v>3</v>
      </c>
      <c r="E97" s="366"/>
      <c r="F97" s="1447">
        <f>D97*E97</f>
        <v>0</v>
      </c>
    </row>
    <row r="98" spans="1:6" s="1444" customFormat="1" ht="12.5" x14ac:dyDescent="0.25">
      <c r="A98" s="371" t="s">
        <v>2051</v>
      </c>
      <c r="B98" s="430" t="s">
        <v>2052</v>
      </c>
      <c r="C98" s="371" t="s">
        <v>19</v>
      </c>
      <c r="D98" s="419">
        <v>4</v>
      </c>
      <c r="E98" s="366"/>
      <c r="F98" s="1447">
        <f>D98*E98</f>
        <v>0</v>
      </c>
    </row>
    <row r="99" spans="1:6" s="1444" customFormat="1" ht="12.5" x14ac:dyDescent="0.25">
      <c r="A99" s="371"/>
      <c r="B99" s="430"/>
      <c r="C99" s="371"/>
      <c r="D99" s="419"/>
      <c r="E99" s="366"/>
      <c r="F99" s="1447"/>
    </row>
    <row r="100" spans="1:6" s="1444" customFormat="1" ht="12.5" x14ac:dyDescent="0.25">
      <c r="A100" s="371"/>
      <c r="B100" s="1455" t="s">
        <v>2027</v>
      </c>
      <c r="C100" s="371"/>
      <c r="D100" s="419"/>
      <c r="E100" s="366"/>
      <c r="F100" s="1447"/>
    </row>
    <row r="101" spans="1:6" s="1444" customFormat="1" ht="12.5" x14ac:dyDescent="0.25">
      <c r="A101" s="371" t="s">
        <v>2053</v>
      </c>
      <c r="B101" s="430" t="s">
        <v>1506</v>
      </c>
      <c r="C101" s="371" t="s">
        <v>19</v>
      </c>
      <c r="D101" s="419">
        <v>2</v>
      </c>
      <c r="E101" s="366"/>
      <c r="F101" s="1447">
        <f t="shared" ref="F101:F106" si="2">D101*E101</f>
        <v>0</v>
      </c>
    </row>
    <row r="102" spans="1:6" s="1444" customFormat="1" ht="12.5" x14ac:dyDescent="0.25">
      <c r="A102" s="371" t="s">
        <v>2054</v>
      </c>
      <c r="B102" s="430" t="s">
        <v>1505</v>
      </c>
      <c r="C102" s="371" t="s">
        <v>19</v>
      </c>
      <c r="D102" s="419">
        <v>2</v>
      </c>
      <c r="E102" s="366"/>
      <c r="F102" s="1447">
        <f t="shared" si="2"/>
        <v>0</v>
      </c>
    </row>
    <row r="103" spans="1:6" s="1444" customFormat="1" ht="12.5" x14ac:dyDescent="0.25">
      <c r="A103" s="371" t="s">
        <v>2055</v>
      </c>
      <c r="B103" s="430" t="s">
        <v>1504</v>
      </c>
      <c r="C103" s="371" t="s">
        <v>19</v>
      </c>
      <c r="D103" s="419">
        <v>2</v>
      </c>
      <c r="E103" s="366"/>
      <c r="F103" s="1447">
        <f t="shared" si="2"/>
        <v>0</v>
      </c>
    </row>
    <row r="104" spans="1:6" s="1444" customFormat="1" ht="12.5" x14ac:dyDescent="0.25">
      <c r="A104" s="371" t="s">
        <v>2056</v>
      </c>
      <c r="B104" s="430" t="s">
        <v>1511</v>
      </c>
      <c r="C104" s="371" t="s">
        <v>19</v>
      </c>
      <c r="D104" s="419">
        <v>2</v>
      </c>
      <c r="E104" s="366"/>
      <c r="F104" s="1447">
        <f t="shared" si="2"/>
        <v>0</v>
      </c>
    </row>
    <row r="105" spans="1:6" s="1444" customFormat="1" ht="12.5" x14ac:dyDescent="0.25">
      <c r="A105" s="371" t="s">
        <v>2057</v>
      </c>
      <c r="B105" s="430" t="s">
        <v>2036</v>
      </c>
      <c r="C105" s="371" t="s">
        <v>19</v>
      </c>
      <c r="D105" s="419">
        <v>5</v>
      </c>
      <c r="E105" s="366"/>
      <c r="F105" s="1447">
        <f t="shared" si="2"/>
        <v>0</v>
      </c>
    </row>
    <row r="106" spans="1:6" s="1444" customFormat="1" ht="12.5" x14ac:dyDescent="0.25">
      <c r="A106" s="371" t="s">
        <v>2058</v>
      </c>
      <c r="B106" s="430" t="s">
        <v>2038</v>
      </c>
      <c r="C106" s="371" t="s">
        <v>19</v>
      </c>
      <c r="D106" s="419">
        <v>5</v>
      </c>
      <c r="E106" s="366"/>
      <c r="F106" s="1447">
        <f t="shared" si="2"/>
        <v>0</v>
      </c>
    </row>
    <row r="107" spans="1:6" s="1444" customFormat="1" ht="12.5" x14ac:dyDescent="0.25">
      <c r="A107" s="371"/>
      <c r="B107" s="375"/>
      <c r="C107" s="371"/>
      <c r="D107" s="388"/>
      <c r="E107" s="374"/>
      <c r="F107" s="1447"/>
    </row>
    <row r="108" spans="1:6" s="1444" customFormat="1" ht="13" x14ac:dyDescent="0.25">
      <c r="A108" s="371"/>
      <c r="B108" s="372" t="s">
        <v>148</v>
      </c>
      <c r="C108" s="371"/>
      <c r="D108" s="396"/>
      <c r="E108" s="374"/>
      <c r="F108" s="1447"/>
    </row>
    <row r="109" spans="1:6" s="1444" customFormat="1" ht="25" x14ac:dyDescent="0.25">
      <c r="A109" s="371"/>
      <c r="B109" s="397" t="s">
        <v>1512</v>
      </c>
      <c r="C109" s="371"/>
      <c r="D109" s="396"/>
      <c r="E109" s="374"/>
      <c r="F109" s="1447"/>
    </row>
    <row r="110" spans="1:6" s="1444" customFormat="1" ht="12.5" x14ac:dyDescent="0.25">
      <c r="A110" s="371" t="s">
        <v>321</v>
      </c>
      <c r="B110" s="378" t="s">
        <v>1690</v>
      </c>
      <c r="C110" s="371" t="s">
        <v>19</v>
      </c>
      <c r="D110" s="373">
        <v>0</v>
      </c>
      <c r="E110" s="374"/>
      <c r="F110" s="1447">
        <f t="shared" ref="F110:F115" si="3">D110*E110</f>
        <v>0</v>
      </c>
    </row>
    <row r="111" spans="1:6" s="1444" customFormat="1" ht="12.5" x14ac:dyDescent="0.25">
      <c r="A111" s="371" t="s">
        <v>322</v>
      </c>
      <c r="B111" s="378" t="s">
        <v>1691</v>
      </c>
      <c r="C111" s="371" t="s">
        <v>19</v>
      </c>
      <c r="D111" s="373">
        <v>1</v>
      </c>
      <c r="E111" s="374"/>
      <c r="F111" s="1447">
        <f t="shared" si="3"/>
        <v>0</v>
      </c>
    </row>
    <row r="112" spans="1:6" s="1444" customFormat="1" ht="12.5" x14ac:dyDescent="0.25">
      <c r="A112" s="371" t="s">
        <v>353</v>
      </c>
      <c r="B112" s="378" t="s">
        <v>802</v>
      </c>
      <c r="C112" s="371" t="s">
        <v>19</v>
      </c>
      <c r="D112" s="373">
        <v>2</v>
      </c>
      <c r="E112" s="374"/>
      <c r="F112" s="1447">
        <f t="shared" si="3"/>
        <v>0</v>
      </c>
    </row>
    <row r="113" spans="1:6" s="1444" customFormat="1" ht="12.5" x14ac:dyDescent="0.25">
      <c r="A113" s="371" t="s">
        <v>368</v>
      </c>
      <c r="B113" s="378" t="s">
        <v>1500</v>
      </c>
      <c r="C113" s="371" t="s">
        <v>19</v>
      </c>
      <c r="D113" s="373">
        <v>0</v>
      </c>
      <c r="E113" s="374"/>
      <c r="F113" s="1447">
        <f t="shared" si="3"/>
        <v>0</v>
      </c>
    </row>
    <row r="114" spans="1:6" s="1444" customFormat="1" ht="12.5" x14ac:dyDescent="0.25">
      <c r="A114" s="371" t="s">
        <v>1692</v>
      </c>
      <c r="B114" s="378" t="s">
        <v>1475</v>
      </c>
      <c r="C114" s="371" t="s">
        <v>19</v>
      </c>
      <c r="D114" s="373">
        <v>1</v>
      </c>
      <c r="E114" s="374"/>
      <c r="F114" s="1447">
        <f t="shared" si="3"/>
        <v>0</v>
      </c>
    </row>
    <row r="115" spans="1:6" s="1444" customFormat="1" ht="12.5" x14ac:dyDescent="0.25">
      <c r="A115" s="371" t="s">
        <v>1693</v>
      </c>
      <c r="B115" s="378" t="s">
        <v>799</v>
      </c>
      <c r="C115" s="371" t="s">
        <v>19</v>
      </c>
      <c r="D115" s="373">
        <v>0</v>
      </c>
      <c r="E115" s="374"/>
      <c r="F115" s="1447">
        <f t="shared" si="3"/>
        <v>0</v>
      </c>
    </row>
    <row r="116" spans="1:6" s="1444" customFormat="1" ht="12.5" x14ac:dyDescent="0.25">
      <c r="A116" s="371"/>
      <c r="B116" s="378"/>
      <c r="C116" s="371"/>
      <c r="D116" s="373"/>
      <c r="E116" s="374"/>
      <c r="F116" s="1447"/>
    </row>
    <row r="117" spans="1:6" s="1444" customFormat="1" ht="12.5" x14ac:dyDescent="0.25">
      <c r="A117" s="371"/>
      <c r="B117" s="399" t="s">
        <v>1513</v>
      </c>
      <c r="C117" s="371"/>
      <c r="D117" s="373"/>
      <c r="E117" s="374"/>
      <c r="F117" s="1447"/>
    </row>
    <row r="118" spans="1:6" s="1444" customFormat="1" ht="12.5" x14ac:dyDescent="0.25">
      <c r="A118" s="371" t="s">
        <v>323</v>
      </c>
      <c r="B118" s="378" t="s">
        <v>802</v>
      </c>
      <c r="C118" s="371" t="s">
        <v>793</v>
      </c>
      <c r="D118" s="373">
        <v>1</v>
      </c>
      <c r="E118" s="374"/>
      <c r="F118" s="1447">
        <f>D118*E118</f>
        <v>0</v>
      </c>
    </row>
    <row r="119" spans="1:6" s="1444" customFormat="1" ht="12.5" x14ac:dyDescent="0.25">
      <c r="A119" s="371" t="s">
        <v>324</v>
      </c>
      <c r="B119" s="375" t="s">
        <v>1514</v>
      </c>
      <c r="C119" s="371" t="s">
        <v>19</v>
      </c>
      <c r="D119" s="373">
        <v>1</v>
      </c>
      <c r="E119" s="374"/>
      <c r="F119" s="1447">
        <f>D119*E119</f>
        <v>0</v>
      </c>
    </row>
    <row r="120" spans="1:6" s="1444" customFormat="1" ht="12.5" x14ac:dyDescent="0.25">
      <c r="A120" s="371"/>
      <c r="B120" s="375"/>
      <c r="C120" s="371"/>
      <c r="D120" s="373"/>
      <c r="E120" s="1088"/>
      <c r="F120" s="1447"/>
    </row>
    <row r="121" spans="1:6" s="1444" customFormat="1" ht="18" customHeight="1" x14ac:dyDescent="0.25">
      <c r="A121" s="2183" t="s">
        <v>103</v>
      </c>
      <c r="B121" s="2184"/>
      <c r="C121" s="2184"/>
      <c r="D121" s="2184"/>
      <c r="E121" s="2185"/>
      <c r="F121" s="1453">
        <f>SUM(F60:F119)</f>
        <v>0</v>
      </c>
    </row>
    <row r="122" spans="1:6" s="1444" customFormat="1" ht="12.5" x14ac:dyDescent="0.25">
      <c r="A122" s="371"/>
      <c r="B122" s="375"/>
      <c r="C122" s="371"/>
      <c r="D122" s="373"/>
      <c r="E122" s="1088"/>
      <c r="F122" s="1447"/>
    </row>
    <row r="123" spans="1:6" s="1444" customFormat="1" ht="18.75" customHeight="1" x14ac:dyDescent="0.25">
      <c r="A123" s="371"/>
      <c r="B123" s="400" t="s">
        <v>270</v>
      </c>
      <c r="C123" s="371"/>
      <c r="D123" s="396"/>
      <c r="E123" s="374"/>
      <c r="F123" s="1447"/>
    </row>
    <row r="124" spans="1:6" s="1444" customFormat="1" ht="12.5" x14ac:dyDescent="0.25">
      <c r="A124" s="401"/>
      <c r="B124" s="378"/>
      <c r="C124" s="371"/>
      <c r="D124" s="373"/>
      <c r="E124" s="374"/>
      <c r="F124" s="1447"/>
    </row>
    <row r="125" spans="1:6" s="1444" customFormat="1" ht="13" x14ac:dyDescent="0.25">
      <c r="A125" s="401"/>
      <c r="B125" s="372" t="s">
        <v>1515</v>
      </c>
      <c r="C125" s="371"/>
      <c r="D125" s="373"/>
      <c r="E125" s="374"/>
      <c r="F125" s="1447"/>
    </row>
    <row r="126" spans="1:6" s="1444" customFormat="1" ht="12.5" x14ac:dyDescent="0.25">
      <c r="A126" s="371" t="s">
        <v>198</v>
      </c>
      <c r="B126" s="378" t="s">
        <v>1516</v>
      </c>
      <c r="C126" s="371" t="s">
        <v>19</v>
      </c>
      <c r="D126" s="373">
        <v>2</v>
      </c>
      <c r="E126" s="374"/>
      <c r="F126" s="1447">
        <f>D126*E126</f>
        <v>0</v>
      </c>
    </row>
    <row r="127" spans="1:6" s="1444" customFormat="1" ht="12.5" x14ac:dyDescent="0.25">
      <c r="A127" s="371" t="s">
        <v>1342</v>
      </c>
      <c r="B127" s="398" t="s">
        <v>1517</v>
      </c>
      <c r="C127" s="371" t="s">
        <v>19</v>
      </c>
      <c r="D127" s="373">
        <f>D126</f>
        <v>2</v>
      </c>
      <c r="E127" s="374"/>
      <c r="F127" s="1447">
        <f>D127*E127</f>
        <v>0</v>
      </c>
    </row>
    <row r="128" spans="1:6" s="1444" customFormat="1" ht="12.5" x14ac:dyDescent="0.25">
      <c r="A128" s="401" t="s">
        <v>1485</v>
      </c>
      <c r="B128" s="402" t="s">
        <v>1518</v>
      </c>
      <c r="C128" s="371" t="s">
        <v>19</v>
      </c>
      <c r="D128" s="373">
        <f>SUM(D110:D116)</f>
        <v>4</v>
      </c>
      <c r="E128" s="374"/>
      <c r="F128" s="1447">
        <f>D128*E128</f>
        <v>0</v>
      </c>
    </row>
    <row r="129" spans="1:6" s="1444" customFormat="1" ht="12.5" x14ac:dyDescent="0.25">
      <c r="A129" s="401"/>
      <c r="B129" s="402"/>
      <c r="C129" s="371"/>
      <c r="D129" s="373"/>
      <c r="E129" s="374"/>
      <c r="F129" s="1447"/>
    </row>
    <row r="130" spans="1:6" s="1444" customFormat="1" ht="13" x14ac:dyDescent="0.25">
      <c r="A130" s="401"/>
      <c r="B130" s="380" t="s">
        <v>1519</v>
      </c>
      <c r="C130" s="371"/>
      <c r="D130" s="373"/>
      <c r="E130" s="374"/>
      <c r="F130" s="1447"/>
    </row>
    <row r="131" spans="1:6" s="1444" customFormat="1" x14ac:dyDescent="0.25">
      <c r="A131" s="371" t="s">
        <v>760</v>
      </c>
      <c r="B131" s="378" t="s">
        <v>1520</v>
      </c>
      <c r="C131" s="371" t="s">
        <v>126</v>
      </c>
      <c r="D131" s="373">
        <v>15</v>
      </c>
      <c r="E131" s="374"/>
      <c r="F131" s="1447">
        <f>D131*E131</f>
        <v>0</v>
      </c>
    </row>
    <row r="132" spans="1:6" s="1444" customFormat="1" x14ac:dyDescent="0.25">
      <c r="A132" s="371" t="s">
        <v>761</v>
      </c>
      <c r="B132" s="378" t="s">
        <v>757</v>
      </c>
      <c r="C132" s="371" t="s">
        <v>126</v>
      </c>
      <c r="D132" s="373">
        <v>8</v>
      </c>
      <c r="E132" s="374"/>
      <c r="F132" s="1447">
        <f>D132*E132</f>
        <v>0</v>
      </c>
    </row>
    <row r="133" spans="1:6" s="1444" customFormat="1" ht="12.5" x14ac:dyDescent="0.25">
      <c r="A133" s="371"/>
      <c r="B133" s="378"/>
      <c r="C133" s="371"/>
      <c r="D133" s="373"/>
      <c r="E133" s="374"/>
      <c r="F133" s="1447"/>
    </row>
    <row r="134" spans="1:6" s="1444" customFormat="1" ht="13" x14ac:dyDescent="0.25">
      <c r="A134" s="371"/>
      <c r="B134" s="372" t="s">
        <v>1521</v>
      </c>
      <c r="C134" s="371"/>
      <c r="D134" s="373"/>
      <c r="E134" s="374"/>
      <c r="F134" s="1447"/>
    </row>
    <row r="135" spans="1:6" s="1444" customFormat="1" ht="12.5" x14ac:dyDescent="0.25">
      <c r="A135" s="371" t="s">
        <v>1522</v>
      </c>
      <c r="B135" s="375" t="s">
        <v>1523</v>
      </c>
      <c r="C135" s="371" t="s">
        <v>19</v>
      </c>
      <c r="D135" s="373">
        <v>1</v>
      </c>
      <c r="E135" s="374"/>
      <c r="F135" s="1447">
        <f>D135*E135</f>
        <v>0</v>
      </c>
    </row>
    <row r="136" spans="1:6" s="1444" customFormat="1" ht="12.5" x14ac:dyDescent="0.25">
      <c r="A136" s="371" t="s">
        <v>1524</v>
      </c>
      <c r="B136" s="375" t="s">
        <v>1525</v>
      </c>
      <c r="C136" s="371" t="s">
        <v>19</v>
      </c>
      <c r="D136" s="373">
        <v>2</v>
      </c>
      <c r="E136" s="374"/>
      <c r="F136" s="1447">
        <f>D136*E136</f>
        <v>0</v>
      </c>
    </row>
    <row r="137" spans="1:6" s="1444" customFormat="1" ht="12.5" x14ac:dyDescent="0.25">
      <c r="A137" s="371" t="s">
        <v>1526</v>
      </c>
      <c r="B137" s="375" t="s">
        <v>1071</v>
      </c>
      <c r="C137" s="371" t="s">
        <v>19</v>
      </c>
      <c r="D137" s="373">
        <v>2</v>
      </c>
      <c r="E137" s="374"/>
      <c r="F137" s="1447">
        <f>D137*E137</f>
        <v>0</v>
      </c>
    </row>
    <row r="138" spans="1:6" s="1444" customFormat="1" ht="12.5" x14ac:dyDescent="0.25">
      <c r="A138" s="371"/>
      <c r="B138" s="375"/>
      <c r="C138" s="371"/>
      <c r="D138" s="373"/>
      <c r="E138" s="374"/>
      <c r="F138" s="1447"/>
    </row>
    <row r="139" spans="1:6" s="1444" customFormat="1" ht="26" x14ac:dyDescent="0.25">
      <c r="A139" s="371"/>
      <c r="B139" s="395" t="s">
        <v>1527</v>
      </c>
      <c r="C139" s="371"/>
      <c r="D139" s="373"/>
      <c r="E139" s="374"/>
      <c r="F139" s="1447"/>
    </row>
    <row r="140" spans="1:6" s="1444" customFormat="1" ht="12.5" x14ac:dyDescent="0.25">
      <c r="A140" s="401" t="s">
        <v>820</v>
      </c>
      <c r="B140" s="398" t="s">
        <v>1528</v>
      </c>
      <c r="C140" s="371" t="s">
        <v>126</v>
      </c>
      <c r="D140" s="373">
        <v>18</v>
      </c>
      <c r="E140" s="374"/>
      <c r="F140" s="1447">
        <f>D140*E140</f>
        <v>0</v>
      </c>
    </row>
    <row r="141" spans="1:6" s="1444" customFormat="1" ht="12.5" x14ac:dyDescent="0.25">
      <c r="A141" s="401" t="s">
        <v>821</v>
      </c>
      <c r="B141" s="398" t="s">
        <v>1529</v>
      </c>
      <c r="C141" s="371" t="s">
        <v>126</v>
      </c>
      <c r="D141" s="373">
        <v>0</v>
      </c>
      <c r="E141" s="374"/>
      <c r="F141" s="1447">
        <f>D141*E141</f>
        <v>0</v>
      </c>
    </row>
    <row r="142" spans="1:6" s="1444" customFormat="1" ht="12.5" x14ac:dyDescent="0.25">
      <c r="A142" s="371" t="s">
        <v>1530</v>
      </c>
      <c r="B142" s="398" t="s">
        <v>1531</v>
      </c>
      <c r="C142" s="371" t="s">
        <v>126</v>
      </c>
      <c r="D142" s="373">
        <v>5</v>
      </c>
      <c r="E142" s="374"/>
      <c r="F142" s="1447">
        <f>D142*E142</f>
        <v>0</v>
      </c>
    </row>
    <row r="143" spans="1:6" s="1444" customFormat="1" ht="12.5" x14ac:dyDescent="0.25">
      <c r="A143" s="371" t="s">
        <v>1532</v>
      </c>
      <c r="B143" s="398" t="s">
        <v>829</v>
      </c>
      <c r="C143" s="371" t="s">
        <v>126</v>
      </c>
      <c r="D143" s="373">
        <v>0</v>
      </c>
      <c r="E143" s="374"/>
      <c r="F143" s="1447">
        <f>D143*E143</f>
        <v>0</v>
      </c>
    </row>
    <row r="144" spans="1:6" s="1444" customFormat="1" ht="12.5" x14ac:dyDescent="0.25">
      <c r="A144" s="401"/>
      <c r="B144" s="378"/>
      <c r="C144" s="371"/>
      <c r="D144" s="373"/>
      <c r="E144" s="374"/>
      <c r="F144" s="1447"/>
    </row>
    <row r="145" spans="1:6" s="1444" customFormat="1" ht="13" x14ac:dyDescent="0.25">
      <c r="A145" s="401"/>
      <c r="B145" s="380" t="s">
        <v>200</v>
      </c>
      <c r="C145" s="371"/>
      <c r="D145" s="373"/>
      <c r="E145" s="374"/>
      <c r="F145" s="1447"/>
    </row>
    <row r="146" spans="1:6" s="1444" customFormat="1" ht="12.5" x14ac:dyDescent="0.25">
      <c r="A146" s="401" t="s">
        <v>832</v>
      </c>
      <c r="B146" s="403" t="s">
        <v>1533</v>
      </c>
      <c r="C146" s="371" t="s">
        <v>19</v>
      </c>
      <c r="D146" s="373">
        <f>D126</f>
        <v>2</v>
      </c>
      <c r="E146" s="374"/>
      <c r="F146" s="1447">
        <f>D146*E146</f>
        <v>0</v>
      </c>
    </row>
    <row r="147" spans="1:6" s="1444" customFormat="1" ht="12.5" x14ac:dyDescent="0.25">
      <c r="A147" s="390" t="s">
        <v>834</v>
      </c>
      <c r="B147" s="403" t="s">
        <v>1534</v>
      </c>
      <c r="C147" s="371" t="s">
        <v>19</v>
      </c>
      <c r="D147" s="373">
        <v>6</v>
      </c>
      <c r="E147" s="374"/>
      <c r="F147" s="1447">
        <f>D147*E147</f>
        <v>0</v>
      </c>
    </row>
    <row r="148" spans="1:6" s="1444" customFormat="1" ht="12.5" x14ac:dyDescent="0.25">
      <c r="A148" s="401"/>
      <c r="B148" s="378"/>
      <c r="C148" s="371"/>
      <c r="D148" s="373"/>
      <c r="E148" s="374"/>
      <c r="F148" s="1447"/>
    </row>
    <row r="149" spans="1:6" s="1444" customFormat="1" ht="13" x14ac:dyDescent="0.25">
      <c r="A149" s="401"/>
      <c r="B149" s="394" t="s">
        <v>1551</v>
      </c>
      <c r="C149" s="360"/>
      <c r="D149" s="419"/>
      <c r="E149" s="366"/>
      <c r="F149" s="1460"/>
    </row>
    <row r="150" spans="1:6" s="1444" customFormat="1" ht="13" x14ac:dyDescent="0.25">
      <c r="A150" s="401"/>
      <c r="B150" s="394"/>
      <c r="C150" s="360"/>
      <c r="D150" s="419"/>
      <c r="E150" s="366"/>
      <c r="F150" s="1460"/>
    </row>
    <row r="151" spans="1:6" s="1444" customFormat="1" ht="37.5" x14ac:dyDescent="0.25">
      <c r="A151" s="360"/>
      <c r="B151" s="399" t="s">
        <v>1917</v>
      </c>
      <c r="C151" s="360"/>
      <c r="D151" s="1461"/>
      <c r="E151" s="366"/>
      <c r="F151" s="1460"/>
    </row>
    <row r="152" spans="1:6" s="1444" customFormat="1" ht="12.5" x14ac:dyDescent="0.25">
      <c r="A152" s="360" t="s">
        <v>1552</v>
      </c>
      <c r="B152" s="423" t="s">
        <v>1509</v>
      </c>
      <c r="C152" s="371" t="s">
        <v>19</v>
      </c>
      <c r="D152" s="419">
        <v>15</v>
      </c>
      <c r="E152" s="366"/>
      <c r="F152" s="1460">
        <f t="shared" ref="F152:F158" si="4">D152*E152</f>
        <v>0</v>
      </c>
    </row>
    <row r="153" spans="1:6" s="1444" customFormat="1" ht="12.5" x14ac:dyDescent="0.25">
      <c r="A153" s="360" t="s">
        <v>1553</v>
      </c>
      <c r="B153" s="423" t="s">
        <v>1508</v>
      </c>
      <c r="C153" s="371" t="s">
        <v>19</v>
      </c>
      <c r="D153" s="419">
        <v>0</v>
      </c>
      <c r="E153" s="366"/>
      <c r="F153" s="1460">
        <f t="shared" si="4"/>
        <v>0</v>
      </c>
    </row>
    <row r="154" spans="1:6" s="1444" customFormat="1" ht="12.5" x14ac:dyDescent="0.25">
      <c r="A154" s="360" t="s">
        <v>1554</v>
      </c>
      <c r="B154" s="378" t="s">
        <v>1507</v>
      </c>
      <c r="C154" s="371" t="s">
        <v>19</v>
      </c>
      <c r="D154" s="419">
        <v>30</v>
      </c>
      <c r="E154" s="366"/>
      <c r="F154" s="1460">
        <f t="shared" si="4"/>
        <v>0</v>
      </c>
    </row>
    <row r="155" spans="1:6" s="1444" customFormat="1" ht="12.5" x14ac:dyDescent="0.25">
      <c r="A155" s="360" t="s">
        <v>1555</v>
      </c>
      <c r="B155" s="423" t="s">
        <v>1506</v>
      </c>
      <c r="C155" s="371" t="s">
        <v>19</v>
      </c>
      <c r="D155" s="419">
        <v>40</v>
      </c>
      <c r="E155" s="366"/>
      <c r="F155" s="1460">
        <f t="shared" si="4"/>
        <v>0</v>
      </c>
    </row>
    <row r="156" spans="1:6" s="1444" customFormat="1" ht="12.5" x14ac:dyDescent="0.25">
      <c r="A156" s="360" t="s">
        <v>1556</v>
      </c>
      <c r="B156" s="378" t="s">
        <v>1505</v>
      </c>
      <c r="C156" s="371" t="s">
        <v>19</v>
      </c>
      <c r="D156" s="419">
        <v>0</v>
      </c>
      <c r="E156" s="366"/>
      <c r="F156" s="1460">
        <f t="shared" si="4"/>
        <v>0</v>
      </c>
    </row>
    <row r="157" spans="1:6" s="1444" customFormat="1" ht="12.5" x14ac:dyDescent="0.25">
      <c r="A157" s="360" t="s">
        <v>1557</v>
      </c>
      <c r="B157" s="378" t="s">
        <v>1504</v>
      </c>
      <c r="C157" s="371" t="s">
        <v>19</v>
      </c>
      <c r="D157" s="419">
        <v>30</v>
      </c>
      <c r="E157" s="366"/>
      <c r="F157" s="1460">
        <f t="shared" si="4"/>
        <v>0</v>
      </c>
    </row>
    <row r="158" spans="1:6" s="1444" customFormat="1" ht="12.5" x14ac:dyDescent="0.25">
      <c r="A158" s="360" t="s">
        <v>1558</v>
      </c>
      <c r="B158" s="378" t="s">
        <v>1511</v>
      </c>
      <c r="C158" s="371" t="s">
        <v>19</v>
      </c>
      <c r="D158" s="419">
        <v>20</v>
      </c>
      <c r="E158" s="366"/>
      <c r="F158" s="1460">
        <f t="shared" si="4"/>
        <v>0</v>
      </c>
    </row>
    <row r="159" spans="1:6" s="1444" customFormat="1" ht="12.5" x14ac:dyDescent="0.25">
      <c r="A159" s="360"/>
      <c r="B159" s="378"/>
      <c r="C159" s="371"/>
      <c r="D159" s="419"/>
      <c r="E159" s="366"/>
      <c r="F159" s="1460"/>
    </row>
    <row r="160" spans="1:6" s="1444" customFormat="1" ht="37.5" x14ac:dyDescent="0.25">
      <c r="A160" s="360"/>
      <c r="B160" s="399" t="s">
        <v>1559</v>
      </c>
      <c r="C160" s="371"/>
      <c r="D160" s="419"/>
      <c r="E160" s="366"/>
      <c r="F160" s="1460"/>
    </row>
    <row r="161" spans="1:6" s="1444" customFormat="1" ht="12.5" x14ac:dyDescent="0.25">
      <c r="A161" s="360" t="s">
        <v>1560</v>
      </c>
      <c r="B161" s="423" t="s">
        <v>1509</v>
      </c>
      <c r="C161" s="371" t="s">
        <v>19</v>
      </c>
      <c r="D161" s="419">
        <v>10</v>
      </c>
      <c r="E161" s="366"/>
      <c r="F161" s="1460">
        <f t="shared" ref="F161:F167" si="5">D161*E161</f>
        <v>0</v>
      </c>
    </row>
    <row r="162" spans="1:6" s="1444" customFormat="1" ht="12.5" x14ac:dyDescent="0.25">
      <c r="A162" s="360" t="s">
        <v>1561</v>
      </c>
      <c r="B162" s="423" t="s">
        <v>1508</v>
      </c>
      <c r="C162" s="371" t="s">
        <v>19</v>
      </c>
      <c r="D162" s="419">
        <v>0</v>
      </c>
      <c r="E162" s="366"/>
      <c r="F162" s="1460">
        <f t="shared" si="5"/>
        <v>0</v>
      </c>
    </row>
    <row r="163" spans="1:6" s="1444" customFormat="1" ht="12.5" x14ac:dyDescent="0.25">
      <c r="A163" s="360" t="s">
        <v>1562</v>
      </c>
      <c r="B163" s="378" t="s">
        <v>1507</v>
      </c>
      <c r="C163" s="371" t="s">
        <v>19</v>
      </c>
      <c r="D163" s="419">
        <v>50</v>
      </c>
      <c r="E163" s="366"/>
      <c r="F163" s="1460">
        <f t="shared" si="5"/>
        <v>0</v>
      </c>
    </row>
    <row r="164" spans="1:6" s="1444" customFormat="1" ht="12.5" x14ac:dyDescent="0.25">
      <c r="A164" s="360" t="s">
        <v>1563</v>
      </c>
      <c r="B164" s="423" t="s">
        <v>1506</v>
      </c>
      <c r="C164" s="371" t="s">
        <v>19</v>
      </c>
      <c r="D164" s="419">
        <v>40</v>
      </c>
      <c r="E164" s="366"/>
      <c r="F164" s="1460">
        <f t="shared" si="5"/>
        <v>0</v>
      </c>
    </row>
    <row r="165" spans="1:6" s="1444" customFormat="1" ht="12.5" x14ac:dyDescent="0.25">
      <c r="A165" s="360" t="s">
        <v>1564</v>
      </c>
      <c r="B165" s="378" t="s">
        <v>1505</v>
      </c>
      <c r="C165" s="371" t="s">
        <v>19</v>
      </c>
      <c r="D165" s="419">
        <v>0</v>
      </c>
      <c r="E165" s="366"/>
      <c r="F165" s="1460">
        <f t="shared" si="5"/>
        <v>0</v>
      </c>
    </row>
    <row r="166" spans="1:6" s="1444" customFormat="1" ht="12.5" x14ac:dyDescent="0.25">
      <c r="A166" s="360" t="s">
        <v>1565</v>
      </c>
      <c r="B166" s="378" t="s">
        <v>1504</v>
      </c>
      <c r="C166" s="371" t="s">
        <v>19</v>
      </c>
      <c r="D166" s="419">
        <v>20</v>
      </c>
      <c r="E166" s="366"/>
      <c r="F166" s="1460">
        <f t="shared" si="5"/>
        <v>0</v>
      </c>
    </row>
    <row r="167" spans="1:6" s="1444" customFormat="1" ht="12.5" x14ac:dyDescent="0.25">
      <c r="A167" s="360" t="s">
        <v>1918</v>
      </c>
      <c r="B167" s="378" t="s">
        <v>1511</v>
      </c>
      <c r="C167" s="371" t="s">
        <v>19</v>
      </c>
      <c r="D167" s="419">
        <v>25</v>
      </c>
      <c r="E167" s="366"/>
      <c r="F167" s="1460">
        <f t="shared" si="5"/>
        <v>0</v>
      </c>
    </row>
    <row r="168" spans="1:6" s="1444" customFormat="1" ht="12.5" x14ac:dyDescent="0.25">
      <c r="A168" s="360"/>
      <c r="B168" s="378"/>
      <c r="C168" s="371"/>
      <c r="D168" s="419"/>
      <c r="E168" s="366"/>
      <c r="F168" s="1460"/>
    </row>
    <row r="169" spans="1:6" s="1444" customFormat="1" ht="13" x14ac:dyDescent="0.25">
      <c r="A169" s="360"/>
      <c r="B169" s="405" t="s">
        <v>1566</v>
      </c>
      <c r="C169" s="360"/>
      <c r="D169" s="419"/>
      <c r="E169" s="366"/>
      <c r="F169" s="1460"/>
    </row>
    <row r="170" spans="1:6" s="1444" customFormat="1" ht="13" x14ac:dyDescent="0.25">
      <c r="A170" s="360"/>
      <c r="B170" s="405"/>
      <c r="C170" s="360"/>
      <c r="D170" s="419"/>
      <c r="E170" s="366"/>
      <c r="F170" s="1460"/>
    </row>
    <row r="171" spans="1:6" s="1444" customFormat="1" ht="37.5" x14ac:dyDescent="0.25">
      <c r="A171" s="360" t="s">
        <v>836</v>
      </c>
      <c r="B171" s="423" t="s">
        <v>1919</v>
      </c>
      <c r="C171" s="1194" t="s">
        <v>19</v>
      </c>
      <c r="D171" s="386">
        <v>350</v>
      </c>
      <c r="E171" s="387"/>
      <c r="F171" s="1462">
        <f>D171*E171</f>
        <v>0</v>
      </c>
    </row>
    <row r="172" spans="1:6" s="1444" customFormat="1" ht="12.5" x14ac:dyDescent="0.25">
      <c r="A172" s="360"/>
      <c r="B172" s="430"/>
      <c r="C172" s="360"/>
      <c r="D172" s="1461"/>
      <c r="E172" s="366"/>
      <c r="F172" s="1460"/>
    </row>
    <row r="173" spans="1:6" s="1444" customFormat="1" ht="50" x14ac:dyDescent="0.25">
      <c r="A173" s="360" t="s">
        <v>1567</v>
      </c>
      <c r="B173" s="423" t="s">
        <v>1568</v>
      </c>
      <c r="C173" s="1194" t="s">
        <v>19</v>
      </c>
      <c r="D173" s="1195">
        <v>15</v>
      </c>
      <c r="E173" s="387"/>
      <c r="F173" s="1462">
        <f>D173*E173</f>
        <v>0</v>
      </c>
    </row>
    <row r="174" spans="1:6" s="1444" customFormat="1" ht="12.5" x14ac:dyDescent="0.25">
      <c r="A174" s="360"/>
      <c r="B174" s="423"/>
      <c r="C174" s="1194"/>
      <c r="D174" s="1463"/>
      <c r="E174" s="387"/>
      <c r="F174" s="1462"/>
    </row>
    <row r="175" spans="1:6" s="1444" customFormat="1" ht="12.5" x14ac:dyDescent="0.25">
      <c r="A175" s="360"/>
      <c r="B175" s="423"/>
      <c r="C175" s="1194"/>
      <c r="D175" s="386"/>
      <c r="E175" s="387"/>
      <c r="F175" s="1462"/>
    </row>
    <row r="176" spans="1:6" s="1444" customFormat="1" ht="18" customHeight="1" x14ac:dyDescent="0.25">
      <c r="A176" s="2183" t="s">
        <v>103</v>
      </c>
      <c r="B176" s="2184"/>
      <c r="C176" s="2184"/>
      <c r="D176" s="2184"/>
      <c r="E176" s="2185"/>
      <c r="F176" s="1453">
        <f>SUM(F123:F173)</f>
        <v>0</v>
      </c>
    </row>
    <row r="177" spans="1:6" s="1444" customFormat="1" ht="12.5" x14ac:dyDescent="0.25">
      <c r="A177" s="360"/>
      <c r="B177" s="423"/>
      <c r="C177" s="1194"/>
      <c r="D177" s="386"/>
      <c r="E177" s="387"/>
      <c r="F177" s="1462"/>
    </row>
    <row r="178" spans="1:6" s="1444" customFormat="1" ht="26" x14ac:dyDescent="0.25">
      <c r="A178" s="371"/>
      <c r="B178" s="400" t="s">
        <v>1535</v>
      </c>
      <c r="C178" s="371"/>
      <c r="D178" s="396"/>
      <c r="E178" s="374"/>
      <c r="F178" s="1447"/>
    </row>
    <row r="179" spans="1:6" s="1444" customFormat="1" ht="12.5" x14ac:dyDescent="0.25">
      <c r="A179" s="371"/>
      <c r="B179" s="375"/>
      <c r="C179" s="371"/>
      <c r="D179" s="396"/>
      <c r="E179" s="374"/>
      <c r="F179" s="1447"/>
    </row>
    <row r="180" spans="1:6" s="1444" customFormat="1" ht="13" x14ac:dyDescent="0.25">
      <c r="A180" s="371"/>
      <c r="B180" s="372" t="s">
        <v>1536</v>
      </c>
      <c r="C180" s="371"/>
      <c r="D180" s="396"/>
      <c r="E180" s="374"/>
      <c r="F180" s="1447"/>
    </row>
    <row r="181" spans="1:6" s="1444" customFormat="1" ht="12.5" x14ac:dyDescent="0.25">
      <c r="A181" s="371" t="s">
        <v>203</v>
      </c>
      <c r="B181" s="375" t="s">
        <v>1537</v>
      </c>
      <c r="C181" s="371" t="s">
        <v>42</v>
      </c>
      <c r="D181" s="373">
        <v>40</v>
      </c>
      <c r="E181" s="374"/>
      <c r="F181" s="1447">
        <f>D181*E181</f>
        <v>0</v>
      </c>
    </row>
    <row r="182" spans="1:6" s="1444" customFormat="1" ht="12.5" x14ac:dyDescent="0.25">
      <c r="A182" s="371"/>
      <c r="B182" s="375"/>
      <c r="C182" s="371"/>
      <c r="D182" s="373"/>
      <c r="E182" s="374"/>
      <c r="F182" s="1447"/>
    </row>
    <row r="183" spans="1:6" s="1444" customFormat="1" ht="25" x14ac:dyDescent="0.25">
      <c r="A183" s="371" t="s">
        <v>1538</v>
      </c>
      <c r="B183" s="398" t="s">
        <v>1539</v>
      </c>
      <c r="C183" s="385" t="s">
        <v>42</v>
      </c>
      <c r="D183" s="386">
        <f>D181*2</f>
        <v>80</v>
      </c>
      <c r="E183" s="387"/>
      <c r="F183" s="1464">
        <f>D183*E183</f>
        <v>0</v>
      </c>
    </row>
    <row r="184" spans="1:6" s="1444" customFormat="1" ht="12.5" x14ac:dyDescent="0.25">
      <c r="A184" s="371"/>
      <c r="B184" s="375"/>
      <c r="C184" s="371"/>
      <c r="D184" s="396"/>
      <c r="E184" s="374"/>
      <c r="F184" s="1447"/>
    </row>
    <row r="185" spans="1:6" s="1444" customFormat="1" ht="13" x14ac:dyDescent="0.25">
      <c r="A185" s="371"/>
      <c r="B185" s="372" t="s">
        <v>1540</v>
      </c>
      <c r="C185" s="371"/>
      <c r="D185" s="396"/>
      <c r="E185" s="374"/>
      <c r="F185" s="1447"/>
    </row>
    <row r="186" spans="1:6" s="1444" customFormat="1" ht="12.5" x14ac:dyDescent="0.25">
      <c r="A186" s="371" t="s">
        <v>1541</v>
      </c>
      <c r="B186" s="378" t="s">
        <v>1542</v>
      </c>
      <c r="C186" s="371" t="s">
        <v>126</v>
      </c>
      <c r="D186" s="404">
        <v>264</v>
      </c>
      <c r="E186" s="374"/>
      <c r="F186" s="1447">
        <f>D186*E186</f>
        <v>0</v>
      </c>
    </row>
    <row r="187" spans="1:6" s="1444" customFormat="1" ht="12.5" x14ac:dyDescent="0.25">
      <c r="A187" s="401" t="s">
        <v>1403</v>
      </c>
      <c r="B187" s="378" t="s">
        <v>1543</v>
      </c>
      <c r="C187" s="371" t="s">
        <v>126</v>
      </c>
      <c r="D187" s="404">
        <v>66</v>
      </c>
      <c r="E187" s="374"/>
      <c r="F187" s="1447">
        <f>D187*E187</f>
        <v>0</v>
      </c>
    </row>
    <row r="188" spans="1:6" s="1444" customFormat="1" ht="12.5" x14ac:dyDescent="0.25">
      <c r="A188" s="371"/>
      <c r="B188" s="375"/>
      <c r="C188" s="371"/>
      <c r="D188" s="396"/>
      <c r="E188" s="374"/>
      <c r="F188" s="1447"/>
    </row>
    <row r="189" spans="1:6" s="1444" customFormat="1" ht="26" x14ac:dyDescent="0.25">
      <c r="A189" s="371"/>
      <c r="B189" s="395" t="s">
        <v>1544</v>
      </c>
      <c r="C189" s="371"/>
      <c r="D189" s="396"/>
      <c r="E189" s="374"/>
      <c r="F189" s="1447"/>
    </row>
    <row r="190" spans="1:6" s="1444" customFormat="1" ht="12.5" x14ac:dyDescent="0.25">
      <c r="A190" s="371" t="s">
        <v>1545</v>
      </c>
      <c r="B190" s="378" t="s">
        <v>1546</v>
      </c>
      <c r="C190" s="371" t="s">
        <v>19</v>
      </c>
      <c r="D190" s="373">
        <v>6</v>
      </c>
      <c r="E190" s="374"/>
      <c r="F190" s="1447">
        <f>D190*E190</f>
        <v>0</v>
      </c>
    </row>
    <row r="191" spans="1:6" s="1444" customFormat="1" ht="13" x14ac:dyDescent="0.25">
      <c r="A191" s="371"/>
      <c r="B191" s="405"/>
      <c r="C191" s="371"/>
      <c r="D191" s="396"/>
      <c r="E191" s="374"/>
      <c r="F191" s="1447"/>
    </row>
    <row r="192" spans="1:6" s="1444" customFormat="1" ht="13" x14ac:dyDescent="0.25">
      <c r="A192" s="371"/>
      <c r="B192" s="380" t="s">
        <v>1547</v>
      </c>
      <c r="C192" s="371"/>
      <c r="D192" s="373"/>
      <c r="E192" s="374"/>
      <c r="F192" s="1447"/>
    </row>
    <row r="193" spans="1:6" s="1444" customFormat="1" ht="12.5" x14ac:dyDescent="0.25">
      <c r="A193" s="371" t="s">
        <v>1548</v>
      </c>
      <c r="B193" s="378" t="s">
        <v>1916</v>
      </c>
      <c r="C193" s="371" t="s">
        <v>126</v>
      </c>
      <c r="D193" s="373">
        <v>0</v>
      </c>
      <c r="E193" s="374"/>
      <c r="F193" s="1447">
        <f>D193*E193</f>
        <v>0</v>
      </c>
    </row>
    <row r="194" spans="1:6" s="1444" customFormat="1" ht="12.5" x14ac:dyDescent="0.25">
      <c r="A194" s="371" t="s">
        <v>1549</v>
      </c>
      <c r="B194" s="378" t="s">
        <v>1587</v>
      </c>
      <c r="C194" s="371" t="s">
        <v>126</v>
      </c>
      <c r="D194" s="373">
        <v>0</v>
      </c>
      <c r="E194" s="374"/>
      <c r="F194" s="1447">
        <f>D194*E194</f>
        <v>0</v>
      </c>
    </row>
    <row r="195" spans="1:6" s="1444" customFormat="1" ht="12.5" x14ac:dyDescent="0.25">
      <c r="A195" s="371"/>
      <c r="B195" s="378"/>
      <c r="C195" s="371"/>
      <c r="D195" s="373"/>
      <c r="E195" s="374"/>
      <c r="F195" s="1447"/>
    </row>
    <row r="196" spans="1:6" s="1444" customFormat="1" ht="12.5" x14ac:dyDescent="0.25">
      <c r="A196" s="371"/>
      <c r="B196" s="378"/>
      <c r="C196" s="371"/>
      <c r="D196" s="373"/>
      <c r="E196" s="374"/>
      <c r="F196" s="1447"/>
    </row>
    <row r="197" spans="1:6" s="1444" customFormat="1" ht="12.5" x14ac:dyDescent="0.25">
      <c r="A197" s="371"/>
      <c r="B197" s="378"/>
      <c r="C197" s="371"/>
      <c r="D197" s="373"/>
      <c r="E197" s="374"/>
      <c r="F197" s="1447"/>
    </row>
    <row r="198" spans="1:6" s="1444" customFormat="1" ht="12.5" x14ac:dyDescent="0.25">
      <c r="A198" s="371"/>
      <c r="B198" s="378"/>
      <c r="C198" s="371"/>
      <c r="D198" s="373"/>
      <c r="E198" s="374"/>
      <c r="F198" s="1447"/>
    </row>
    <row r="199" spans="1:6" s="1444" customFormat="1" ht="12.5" x14ac:dyDescent="0.25">
      <c r="A199" s="371"/>
      <c r="B199" s="378"/>
      <c r="C199" s="371"/>
      <c r="D199" s="373"/>
      <c r="E199" s="374"/>
      <c r="F199" s="1447"/>
    </row>
    <row r="200" spans="1:6" s="1444" customFormat="1" ht="12.5" x14ac:dyDescent="0.25">
      <c r="A200" s="371"/>
      <c r="B200" s="378"/>
      <c r="C200" s="371"/>
      <c r="D200" s="373"/>
      <c r="E200" s="374"/>
      <c r="F200" s="1447"/>
    </row>
    <row r="201" spans="1:6" s="1444" customFormat="1" ht="12.5" x14ac:dyDescent="0.25">
      <c r="A201" s="371"/>
      <c r="B201" s="378"/>
      <c r="C201" s="371"/>
      <c r="D201" s="373"/>
      <c r="E201" s="374"/>
      <c r="F201" s="1447"/>
    </row>
    <row r="202" spans="1:6" s="1444" customFormat="1" ht="12.5" x14ac:dyDescent="0.25">
      <c r="A202" s="371"/>
      <c r="B202" s="378"/>
      <c r="C202" s="371"/>
      <c r="D202" s="373"/>
      <c r="E202" s="374"/>
      <c r="F202" s="1447"/>
    </row>
    <row r="203" spans="1:6" s="1444" customFormat="1" ht="12.5" x14ac:dyDescent="0.25">
      <c r="A203" s="371"/>
      <c r="B203" s="378"/>
      <c r="C203" s="371"/>
      <c r="D203" s="373"/>
      <c r="E203" s="374"/>
      <c r="F203" s="1447"/>
    </row>
    <row r="204" spans="1:6" s="1444" customFormat="1" ht="12.5" x14ac:dyDescent="0.25">
      <c r="A204" s="371"/>
      <c r="B204" s="378"/>
      <c r="C204" s="371"/>
      <c r="D204" s="373"/>
      <c r="E204" s="374"/>
      <c r="F204" s="1447"/>
    </row>
    <row r="205" spans="1:6" s="1444" customFormat="1" ht="12.5" x14ac:dyDescent="0.25">
      <c r="A205" s="371"/>
      <c r="B205" s="378"/>
      <c r="C205" s="371"/>
      <c r="D205" s="373"/>
      <c r="E205" s="374"/>
      <c r="F205" s="1447"/>
    </row>
    <row r="206" spans="1:6" s="1444" customFormat="1" ht="12.5" x14ac:dyDescent="0.25">
      <c r="A206" s="371"/>
      <c r="B206" s="378"/>
      <c r="C206" s="371"/>
      <c r="D206" s="373"/>
      <c r="E206" s="374"/>
      <c r="F206" s="1447"/>
    </row>
    <row r="207" spans="1:6" s="1444" customFormat="1" ht="12.5" x14ac:dyDescent="0.25">
      <c r="A207" s="371"/>
      <c r="B207" s="378"/>
      <c r="C207" s="371"/>
      <c r="D207" s="373"/>
      <c r="E207" s="374"/>
      <c r="F207" s="1447"/>
    </row>
    <row r="208" spans="1:6" s="1444" customFormat="1" ht="12.5" x14ac:dyDescent="0.25">
      <c r="A208" s="371"/>
      <c r="B208" s="378"/>
      <c r="C208" s="371"/>
      <c r="D208" s="373"/>
      <c r="E208" s="374"/>
      <c r="F208" s="1447"/>
    </row>
    <row r="209" spans="1:6" s="1444" customFormat="1" ht="12.5" x14ac:dyDescent="0.25">
      <c r="A209" s="371"/>
      <c r="B209" s="378"/>
      <c r="C209" s="371"/>
      <c r="D209" s="373"/>
      <c r="E209" s="374"/>
      <c r="F209" s="1447"/>
    </row>
    <row r="210" spans="1:6" s="1444" customFormat="1" ht="12.5" x14ac:dyDescent="0.25">
      <c r="A210" s="371"/>
      <c r="B210" s="378"/>
      <c r="C210" s="371"/>
      <c r="D210" s="373"/>
      <c r="E210" s="374"/>
      <c r="F210" s="1447"/>
    </row>
    <row r="211" spans="1:6" s="1444" customFormat="1" ht="12.5" x14ac:dyDescent="0.25">
      <c r="A211" s="371"/>
      <c r="B211" s="378"/>
      <c r="C211" s="371"/>
      <c r="D211" s="373"/>
      <c r="E211" s="374"/>
      <c r="F211" s="1447"/>
    </row>
    <row r="212" spans="1:6" s="1444" customFormat="1" ht="12.5" x14ac:dyDescent="0.25">
      <c r="A212" s="371"/>
      <c r="B212" s="378"/>
      <c r="C212" s="371"/>
      <c r="D212" s="373"/>
      <c r="E212" s="374"/>
      <c r="F212" s="1447"/>
    </row>
    <row r="213" spans="1:6" s="1444" customFormat="1" ht="12.5" x14ac:dyDescent="0.25">
      <c r="A213" s="371"/>
      <c r="B213" s="378"/>
      <c r="C213" s="371"/>
      <c r="D213" s="373"/>
      <c r="E213" s="374"/>
      <c r="F213" s="1447"/>
    </row>
    <row r="214" spans="1:6" s="1444" customFormat="1" ht="12.5" x14ac:dyDescent="0.25">
      <c r="A214" s="371"/>
      <c r="B214" s="378"/>
      <c r="C214" s="371"/>
      <c r="D214" s="373"/>
      <c r="E214" s="374"/>
      <c r="F214" s="1447"/>
    </row>
    <row r="215" spans="1:6" s="1444" customFormat="1" ht="12.5" x14ac:dyDescent="0.25">
      <c r="A215" s="371"/>
      <c r="B215" s="378"/>
      <c r="C215" s="371"/>
      <c r="D215" s="373"/>
      <c r="E215" s="374"/>
      <c r="F215" s="1447"/>
    </row>
    <row r="216" spans="1:6" s="1444" customFormat="1" ht="12.5" x14ac:dyDescent="0.25">
      <c r="A216" s="371"/>
      <c r="B216" s="378"/>
      <c r="C216" s="371"/>
      <c r="D216" s="373"/>
      <c r="E216" s="374"/>
      <c r="F216" s="1447"/>
    </row>
    <row r="217" spans="1:6" s="1444" customFormat="1" ht="12.5" x14ac:dyDescent="0.25">
      <c r="A217" s="371"/>
      <c r="B217" s="378"/>
      <c r="C217" s="371"/>
      <c r="D217" s="373"/>
      <c r="E217" s="374"/>
      <c r="F217" s="1447"/>
    </row>
    <row r="218" spans="1:6" s="1444" customFormat="1" ht="12.5" x14ac:dyDescent="0.25">
      <c r="A218" s="371"/>
      <c r="B218" s="378"/>
      <c r="C218" s="371"/>
      <c r="D218" s="373"/>
      <c r="E218" s="374"/>
      <c r="F218" s="1447"/>
    </row>
    <row r="219" spans="1:6" s="1444" customFormat="1" ht="12.5" x14ac:dyDescent="0.25">
      <c r="A219" s="371"/>
      <c r="B219" s="378"/>
      <c r="C219" s="371"/>
      <c r="D219" s="373"/>
      <c r="E219" s="374"/>
      <c r="F219" s="1447"/>
    </row>
    <row r="220" spans="1:6" s="1444" customFormat="1" ht="12.5" x14ac:dyDescent="0.25">
      <c r="A220" s="371"/>
      <c r="B220" s="378"/>
      <c r="C220" s="371"/>
      <c r="D220" s="373"/>
      <c r="E220" s="374"/>
      <c r="F220" s="1447"/>
    </row>
    <row r="221" spans="1:6" s="1444" customFormat="1" ht="12.5" x14ac:dyDescent="0.25">
      <c r="A221" s="371"/>
      <c r="B221" s="378"/>
      <c r="C221" s="371"/>
      <c r="D221" s="373"/>
      <c r="E221" s="374"/>
      <c r="F221" s="1447"/>
    </row>
    <row r="222" spans="1:6" s="1444" customFormat="1" ht="12.5" x14ac:dyDescent="0.25">
      <c r="A222" s="371"/>
      <c r="B222" s="378"/>
      <c r="C222" s="371"/>
      <c r="D222" s="373"/>
      <c r="E222" s="374"/>
      <c r="F222" s="1447"/>
    </row>
    <row r="223" spans="1:6" s="1444" customFormat="1" ht="12.5" x14ac:dyDescent="0.25">
      <c r="A223" s="371"/>
      <c r="B223" s="378"/>
      <c r="C223" s="371"/>
      <c r="D223" s="373"/>
      <c r="E223" s="374"/>
      <c r="F223" s="1447"/>
    </row>
    <row r="224" spans="1:6" s="1444" customFormat="1" ht="12.5" x14ac:dyDescent="0.25">
      <c r="A224" s="371"/>
      <c r="B224" s="378"/>
      <c r="C224" s="371"/>
      <c r="D224" s="373"/>
      <c r="E224" s="374"/>
      <c r="F224" s="1447"/>
    </row>
    <row r="225" spans="1:6" s="1444" customFormat="1" ht="12.5" x14ac:dyDescent="0.25">
      <c r="A225" s="371"/>
      <c r="B225" s="378"/>
      <c r="C225" s="371"/>
      <c r="D225" s="373"/>
      <c r="E225" s="374"/>
      <c r="F225" s="1447"/>
    </row>
    <row r="226" spans="1:6" s="1444" customFormat="1" ht="12.5" x14ac:dyDescent="0.25">
      <c r="A226" s="371"/>
      <c r="B226" s="378"/>
      <c r="C226" s="371"/>
      <c r="D226" s="373"/>
      <c r="E226" s="374"/>
      <c r="F226" s="1447"/>
    </row>
    <row r="227" spans="1:6" s="1444" customFormat="1" ht="12.5" x14ac:dyDescent="0.25">
      <c r="A227" s="371"/>
      <c r="B227" s="378"/>
      <c r="C227" s="371"/>
      <c r="D227" s="373"/>
      <c r="E227" s="374"/>
      <c r="F227" s="1447"/>
    </row>
    <row r="228" spans="1:6" s="1444" customFormat="1" ht="12.5" x14ac:dyDescent="0.25">
      <c r="A228" s="371"/>
      <c r="B228" s="378"/>
      <c r="C228" s="371"/>
      <c r="D228" s="373"/>
      <c r="E228" s="374"/>
      <c r="F228" s="1447"/>
    </row>
    <row r="229" spans="1:6" s="1444" customFormat="1" ht="12.5" x14ac:dyDescent="0.25">
      <c r="A229" s="371"/>
      <c r="B229" s="378"/>
      <c r="C229" s="371"/>
      <c r="D229" s="373"/>
      <c r="E229" s="374"/>
      <c r="F229" s="1447"/>
    </row>
    <row r="230" spans="1:6" s="1444" customFormat="1" ht="12.5" x14ac:dyDescent="0.25">
      <c r="A230" s="371"/>
      <c r="B230" s="378"/>
      <c r="C230" s="371"/>
      <c r="D230" s="373"/>
      <c r="E230" s="374"/>
      <c r="F230" s="1447"/>
    </row>
    <row r="231" spans="1:6" s="1444" customFormat="1" ht="12.5" x14ac:dyDescent="0.25">
      <c r="A231" s="371"/>
      <c r="B231" s="378"/>
      <c r="C231" s="371"/>
      <c r="D231" s="373"/>
      <c r="E231" s="374"/>
      <c r="F231" s="1447"/>
    </row>
    <row r="232" spans="1:6" s="1444" customFormat="1" ht="12.5" x14ac:dyDescent="0.25">
      <c r="A232" s="371"/>
      <c r="B232" s="378"/>
      <c r="C232" s="371"/>
      <c r="D232" s="373"/>
      <c r="E232" s="374"/>
      <c r="F232" s="1447"/>
    </row>
    <row r="233" spans="1:6" s="1444" customFormat="1" ht="12.5" x14ac:dyDescent="0.25">
      <c r="A233" s="371"/>
      <c r="B233" s="378"/>
      <c r="C233" s="371"/>
      <c r="D233" s="373"/>
      <c r="E233" s="374"/>
      <c r="F233" s="1447"/>
    </row>
    <row r="234" spans="1:6" s="1444" customFormat="1" ht="12.5" x14ac:dyDescent="0.25">
      <c r="A234" s="371"/>
      <c r="B234" s="378"/>
      <c r="C234" s="371"/>
      <c r="D234" s="373"/>
      <c r="E234" s="374"/>
      <c r="F234" s="1447"/>
    </row>
    <row r="235" spans="1:6" s="1444" customFormat="1" ht="12.5" x14ac:dyDescent="0.25">
      <c r="A235" s="371"/>
      <c r="B235" s="378"/>
      <c r="C235" s="371"/>
      <c r="D235" s="373"/>
      <c r="E235" s="374"/>
      <c r="F235" s="1447"/>
    </row>
    <row r="236" spans="1:6" s="1444" customFormat="1" ht="12.5" x14ac:dyDescent="0.25">
      <c r="A236" s="371"/>
      <c r="B236" s="378"/>
      <c r="C236" s="371"/>
      <c r="D236" s="373"/>
      <c r="E236" s="374"/>
      <c r="F236" s="1447"/>
    </row>
    <row r="237" spans="1:6" s="1444" customFormat="1" ht="12.5" x14ac:dyDescent="0.25">
      <c r="A237" s="371"/>
      <c r="B237" s="378"/>
      <c r="C237" s="371"/>
      <c r="D237" s="373"/>
      <c r="E237" s="374"/>
      <c r="F237" s="1447"/>
    </row>
    <row r="238" spans="1:6" s="1444" customFormat="1" ht="12.5" x14ac:dyDescent="0.25">
      <c r="A238" s="371"/>
      <c r="B238" s="378"/>
      <c r="C238" s="371"/>
      <c r="D238" s="373"/>
      <c r="E238" s="374"/>
      <c r="F238" s="1447"/>
    </row>
    <row r="239" spans="1:6" s="1444" customFormat="1" ht="12.5" x14ac:dyDescent="0.25">
      <c r="A239" s="371"/>
      <c r="B239" s="378"/>
      <c r="C239" s="371"/>
      <c r="D239" s="373"/>
      <c r="E239" s="374"/>
      <c r="F239" s="1447"/>
    </row>
    <row r="240" spans="1:6" s="1444" customFormat="1" ht="12.5" x14ac:dyDescent="0.25">
      <c r="A240" s="371"/>
      <c r="B240" s="378"/>
      <c r="C240" s="371"/>
      <c r="D240" s="373"/>
      <c r="E240" s="374"/>
      <c r="F240" s="1447"/>
    </row>
    <row r="241" spans="1:6" s="1444" customFormat="1" ht="18" customHeight="1" x14ac:dyDescent="0.25">
      <c r="A241" s="2183" t="s">
        <v>103</v>
      </c>
      <c r="B241" s="2184"/>
      <c r="C241" s="2184"/>
      <c r="D241" s="2184"/>
      <c r="E241" s="2185"/>
      <c r="F241" s="1453">
        <f>SUM(F179:F240)</f>
        <v>0</v>
      </c>
    </row>
    <row r="242" spans="1:6" s="1444" customFormat="1" ht="13" x14ac:dyDescent="0.25">
      <c r="A242" s="406"/>
      <c r="B242" s="407"/>
      <c r="C242" s="406"/>
      <c r="D242" s="408"/>
      <c r="E242" s="409"/>
      <c r="F242" s="1465"/>
    </row>
    <row r="243" spans="1:6" s="1444" customFormat="1" ht="12.5" x14ac:dyDescent="0.25">
      <c r="A243" s="406"/>
      <c r="B243" s="410"/>
      <c r="C243" s="406"/>
      <c r="D243" s="408"/>
      <c r="E243" s="409"/>
      <c r="F243" s="1465"/>
    </row>
    <row r="244" spans="1:6" s="1444" customFormat="1" ht="13" x14ac:dyDescent="0.25">
      <c r="A244" s="382"/>
      <c r="B244" s="411" t="s">
        <v>2430</v>
      </c>
      <c r="C244" s="382"/>
      <c r="D244" s="412"/>
      <c r="E244" s="413"/>
      <c r="F244" s="1466"/>
    </row>
    <row r="245" spans="1:6" s="1444" customFormat="1" ht="13" x14ac:dyDescent="0.25">
      <c r="A245" s="382"/>
      <c r="B245" s="411"/>
      <c r="C245" s="382"/>
      <c r="D245" s="412"/>
      <c r="E245" s="413"/>
      <c r="F245" s="1466"/>
    </row>
    <row r="246" spans="1:6" s="1444" customFormat="1" ht="13" x14ac:dyDescent="0.25">
      <c r="A246" s="382"/>
      <c r="B246" s="414" t="s">
        <v>773</v>
      </c>
      <c r="C246" s="382"/>
      <c r="D246" s="412"/>
      <c r="E246" s="413"/>
      <c r="F246" s="1466"/>
    </row>
    <row r="247" spans="1:6" s="1444" customFormat="1" ht="12.5" x14ac:dyDescent="0.25">
      <c r="A247" s="382"/>
      <c r="B247" s="375"/>
      <c r="C247" s="382"/>
      <c r="D247" s="412"/>
      <c r="E247" s="413"/>
      <c r="F247" s="1466"/>
    </row>
    <row r="248" spans="1:6" s="1444" customFormat="1" ht="12.5" x14ac:dyDescent="0.25">
      <c r="A248" s="382"/>
      <c r="B248" s="415" t="s">
        <v>958</v>
      </c>
      <c r="C248" s="382"/>
      <c r="D248" s="412"/>
      <c r="E248" s="413"/>
      <c r="F248" s="1466">
        <f>F55</f>
        <v>0</v>
      </c>
    </row>
    <row r="249" spans="1:6" s="1444" customFormat="1" ht="12.5" x14ac:dyDescent="0.25">
      <c r="A249" s="382"/>
      <c r="B249" s="415"/>
      <c r="C249" s="382"/>
      <c r="D249" s="412"/>
      <c r="E249" s="413"/>
      <c r="F249" s="1466"/>
    </row>
    <row r="250" spans="1:6" s="1444" customFormat="1" ht="12.5" x14ac:dyDescent="0.25">
      <c r="A250" s="382"/>
      <c r="B250" s="415" t="s">
        <v>959</v>
      </c>
      <c r="C250" s="382"/>
      <c r="D250" s="412"/>
      <c r="E250" s="413"/>
      <c r="F250" s="1466">
        <f>F121</f>
        <v>0</v>
      </c>
    </row>
    <row r="251" spans="1:6" s="1444" customFormat="1" ht="12.5" x14ac:dyDescent="0.25">
      <c r="A251" s="382"/>
      <c r="B251" s="415"/>
      <c r="C251" s="382"/>
      <c r="D251" s="412"/>
      <c r="E251" s="413"/>
      <c r="F251" s="1466"/>
    </row>
    <row r="252" spans="1:6" s="1444" customFormat="1" ht="12.5" x14ac:dyDescent="0.25">
      <c r="A252" s="416"/>
      <c r="B252" s="415" t="s">
        <v>960</v>
      </c>
      <c r="C252" s="416"/>
      <c r="D252" s="417"/>
      <c r="E252" s="418"/>
      <c r="F252" s="1447">
        <f>F241</f>
        <v>0</v>
      </c>
    </row>
    <row r="253" spans="1:6" s="1444" customFormat="1" ht="12.5" x14ac:dyDescent="0.25">
      <c r="A253" s="416"/>
      <c r="B253" s="415"/>
      <c r="C253" s="416"/>
      <c r="D253" s="417"/>
      <c r="E253" s="418"/>
      <c r="F253" s="1447"/>
    </row>
    <row r="254" spans="1:6" s="1444" customFormat="1" ht="12.5" x14ac:dyDescent="0.25">
      <c r="A254" s="371"/>
      <c r="B254" s="415"/>
      <c r="C254" s="371"/>
      <c r="D254" s="373"/>
      <c r="E254" s="374"/>
      <c r="F254" s="1447"/>
    </row>
    <row r="255" spans="1:6" s="1444" customFormat="1" ht="12.5" x14ac:dyDescent="0.25">
      <c r="A255" s="371"/>
      <c r="B255" s="415"/>
      <c r="C255" s="371"/>
      <c r="D255" s="373"/>
      <c r="E255" s="374"/>
      <c r="F255" s="1447"/>
    </row>
    <row r="256" spans="1:6" s="1444" customFormat="1" ht="12.5" x14ac:dyDescent="0.25">
      <c r="A256" s="371"/>
      <c r="B256" s="398"/>
      <c r="C256" s="371"/>
      <c r="D256" s="373"/>
      <c r="E256" s="374"/>
      <c r="F256" s="1447"/>
    </row>
    <row r="257" spans="1:6" s="1444" customFormat="1" ht="12.5" x14ac:dyDescent="0.25">
      <c r="A257" s="371"/>
      <c r="B257" s="415"/>
      <c r="C257" s="371"/>
      <c r="D257" s="373"/>
      <c r="E257" s="374"/>
      <c r="F257" s="1447"/>
    </row>
    <row r="258" spans="1:6" s="1444" customFormat="1" ht="12.5" x14ac:dyDescent="0.25">
      <c r="A258" s="371"/>
      <c r="B258" s="398"/>
      <c r="C258" s="371"/>
      <c r="D258" s="373"/>
      <c r="E258" s="374"/>
      <c r="F258" s="1447"/>
    </row>
    <row r="259" spans="1:6" s="1444" customFormat="1" ht="12.5" x14ac:dyDescent="0.25">
      <c r="A259" s="371"/>
      <c r="B259" s="398"/>
      <c r="C259" s="371"/>
      <c r="D259" s="373"/>
      <c r="E259" s="374"/>
      <c r="F259" s="1447"/>
    </row>
    <row r="260" spans="1:6" s="1444" customFormat="1" ht="12.5" x14ac:dyDescent="0.25">
      <c r="A260" s="371"/>
      <c r="B260" s="398"/>
      <c r="C260" s="371"/>
      <c r="D260" s="373"/>
      <c r="E260" s="374"/>
      <c r="F260" s="1447"/>
    </row>
    <row r="261" spans="1:6" s="1444" customFormat="1" ht="12.5" x14ac:dyDescent="0.25">
      <c r="A261" s="371"/>
      <c r="B261" s="398"/>
      <c r="C261" s="371"/>
      <c r="D261" s="373"/>
      <c r="E261" s="374"/>
      <c r="F261" s="1447"/>
    </row>
    <row r="262" spans="1:6" s="1444" customFormat="1" ht="12.5" x14ac:dyDescent="0.25">
      <c r="A262" s="371"/>
      <c r="B262" s="398"/>
      <c r="C262" s="371"/>
      <c r="D262" s="373"/>
      <c r="E262" s="374"/>
      <c r="F262" s="1447"/>
    </row>
    <row r="263" spans="1:6" s="1444" customFormat="1" ht="12.5" x14ac:dyDescent="0.25">
      <c r="A263" s="371"/>
      <c r="B263" s="398"/>
      <c r="C263" s="371"/>
      <c r="D263" s="373"/>
      <c r="E263" s="374"/>
      <c r="F263" s="1447"/>
    </row>
    <row r="264" spans="1:6" s="1444" customFormat="1" ht="12.5" x14ac:dyDescent="0.25">
      <c r="A264" s="371"/>
      <c r="B264" s="398"/>
      <c r="C264" s="371"/>
      <c r="D264" s="373"/>
      <c r="E264" s="374"/>
      <c r="F264" s="1447"/>
    </row>
    <row r="265" spans="1:6" s="1444" customFormat="1" ht="12.5" x14ac:dyDescent="0.25">
      <c r="A265" s="371"/>
      <c r="B265" s="398"/>
      <c r="C265" s="371"/>
      <c r="D265" s="373"/>
      <c r="E265" s="374"/>
      <c r="F265" s="1447"/>
    </row>
    <row r="266" spans="1:6" s="1444" customFormat="1" ht="12.5" x14ac:dyDescent="0.25">
      <c r="A266" s="371"/>
      <c r="B266" s="398"/>
      <c r="C266" s="371"/>
      <c r="D266" s="373"/>
      <c r="E266" s="374"/>
      <c r="F266" s="1447"/>
    </row>
    <row r="267" spans="1:6" s="1444" customFormat="1" ht="12.5" x14ac:dyDescent="0.25">
      <c r="A267" s="371"/>
      <c r="B267" s="398"/>
      <c r="C267" s="371"/>
      <c r="D267" s="373"/>
      <c r="E267" s="374"/>
      <c r="F267" s="1447"/>
    </row>
    <row r="268" spans="1:6" s="1444" customFormat="1" ht="12.5" x14ac:dyDescent="0.25">
      <c r="A268" s="371"/>
      <c r="B268" s="398"/>
      <c r="C268" s="371"/>
      <c r="D268" s="373"/>
      <c r="E268" s="374"/>
      <c r="F268" s="1447"/>
    </row>
    <row r="269" spans="1:6" s="1444" customFormat="1" ht="12.5" x14ac:dyDescent="0.25">
      <c r="A269" s="371"/>
      <c r="B269" s="398"/>
      <c r="C269" s="371"/>
      <c r="D269" s="373"/>
      <c r="E269" s="374"/>
      <c r="F269" s="1447"/>
    </row>
    <row r="270" spans="1:6" s="1444" customFormat="1" ht="12.5" x14ac:dyDescent="0.25">
      <c r="A270" s="371"/>
      <c r="B270" s="378"/>
      <c r="C270" s="371"/>
      <c r="D270" s="373"/>
      <c r="E270" s="383"/>
      <c r="F270" s="1467"/>
    </row>
    <row r="271" spans="1:6" s="1444" customFormat="1" ht="12.5" x14ac:dyDescent="0.25">
      <c r="A271" s="371"/>
      <c r="B271" s="378"/>
      <c r="C271" s="371"/>
      <c r="D271" s="373"/>
      <c r="E271" s="383"/>
      <c r="F271" s="1467"/>
    </row>
    <row r="272" spans="1:6" s="1444" customFormat="1" ht="12.5" x14ac:dyDescent="0.25">
      <c r="A272" s="371"/>
      <c r="B272" s="378"/>
      <c r="C272" s="371"/>
      <c r="D272" s="373"/>
      <c r="E272" s="383"/>
      <c r="F272" s="1467"/>
    </row>
    <row r="273" spans="1:6" s="1444" customFormat="1" ht="12.5" x14ac:dyDescent="0.25">
      <c r="A273" s="371"/>
      <c r="B273" s="378"/>
      <c r="C273" s="371"/>
      <c r="D273" s="373"/>
      <c r="E273" s="383"/>
      <c r="F273" s="1467"/>
    </row>
    <row r="274" spans="1:6" s="1444" customFormat="1" ht="12.5" x14ac:dyDescent="0.25">
      <c r="A274" s="371"/>
      <c r="B274" s="378"/>
      <c r="C274" s="371"/>
      <c r="D274" s="373"/>
      <c r="E274" s="383"/>
      <c r="F274" s="1467"/>
    </row>
    <row r="275" spans="1:6" s="1444" customFormat="1" ht="12.5" x14ac:dyDescent="0.25">
      <c r="A275" s="371"/>
      <c r="B275" s="378"/>
      <c r="C275" s="371"/>
      <c r="D275" s="373"/>
      <c r="E275" s="383"/>
      <c r="F275" s="1467"/>
    </row>
    <row r="276" spans="1:6" s="1444" customFormat="1" ht="12.5" x14ac:dyDescent="0.25">
      <c r="A276" s="371"/>
      <c r="B276" s="378"/>
      <c r="C276" s="371"/>
      <c r="D276" s="373"/>
      <c r="E276" s="383"/>
      <c r="F276" s="1467"/>
    </row>
    <row r="277" spans="1:6" s="1444" customFormat="1" ht="12.5" x14ac:dyDescent="0.25">
      <c r="A277" s="371"/>
      <c r="B277" s="378"/>
      <c r="C277" s="371"/>
      <c r="D277" s="373"/>
      <c r="E277" s="383"/>
      <c r="F277" s="1467"/>
    </row>
    <row r="278" spans="1:6" s="1444" customFormat="1" ht="12.5" x14ac:dyDescent="0.25">
      <c r="A278" s="371"/>
      <c r="B278" s="378"/>
      <c r="C278" s="371"/>
      <c r="D278" s="373"/>
      <c r="E278" s="383"/>
      <c r="F278" s="1467"/>
    </row>
    <row r="279" spans="1:6" s="1444" customFormat="1" ht="12.5" x14ac:dyDescent="0.25">
      <c r="A279" s="371"/>
      <c r="B279" s="378"/>
      <c r="C279" s="371"/>
      <c r="D279" s="373"/>
      <c r="E279" s="383"/>
      <c r="F279" s="1467"/>
    </row>
    <row r="280" spans="1:6" s="1444" customFormat="1" ht="12.5" x14ac:dyDescent="0.25">
      <c r="A280" s="371"/>
      <c r="B280" s="378"/>
      <c r="C280" s="371"/>
      <c r="D280" s="373"/>
      <c r="E280" s="383"/>
      <c r="F280" s="1467"/>
    </row>
    <row r="281" spans="1:6" s="1444" customFormat="1" ht="12.5" x14ac:dyDescent="0.25">
      <c r="A281" s="371"/>
      <c r="B281" s="378"/>
      <c r="C281" s="371"/>
      <c r="D281" s="373"/>
      <c r="E281" s="383"/>
      <c r="F281" s="1467"/>
    </row>
    <row r="282" spans="1:6" s="1444" customFormat="1" ht="12.5" x14ac:dyDescent="0.25">
      <c r="A282" s="371"/>
      <c r="B282" s="378"/>
      <c r="C282" s="371"/>
      <c r="D282" s="373"/>
      <c r="E282" s="383"/>
      <c r="F282" s="1467"/>
    </row>
    <row r="283" spans="1:6" s="1444" customFormat="1" ht="12.5" x14ac:dyDescent="0.25">
      <c r="A283" s="371"/>
      <c r="B283" s="378"/>
      <c r="C283" s="371"/>
      <c r="D283" s="373"/>
      <c r="E283" s="383"/>
      <c r="F283" s="1467"/>
    </row>
    <row r="284" spans="1:6" s="1444" customFormat="1" ht="12.5" x14ac:dyDescent="0.25">
      <c r="A284" s="371"/>
      <c r="B284" s="378"/>
      <c r="C284" s="371"/>
      <c r="D284" s="373"/>
      <c r="E284" s="383"/>
      <c r="F284" s="1467"/>
    </row>
    <row r="285" spans="1:6" s="1444" customFormat="1" ht="12.5" x14ac:dyDescent="0.25">
      <c r="A285" s="371"/>
      <c r="B285" s="378"/>
      <c r="C285" s="371"/>
      <c r="D285" s="373"/>
      <c r="E285" s="383"/>
      <c r="F285" s="1467"/>
    </row>
    <row r="286" spans="1:6" s="1444" customFormat="1" ht="12.5" x14ac:dyDescent="0.25">
      <c r="A286" s="371"/>
      <c r="B286" s="378"/>
      <c r="C286" s="371"/>
      <c r="D286" s="373"/>
      <c r="E286" s="383"/>
      <c r="F286" s="1467"/>
    </row>
    <row r="287" spans="1:6" s="1444" customFormat="1" ht="12.5" x14ac:dyDescent="0.25">
      <c r="A287" s="371"/>
      <c r="B287" s="378"/>
      <c r="C287" s="371"/>
      <c r="D287" s="373"/>
      <c r="E287" s="383"/>
      <c r="F287" s="1467"/>
    </row>
    <row r="288" spans="1:6" s="1444" customFormat="1" ht="12.5" x14ac:dyDescent="0.25">
      <c r="A288" s="371"/>
      <c r="B288" s="378"/>
      <c r="C288" s="371"/>
      <c r="D288" s="373"/>
      <c r="E288" s="383"/>
      <c r="F288" s="1467"/>
    </row>
    <row r="289" spans="1:6" s="1444" customFormat="1" ht="12.5" x14ac:dyDescent="0.25">
      <c r="A289" s="371"/>
      <c r="B289" s="378"/>
      <c r="C289" s="371"/>
      <c r="D289" s="373"/>
      <c r="E289" s="383"/>
      <c r="F289" s="1467"/>
    </row>
    <row r="290" spans="1:6" s="1444" customFormat="1" ht="12.5" x14ac:dyDescent="0.25">
      <c r="A290" s="371"/>
      <c r="B290" s="378"/>
      <c r="C290" s="371"/>
      <c r="D290" s="373"/>
      <c r="E290" s="383"/>
      <c r="F290" s="1467"/>
    </row>
    <row r="291" spans="1:6" s="1444" customFormat="1" ht="12.5" x14ac:dyDescent="0.25">
      <c r="A291" s="371"/>
      <c r="B291" s="378"/>
      <c r="C291" s="371"/>
      <c r="D291" s="373"/>
      <c r="E291" s="383"/>
      <c r="F291" s="1467"/>
    </row>
    <row r="292" spans="1:6" s="1444" customFormat="1" ht="12.5" x14ac:dyDescent="0.25">
      <c r="A292" s="371"/>
      <c r="B292" s="378"/>
      <c r="C292" s="371"/>
      <c r="D292" s="373"/>
      <c r="E292" s="383"/>
      <c r="F292" s="1467"/>
    </row>
    <row r="293" spans="1:6" s="1444" customFormat="1" ht="12.5" x14ac:dyDescent="0.25">
      <c r="A293" s="371"/>
      <c r="B293" s="378"/>
      <c r="C293" s="371"/>
      <c r="D293" s="373"/>
      <c r="E293" s="383"/>
      <c r="F293" s="1467"/>
    </row>
    <row r="294" spans="1:6" s="1444" customFormat="1" ht="12.5" x14ac:dyDescent="0.25">
      <c r="A294" s="371"/>
      <c r="B294" s="378"/>
      <c r="C294" s="371"/>
      <c r="D294" s="373"/>
      <c r="E294" s="383"/>
      <c r="F294" s="1467"/>
    </row>
    <row r="295" spans="1:6" s="1444" customFormat="1" ht="12.5" x14ac:dyDescent="0.25">
      <c r="A295" s="371"/>
      <c r="B295" s="378"/>
      <c r="C295" s="371"/>
      <c r="D295" s="373"/>
      <c r="E295" s="383"/>
      <c r="F295" s="1467"/>
    </row>
    <row r="296" spans="1:6" s="1444" customFormat="1" ht="12.5" x14ac:dyDescent="0.25">
      <c r="A296" s="371"/>
      <c r="B296" s="378"/>
      <c r="C296" s="371"/>
      <c r="D296" s="373"/>
      <c r="E296" s="383"/>
      <c r="F296" s="1467"/>
    </row>
    <row r="297" spans="1:6" s="1444" customFormat="1" ht="12.5" x14ac:dyDescent="0.25">
      <c r="A297" s="371"/>
      <c r="B297" s="378"/>
      <c r="C297" s="371"/>
      <c r="D297" s="373"/>
      <c r="E297" s="383"/>
      <c r="F297" s="1467"/>
    </row>
    <row r="298" spans="1:6" s="1444" customFormat="1" ht="12.5" x14ac:dyDescent="0.25">
      <c r="A298" s="371"/>
      <c r="B298" s="378"/>
      <c r="C298" s="371"/>
      <c r="D298" s="373"/>
      <c r="E298" s="383"/>
      <c r="F298" s="1467"/>
    </row>
    <row r="299" spans="1:6" s="1444" customFormat="1" ht="12.5" x14ac:dyDescent="0.25">
      <c r="A299" s="371"/>
      <c r="B299" s="378"/>
      <c r="C299" s="371"/>
      <c r="D299" s="373"/>
      <c r="E299" s="383"/>
      <c r="F299" s="1467"/>
    </row>
    <row r="300" spans="1:6" s="1444" customFormat="1" ht="12.5" x14ac:dyDescent="0.25">
      <c r="A300" s="371"/>
      <c r="B300" s="378"/>
      <c r="C300" s="371"/>
      <c r="D300" s="373"/>
      <c r="E300" s="383"/>
      <c r="F300" s="1467"/>
    </row>
    <row r="301" spans="1:6" s="1444" customFormat="1" ht="12.5" x14ac:dyDescent="0.25">
      <c r="A301" s="371"/>
      <c r="B301" s="378"/>
      <c r="C301" s="371"/>
      <c r="D301" s="373"/>
      <c r="E301" s="383"/>
      <c r="F301" s="1467"/>
    </row>
    <row r="302" spans="1:6" s="1444" customFormat="1" ht="12.5" x14ac:dyDescent="0.25">
      <c r="A302" s="371"/>
      <c r="B302" s="378"/>
      <c r="C302" s="371"/>
      <c r="D302" s="373"/>
      <c r="E302" s="383"/>
      <c r="F302" s="1467"/>
    </row>
    <row r="303" spans="1:6" s="1444" customFormat="1" ht="19.899999999999999" customHeight="1" x14ac:dyDescent="0.25">
      <c r="A303" s="2186" t="s">
        <v>487</v>
      </c>
      <c r="B303" s="2187"/>
      <c r="C303" s="2187"/>
      <c r="D303" s="2187"/>
      <c r="E303" s="2188"/>
      <c r="F303" s="1468">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
  <sheetViews>
    <sheetView view="pageBreakPreview" zoomScale="90" zoomScaleNormal="100" zoomScaleSheetLayoutView="90" workbookViewId="0">
      <pane ySplit="5" topLeftCell="A6" activePane="bottomLeft" state="frozen"/>
      <selection activeCell="F226" sqref="F226"/>
      <selection pane="bottomLeft" activeCell="B14" sqref="B14"/>
    </sheetView>
  </sheetViews>
  <sheetFormatPr defaultColWidth="9.1796875" defaultRowHeight="12.5" x14ac:dyDescent="0.25"/>
  <cols>
    <col min="1" max="1" width="8.7265625" style="273" customWidth="1"/>
    <col min="2" max="2" width="66.81640625" style="182" customWidth="1"/>
    <col min="3" max="3" width="7.54296875" style="182" customWidth="1"/>
    <col min="4" max="4" width="9.453125" style="182" customWidth="1"/>
    <col min="5" max="5" width="12.1796875" style="274" customWidth="1"/>
    <col min="6" max="6" width="14.1796875" style="274" customWidth="1"/>
    <col min="7" max="16384" width="9.1796875" style="182"/>
  </cols>
  <sheetData>
    <row r="1" spans="1:6" ht="13" x14ac:dyDescent="0.25">
      <c r="A1" s="2101" t="s">
        <v>0</v>
      </c>
      <c r="B1" s="2101"/>
      <c r="C1" s="2101"/>
      <c r="D1" s="2101"/>
      <c r="E1" s="2101"/>
      <c r="F1" s="2101"/>
    </row>
    <row r="2" spans="1:6" ht="13" x14ac:dyDescent="0.25">
      <c r="A2" s="2095" t="s">
        <v>2490</v>
      </c>
      <c r="B2" s="2095"/>
      <c r="C2" s="2095"/>
      <c r="D2" s="2095"/>
      <c r="E2" s="2095"/>
      <c r="F2" s="2095"/>
    </row>
    <row r="3" spans="1:6" ht="13" x14ac:dyDescent="0.25">
      <c r="A3" s="2096" t="s">
        <v>1975</v>
      </c>
      <c r="B3" s="2096"/>
      <c r="C3" s="2096"/>
      <c r="D3" s="2096"/>
      <c r="E3" s="2096"/>
      <c r="F3" s="2096"/>
    </row>
    <row r="4" spans="1:6" ht="13.5" thickBot="1" x14ac:dyDescent="0.35">
      <c r="A4" s="2" t="s">
        <v>1954</v>
      </c>
      <c r="C4" s="183"/>
      <c r="D4" s="183"/>
      <c r="E4" s="182"/>
      <c r="F4" s="182"/>
    </row>
    <row r="5" spans="1:6" ht="13.5" thickBot="1" x14ac:dyDescent="0.35">
      <c r="A5" s="250" t="s">
        <v>1</v>
      </c>
      <c r="B5" s="251" t="s">
        <v>2</v>
      </c>
      <c r="C5" s="251" t="s">
        <v>3</v>
      </c>
      <c r="D5" s="251" t="s">
        <v>4</v>
      </c>
      <c r="E5" s="251" t="s">
        <v>5</v>
      </c>
      <c r="F5" s="252" t="s">
        <v>6</v>
      </c>
    </row>
    <row r="6" spans="1:6" x14ac:dyDescent="0.25">
      <c r="A6" s="253"/>
      <c r="B6" s="254"/>
      <c r="C6" s="255"/>
      <c r="D6" s="187"/>
      <c r="E6" s="256"/>
      <c r="F6" s="257"/>
    </row>
    <row r="7" spans="1:6" ht="13" x14ac:dyDescent="0.25">
      <c r="A7" s="258"/>
      <c r="B7" s="186" t="s">
        <v>29</v>
      </c>
      <c r="C7" s="187"/>
      <c r="D7" s="187"/>
      <c r="E7" s="259"/>
      <c r="F7" s="245"/>
    </row>
    <row r="8" spans="1:6" ht="13" x14ac:dyDescent="0.25">
      <c r="A8" s="258"/>
      <c r="B8" s="186"/>
      <c r="C8" s="187"/>
      <c r="D8" s="187"/>
      <c r="E8" s="259"/>
      <c r="F8" s="245"/>
    </row>
    <row r="9" spans="1:6" x14ac:dyDescent="0.25">
      <c r="A9" s="258" t="s">
        <v>1252</v>
      </c>
      <c r="B9" s="1" t="s">
        <v>30</v>
      </c>
      <c r="C9" s="187" t="s">
        <v>31</v>
      </c>
      <c r="D9" s="187">
        <v>30</v>
      </c>
      <c r="E9" s="259"/>
      <c r="F9" s="260">
        <f>D9*E9</f>
        <v>0</v>
      </c>
    </row>
    <row r="10" spans="1:6" x14ac:dyDescent="0.25">
      <c r="A10" s="258" t="s">
        <v>1253</v>
      </c>
      <c r="B10" s="1" t="s">
        <v>32</v>
      </c>
      <c r="C10" s="184" t="s">
        <v>31</v>
      </c>
      <c r="D10" s="187">
        <v>30</v>
      </c>
      <c r="E10" s="261"/>
      <c r="F10" s="260">
        <f t="shared" ref="F10:F15" si="0">D10*E10</f>
        <v>0</v>
      </c>
    </row>
    <row r="11" spans="1:6" x14ac:dyDescent="0.25">
      <c r="A11" s="258" t="s">
        <v>1254</v>
      </c>
      <c r="B11" s="1" t="s">
        <v>33</v>
      </c>
      <c r="C11" s="184" t="s">
        <v>31</v>
      </c>
      <c r="D11" s="187">
        <v>30</v>
      </c>
      <c r="E11" s="261"/>
      <c r="F11" s="260">
        <f t="shared" si="0"/>
        <v>0</v>
      </c>
    </row>
    <row r="12" spans="1:6" x14ac:dyDescent="0.25">
      <c r="A12" s="258" t="s">
        <v>1255</v>
      </c>
      <c r="B12" s="1" t="s">
        <v>34</v>
      </c>
      <c r="C12" s="184" t="s">
        <v>31</v>
      </c>
      <c r="D12" s="187">
        <v>170</v>
      </c>
      <c r="E12" s="261"/>
      <c r="F12" s="260">
        <f t="shared" si="0"/>
        <v>0</v>
      </c>
    </row>
    <row r="13" spans="1:6" x14ac:dyDescent="0.25">
      <c r="A13" s="258" t="s">
        <v>1256</v>
      </c>
      <c r="B13" s="1" t="s">
        <v>35</v>
      </c>
      <c r="C13" s="184" t="s">
        <v>31</v>
      </c>
      <c r="D13" s="187">
        <v>3.7</v>
      </c>
      <c r="E13" s="261"/>
      <c r="F13" s="260">
        <f t="shared" si="0"/>
        <v>0</v>
      </c>
    </row>
    <row r="14" spans="1:6" x14ac:dyDescent="0.25">
      <c r="A14" s="258" t="s">
        <v>1257</v>
      </c>
      <c r="B14" s="1" t="s">
        <v>36</v>
      </c>
      <c r="C14" s="184" t="s">
        <v>31</v>
      </c>
      <c r="D14" s="187">
        <v>10</v>
      </c>
      <c r="E14" s="261"/>
      <c r="F14" s="260">
        <f t="shared" si="0"/>
        <v>0</v>
      </c>
    </row>
    <row r="15" spans="1:6" x14ac:dyDescent="0.25">
      <c r="A15" s="258" t="s">
        <v>1258</v>
      </c>
      <c r="B15" s="1" t="s">
        <v>37</v>
      </c>
      <c r="C15" s="184" t="s">
        <v>31</v>
      </c>
      <c r="D15" s="187">
        <v>15</v>
      </c>
      <c r="E15" s="261"/>
      <c r="F15" s="260">
        <f t="shared" si="0"/>
        <v>0</v>
      </c>
    </row>
    <row r="16" spans="1:6" x14ac:dyDescent="0.25">
      <c r="A16" s="258"/>
      <c r="B16" s="1"/>
      <c r="C16" s="184"/>
      <c r="D16" s="184"/>
      <c r="E16" s="261"/>
      <c r="F16" s="244"/>
    </row>
    <row r="17" spans="1:6" ht="13" x14ac:dyDescent="0.25">
      <c r="A17" s="258"/>
      <c r="B17" s="186" t="s">
        <v>38</v>
      </c>
      <c r="C17" s="184"/>
      <c r="D17" s="187"/>
      <c r="E17" s="261"/>
      <c r="F17" s="244"/>
    </row>
    <row r="18" spans="1:6" ht="13" x14ac:dyDescent="0.25">
      <c r="A18" s="258"/>
      <c r="B18" s="186"/>
      <c r="C18" s="184"/>
      <c r="D18" s="187"/>
      <c r="E18" s="261"/>
      <c r="F18" s="244"/>
    </row>
    <row r="19" spans="1:6" x14ac:dyDescent="0.25">
      <c r="A19" s="258" t="s">
        <v>1259</v>
      </c>
      <c r="B19" s="1" t="s">
        <v>39</v>
      </c>
      <c r="C19" s="184" t="s">
        <v>40</v>
      </c>
      <c r="D19" s="187">
        <v>2</v>
      </c>
      <c r="E19" s="261"/>
      <c r="F19" s="260">
        <f t="shared" ref="F19:F35" si="1">D19*E19</f>
        <v>0</v>
      </c>
    </row>
    <row r="20" spans="1:6" x14ac:dyDescent="0.25">
      <c r="A20" s="258" t="s">
        <v>1260</v>
      </c>
      <c r="B20" s="1" t="s">
        <v>41</v>
      </c>
      <c r="C20" s="184" t="s">
        <v>42</v>
      </c>
      <c r="D20" s="187">
        <v>1</v>
      </c>
      <c r="E20" s="261"/>
      <c r="F20" s="260">
        <f t="shared" si="1"/>
        <v>0</v>
      </c>
    </row>
    <row r="21" spans="1:6" x14ac:dyDescent="0.25">
      <c r="A21" s="258" t="s">
        <v>1261</v>
      </c>
      <c r="B21" s="1" t="s">
        <v>43</v>
      </c>
      <c r="C21" s="184" t="s">
        <v>42</v>
      </c>
      <c r="D21" s="184">
        <v>3</v>
      </c>
      <c r="E21" s="261"/>
      <c r="F21" s="260">
        <f t="shared" si="1"/>
        <v>0</v>
      </c>
    </row>
    <row r="22" spans="1:6" x14ac:dyDescent="0.25">
      <c r="A22" s="258" t="s">
        <v>1262</v>
      </c>
      <c r="B22" s="1" t="s">
        <v>44</v>
      </c>
      <c r="C22" s="184" t="s">
        <v>45</v>
      </c>
      <c r="D22" s="187">
        <v>10</v>
      </c>
      <c r="E22" s="261"/>
      <c r="F22" s="260">
        <f t="shared" si="1"/>
        <v>0</v>
      </c>
    </row>
    <row r="23" spans="1:6" x14ac:dyDescent="0.25">
      <c r="A23" s="258" t="s">
        <v>1263</v>
      </c>
      <c r="B23" s="1" t="s">
        <v>46</v>
      </c>
      <c r="C23" s="184" t="s">
        <v>42</v>
      </c>
      <c r="D23" s="187">
        <v>1</v>
      </c>
      <c r="E23" s="261"/>
      <c r="F23" s="260">
        <f t="shared" si="1"/>
        <v>0</v>
      </c>
    </row>
    <row r="24" spans="1:6" x14ac:dyDescent="0.25">
      <c r="A24" s="258" t="s">
        <v>1264</v>
      </c>
      <c r="B24" s="1" t="s">
        <v>47</v>
      </c>
      <c r="C24" s="184" t="s">
        <v>42</v>
      </c>
      <c r="D24" s="187">
        <v>1</v>
      </c>
      <c r="E24" s="261"/>
      <c r="F24" s="260">
        <f t="shared" si="1"/>
        <v>0</v>
      </c>
    </row>
    <row r="25" spans="1:6" x14ac:dyDescent="0.25">
      <c r="A25" s="258" t="s">
        <v>1265</v>
      </c>
      <c r="B25" s="1" t="s">
        <v>1241</v>
      </c>
      <c r="C25" s="184" t="s">
        <v>19</v>
      </c>
      <c r="D25" s="262">
        <v>1000</v>
      </c>
      <c r="E25" s="261"/>
      <c r="F25" s="260">
        <f t="shared" si="1"/>
        <v>0</v>
      </c>
    </row>
    <row r="26" spans="1:6" x14ac:dyDescent="0.25">
      <c r="A26" s="258" t="s">
        <v>1266</v>
      </c>
      <c r="B26" s="1" t="s">
        <v>1240</v>
      </c>
      <c r="C26" s="184" t="s">
        <v>48</v>
      </c>
      <c r="D26" s="187">
        <v>1</v>
      </c>
      <c r="E26" s="261"/>
      <c r="F26" s="260">
        <f>D26*E26</f>
        <v>0</v>
      </c>
    </row>
    <row r="27" spans="1:6" x14ac:dyDescent="0.25">
      <c r="A27" s="258" t="s">
        <v>1267</v>
      </c>
      <c r="B27" s="1" t="s">
        <v>49</v>
      </c>
      <c r="C27" s="184" t="s">
        <v>48</v>
      </c>
      <c r="D27" s="184">
        <v>2</v>
      </c>
      <c r="E27" s="261"/>
      <c r="F27" s="260">
        <f t="shared" si="1"/>
        <v>0</v>
      </c>
    </row>
    <row r="28" spans="1:6" x14ac:dyDescent="0.25">
      <c r="A28" s="258" t="s">
        <v>1268</v>
      </c>
      <c r="B28" s="1" t="s">
        <v>1237</v>
      </c>
      <c r="C28" s="184" t="s">
        <v>50</v>
      </c>
      <c r="D28" s="187">
        <v>3</v>
      </c>
      <c r="E28" s="329"/>
      <c r="F28" s="279">
        <f t="shared" si="1"/>
        <v>0</v>
      </c>
    </row>
    <row r="29" spans="1:6" ht="14.5" x14ac:dyDescent="0.25">
      <c r="A29" s="258" t="s">
        <v>1269</v>
      </c>
      <c r="B29" s="1" t="s">
        <v>51</v>
      </c>
      <c r="C29" s="184" t="s">
        <v>840</v>
      </c>
      <c r="D29" s="187">
        <v>0.5</v>
      </c>
      <c r="E29" s="329"/>
      <c r="F29" s="279">
        <f t="shared" si="1"/>
        <v>0</v>
      </c>
    </row>
    <row r="30" spans="1:6" ht="14.5" x14ac:dyDescent="0.25">
      <c r="A30" s="258" t="s">
        <v>1270</v>
      </c>
      <c r="B30" s="1" t="s">
        <v>52</v>
      </c>
      <c r="C30" s="184" t="s">
        <v>840</v>
      </c>
      <c r="D30" s="187">
        <v>0.5</v>
      </c>
      <c r="E30" s="329"/>
      <c r="F30" s="279">
        <f t="shared" si="1"/>
        <v>0</v>
      </c>
    </row>
    <row r="31" spans="1:6" x14ac:dyDescent="0.25">
      <c r="B31" s="1" t="s">
        <v>53</v>
      </c>
      <c r="C31" s="184"/>
      <c r="D31" s="187"/>
      <c r="E31" s="261"/>
      <c r="F31" s="260"/>
    </row>
    <row r="32" spans="1:6" x14ac:dyDescent="0.25">
      <c r="A32" s="258" t="s">
        <v>1271</v>
      </c>
      <c r="B32" s="1" t="s">
        <v>54</v>
      </c>
      <c r="C32" s="184" t="s">
        <v>50</v>
      </c>
      <c r="D32" s="187">
        <v>20</v>
      </c>
      <c r="E32" s="261"/>
      <c r="F32" s="260">
        <f t="shared" si="1"/>
        <v>0</v>
      </c>
    </row>
    <row r="33" spans="1:6" x14ac:dyDescent="0.25">
      <c r="A33" s="258" t="s">
        <v>1272</v>
      </c>
      <c r="B33" s="1" t="s">
        <v>55</v>
      </c>
      <c r="C33" s="184" t="s">
        <v>50</v>
      </c>
      <c r="D33" s="184">
        <v>10</v>
      </c>
      <c r="E33" s="261"/>
      <c r="F33" s="260">
        <f t="shared" si="1"/>
        <v>0</v>
      </c>
    </row>
    <row r="34" spans="1:6" x14ac:dyDescent="0.25">
      <c r="A34" s="258" t="s">
        <v>1273</v>
      </c>
      <c r="B34" s="1" t="s">
        <v>56</v>
      </c>
      <c r="C34" s="184" t="s">
        <v>50</v>
      </c>
      <c r="D34" s="184">
        <v>5</v>
      </c>
      <c r="E34" s="261"/>
      <c r="F34" s="260">
        <f t="shared" si="1"/>
        <v>0</v>
      </c>
    </row>
    <row r="35" spans="1:6" x14ac:dyDescent="0.25">
      <c r="A35" s="258" t="s">
        <v>1274</v>
      </c>
      <c r="B35" s="1" t="s">
        <v>1238</v>
      </c>
      <c r="C35" s="184" t="s">
        <v>48</v>
      </c>
      <c r="D35" s="184">
        <v>5</v>
      </c>
      <c r="E35" s="261"/>
      <c r="F35" s="260">
        <f t="shared" si="1"/>
        <v>0</v>
      </c>
    </row>
    <row r="36" spans="1:6" x14ac:dyDescent="0.25">
      <c r="A36" s="258" t="s">
        <v>1275</v>
      </c>
      <c r="B36" s="1" t="s">
        <v>1239</v>
      </c>
      <c r="C36" s="184" t="s">
        <v>48</v>
      </c>
      <c r="D36" s="187">
        <v>5</v>
      </c>
      <c r="E36" s="261"/>
      <c r="F36" s="260">
        <f>D36*E36</f>
        <v>0</v>
      </c>
    </row>
    <row r="37" spans="1:6" x14ac:dyDescent="0.25">
      <c r="A37" s="258" t="s">
        <v>1276</v>
      </c>
      <c r="B37" s="1" t="s">
        <v>57</v>
      </c>
      <c r="C37" s="184" t="s">
        <v>42</v>
      </c>
      <c r="D37" s="187">
        <v>2</v>
      </c>
      <c r="E37" s="261"/>
      <c r="F37" s="260">
        <f>D37*E37</f>
        <v>0</v>
      </c>
    </row>
    <row r="38" spans="1:6" x14ac:dyDescent="0.25">
      <c r="A38" s="258" t="s">
        <v>1277</v>
      </c>
      <c r="B38" s="1" t="s">
        <v>58</v>
      </c>
      <c r="C38" s="184" t="s">
        <v>42</v>
      </c>
      <c r="D38" s="187">
        <v>1</v>
      </c>
      <c r="E38" s="261"/>
      <c r="F38" s="260">
        <f>D38*E38</f>
        <v>0</v>
      </c>
    </row>
    <row r="39" spans="1:6" x14ac:dyDescent="0.25">
      <c r="A39" s="253"/>
      <c r="B39" s="189"/>
      <c r="C39" s="184"/>
      <c r="D39" s="184"/>
      <c r="E39" s="261"/>
      <c r="F39" s="244"/>
    </row>
    <row r="40" spans="1:6" ht="13" x14ac:dyDescent="0.3">
      <c r="A40" s="253"/>
      <c r="B40" s="263" t="s">
        <v>59</v>
      </c>
      <c r="C40" s="184"/>
      <c r="D40" s="184"/>
      <c r="E40" s="261"/>
      <c r="F40" s="244"/>
    </row>
    <row r="41" spans="1:6" x14ac:dyDescent="0.25">
      <c r="A41" s="253"/>
      <c r="B41" s="189"/>
      <c r="C41" s="184"/>
      <c r="D41" s="184"/>
      <c r="E41" s="261"/>
      <c r="F41" s="244"/>
    </row>
    <row r="42" spans="1:6" x14ac:dyDescent="0.25">
      <c r="A42" s="258" t="s">
        <v>1278</v>
      </c>
      <c r="B42" s="1" t="s">
        <v>962</v>
      </c>
      <c r="C42" s="184" t="s">
        <v>31</v>
      </c>
      <c r="D42" s="184">
        <v>5</v>
      </c>
      <c r="E42" s="261"/>
      <c r="F42" s="260">
        <f>D42*E42</f>
        <v>0</v>
      </c>
    </row>
    <row r="43" spans="1:6" x14ac:dyDescent="0.25">
      <c r="A43" s="253"/>
      <c r="B43" s="1"/>
      <c r="C43" s="184"/>
      <c r="D43" s="184"/>
      <c r="E43" s="261"/>
      <c r="F43" s="322"/>
    </row>
    <row r="44" spans="1:6" x14ac:dyDescent="0.25">
      <c r="A44" s="253"/>
      <c r="B44" s="1" t="s">
        <v>60</v>
      </c>
      <c r="C44" s="184"/>
      <c r="D44" s="184"/>
      <c r="E44" s="261"/>
      <c r="F44" s="244"/>
    </row>
    <row r="45" spans="1:6" x14ac:dyDescent="0.25">
      <c r="A45" s="258" t="s">
        <v>1279</v>
      </c>
      <c r="B45" s="1" t="s">
        <v>1242</v>
      </c>
      <c r="C45" s="184" t="s">
        <v>31</v>
      </c>
      <c r="D45" s="184">
        <v>5</v>
      </c>
      <c r="E45" s="261"/>
      <c r="F45" s="260">
        <f>D45*E45</f>
        <v>0</v>
      </c>
    </row>
    <row r="46" spans="1:6" x14ac:dyDescent="0.25">
      <c r="A46" s="258" t="s">
        <v>1280</v>
      </c>
      <c r="B46" s="1" t="s">
        <v>1243</v>
      </c>
      <c r="C46" s="184" t="s">
        <v>31</v>
      </c>
      <c r="D46" s="184">
        <v>5</v>
      </c>
      <c r="E46" s="261"/>
      <c r="F46" s="260">
        <f>D46*E46</f>
        <v>0</v>
      </c>
    </row>
    <row r="47" spans="1:6" x14ac:dyDescent="0.25">
      <c r="A47" s="253"/>
      <c r="B47" s="1"/>
      <c r="C47" s="184"/>
      <c r="D47" s="184"/>
      <c r="E47" s="261"/>
      <c r="F47" s="244"/>
    </row>
    <row r="48" spans="1:6" x14ac:dyDescent="0.25">
      <c r="A48" s="253"/>
      <c r="B48" s="1" t="s">
        <v>61</v>
      </c>
      <c r="C48" s="184"/>
      <c r="D48" s="184"/>
      <c r="E48" s="256"/>
      <c r="F48" s="257"/>
    </row>
    <row r="49" spans="1:6" x14ac:dyDescent="0.25">
      <c r="A49" s="258" t="s">
        <v>1281</v>
      </c>
      <c r="B49" s="1" t="s">
        <v>62</v>
      </c>
      <c r="C49" s="184" t="s">
        <v>31</v>
      </c>
      <c r="D49" s="187">
        <v>5</v>
      </c>
      <c r="E49" s="259"/>
      <c r="F49" s="260">
        <f>D49*E49</f>
        <v>0</v>
      </c>
    </row>
    <row r="50" spans="1:6" x14ac:dyDescent="0.25">
      <c r="A50" s="258" t="s">
        <v>1282</v>
      </c>
      <c r="B50" s="1" t="s">
        <v>63</v>
      </c>
      <c r="C50" s="184" t="s">
        <v>31</v>
      </c>
      <c r="D50" s="187">
        <v>5</v>
      </c>
      <c r="E50" s="259"/>
      <c r="F50" s="260">
        <f>D50*E50</f>
        <v>0</v>
      </c>
    </row>
    <row r="51" spans="1:6" x14ac:dyDescent="0.25">
      <c r="A51" s="258"/>
      <c r="B51" s="1"/>
      <c r="C51" s="184"/>
      <c r="D51" s="187"/>
      <c r="E51" s="259"/>
      <c r="F51" s="257"/>
    </row>
    <row r="52" spans="1:6" x14ac:dyDescent="0.25">
      <c r="A52" s="258"/>
      <c r="B52" s="265" t="s">
        <v>64</v>
      </c>
      <c r="C52" s="184"/>
      <c r="D52" s="185"/>
      <c r="E52" s="259"/>
      <c r="F52" s="257"/>
    </row>
    <row r="53" spans="1:6" x14ac:dyDescent="0.25">
      <c r="A53" s="258" t="s">
        <v>1283</v>
      </c>
      <c r="B53" s="1" t="s">
        <v>1247</v>
      </c>
      <c r="C53" s="184" t="s">
        <v>31</v>
      </c>
      <c r="D53" s="185">
        <v>4</v>
      </c>
      <c r="E53" s="259"/>
      <c r="F53" s="260">
        <f>D53*E53</f>
        <v>0</v>
      </c>
    </row>
    <row r="54" spans="1:6" x14ac:dyDescent="0.25">
      <c r="A54" s="258" t="s">
        <v>1284</v>
      </c>
      <c r="B54" s="1" t="s">
        <v>1248</v>
      </c>
      <c r="C54" s="184" t="s">
        <v>31</v>
      </c>
      <c r="D54" s="185">
        <v>4</v>
      </c>
      <c r="E54" s="259"/>
      <c r="F54" s="260">
        <f>D54*E54</f>
        <v>0</v>
      </c>
    </row>
    <row r="55" spans="1:6" x14ac:dyDescent="0.25">
      <c r="A55" s="258"/>
      <c r="B55" s="1"/>
      <c r="C55" s="184"/>
      <c r="D55" s="185"/>
      <c r="E55" s="259"/>
      <c r="F55" s="257"/>
    </row>
    <row r="56" spans="1:6" x14ac:dyDescent="0.25">
      <c r="A56" s="258"/>
      <c r="B56" s="265" t="s">
        <v>1244</v>
      </c>
      <c r="C56" s="184"/>
      <c r="D56" s="266"/>
      <c r="E56" s="259"/>
      <c r="F56" s="257"/>
    </row>
    <row r="57" spans="1:6" ht="14.5" x14ac:dyDescent="0.25">
      <c r="A57" s="258" t="s">
        <v>1285</v>
      </c>
      <c r="B57" s="267" t="s">
        <v>1212</v>
      </c>
      <c r="C57" s="184" t="s">
        <v>31</v>
      </c>
      <c r="D57" s="266">
        <v>5</v>
      </c>
      <c r="E57" s="259"/>
      <c r="F57" s="260">
        <f>D57*E57</f>
        <v>0</v>
      </c>
    </row>
    <row r="58" spans="1:6" ht="14.5" x14ac:dyDescent="0.25">
      <c r="A58" s="258" t="s">
        <v>1286</v>
      </c>
      <c r="B58" s="267" t="s">
        <v>1213</v>
      </c>
      <c r="C58" s="184" t="s">
        <v>31</v>
      </c>
      <c r="D58" s="266">
        <v>4</v>
      </c>
      <c r="E58" s="259"/>
      <c r="F58" s="260">
        <f>D58*E58</f>
        <v>0</v>
      </c>
    </row>
    <row r="59" spans="1:6" ht="14.5" x14ac:dyDescent="0.25">
      <c r="A59" s="258" t="s">
        <v>1287</v>
      </c>
      <c r="B59" s="267" t="s">
        <v>1214</v>
      </c>
      <c r="C59" s="184" t="s">
        <v>31</v>
      </c>
      <c r="D59" s="266">
        <v>3</v>
      </c>
      <c r="E59" s="259"/>
      <c r="F59" s="260">
        <f>D59*E59</f>
        <v>0</v>
      </c>
    </row>
    <row r="60" spans="1:6" x14ac:dyDescent="0.25">
      <c r="A60" s="332" t="s">
        <v>1288</v>
      </c>
      <c r="B60" s="331" t="s">
        <v>1337</v>
      </c>
      <c r="C60" s="184" t="s">
        <v>31</v>
      </c>
      <c r="D60" s="266">
        <v>5</v>
      </c>
      <c r="E60" s="259"/>
      <c r="F60" s="260">
        <f>D60*E60</f>
        <v>0</v>
      </c>
    </row>
    <row r="61" spans="1:6" x14ac:dyDescent="0.25">
      <c r="A61" s="268"/>
      <c r="B61" s="267"/>
      <c r="C61" s="184"/>
      <c r="D61" s="266"/>
      <c r="E61" s="259"/>
      <c r="F61" s="245"/>
    </row>
    <row r="62" spans="1:6" x14ac:dyDescent="0.25">
      <c r="A62" s="258"/>
      <c r="B62" s="265" t="s">
        <v>66</v>
      </c>
      <c r="C62" s="184"/>
      <c r="D62" s="266"/>
      <c r="E62" s="259"/>
      <c r="F62" s="245"/>
    </row>
    <row r="63" spans="1:6" x14ac:dyDescent="0.25">
      <c r="A63" s="332" t="s">
        <v>1289</v>
      </c>
      <c r="B63" s="1" t="s">
        <v>67</v>
      </c>
      <c r="C63" s="184" t="s">
        <v>31</v>
      </c>
      <c r="D63" s="330">
        <v>0.5</v>
      </c>
      <c r="E63" s="259"/>
      <c r="F63" s="260">
        <f>D63*E63</f>
        <v>0</v>
      </c>
    </row>
    <row r="64" spans="1:6" x14ac:dyDescent="0.25">
      <c r="A64" s="258"/>
      <c r="B64" s="265"/>
      <c r="C64" s="184"/>
      <c r="D64" s="266"/>
      <c r="E64" s="259"/>
      <c r="F64" s="245"/>
    </row>
    <row r="65" spans="1:6" ht="17.25" customHeight="1" x14ac:dyDescent="0.25">
      <c r="A65" s="2098" t="s">
        <v>103</v>
      </c>
      <c r="B65" s="2099"/>
      <c r="C65" s="2099"/>
      <c r="D65" s="2099"/>
      <c r="E65" s="2099"/>
      <c r="F65" s="188">
        <f>SUM(F7:F63)</f>
        <v>0</v>
      </c>
    </row>
    <row r="66" spans="1:6" x14ac:dyDescent="0.25">
      <c r="A66" s="268"/>
      <c r="B66" s="1"/>
      <c r="C66" s="184"/>
      <c r="D66" s="266"/>
      <c r="E66" s="259"/>
      <c r="F66" s="260"/>
    </row>
    <row r="67" spans="1:6" x14ac:dyDescent="0.25">
      <c r="A67" s="332" t="s">
        <v>1290</v>
      </c>
      <c r="B67" s="1" t="s">
        <v>65</v>
      </c>
      <c r="C67" s="184"/>
      <c r="D67" s="266"/>
      <c r="E67" s="259"/>
      <c r="F67" s="245"/>
    </row>
    <row r="68" spans="1:6" x14ac:dyDescent="0.25">
      <c r="A68" s="258"/>
      <c r="B68" s="1" t="s">
        <v>68</v>
      </c>
      <c r="C68" s="184" t="s">
        <v>31</v>
      </c>
      <c r="D68" s="330">
        <v>0.5</v>
      </c>
      <c r="E68" s="259"/>
      <c r="F68" s="260">
        <f>D68*E68</f>
        <v>0</v>
      </c>
    </row>
    <row r="69" spans="1:6" x14ac:dyDescent="0.25">
      <c r="A69" s="258"/>
      <c r="B69" s="1" t="s">
        <v>69</v>
      </c>
      <c r="C69" s="184" t="s">
        <v>31</v>
      </c>
      <c r="D69" s="330">
        <v>0.5</v>
      </c>
      <c r="E69" s="259"/>
      <c r="F69" s="260">
        <f>D69*E69</f>
        <v>0</v>
      </c>
    </row>
    <row r="70" spans="1:6" x14ac:dyDescent="0.25">
      <c r="A70" s="258"/>
      <c r="B70" s="1" t="s">
        <v>70</v>
      </c>
      <c r="C70" s="184" t="s">
        <v>31</v>
      </c>
      <c r="D70" s="330">
        <v>0.5</v>
      </c>
      <c r="E70" s="259"/>
      <c r="F70" s="260">
        <f>D70*E70</f>
        <v>0</v>
      </c>
    </row>
    <row r="71" spans="1:6" x14ac:dyDescent="0.25">
      <c r="A71" s="268"/>
      <c r="B71" s="1"/>
      <c r="C71" s="184"/>
      <c r="D71" s="266"/>
      <c r="E71" s="259"/>
      <c r="F71" s="245"/>
    </row>
    <row r="72" spans="1:6" x14ac:dyDescent="0.25">
      <c r="A72" s="258"/>
      <c r="B72" s="265" t="s">
        <v>71</v>
      </c>
      <c r="C72" s="184"/>
      <c r="D72" s="187"/>
      <c r="E72" s="259"/>
      <c r="F72" s="245"/>
    </row>
    <row r="73" spans="1:6" x14ac:dyDescent="0.25">
      <c r="A73" s="332" t="s">
        <v>1291</v>
      </c>
      <c r="B73" s="1" t="s">
        <v>72</v>
      </c>
      <c r="C73" s="184" t="s">
        <v>31</v>
      </c>
      <c r="D73" s="330">
        <v>0.5</v>
      </c>
      <c r="E73" s="259"/>
      <c r="F73" s="260">
        <f>D73*E73</f>
        <v>0</v>
      </c>
    </row>
    <row r="74" spans="1:6" x14ac:dyDescent="0.25">
      <c r="A74" s="332" t="s">
        <v>1292</v>
      </c>
      <c r="B74" s="1" t="s">
        <v>73</v>
      </c>
      <c r="C74" s="184" t="s">
        <v>31</v>
      </c>
      <c r="D74" s="330">
        <v>0.5</v>
      </c>
      <c r="E74" s="259"/>
      <c r="F74" s="260">
        <f>D74*E74</f>
        <v>0</v>
      </c>
    </row>
    <row r="75" spans="1:6" x14ac:dyDescent="0.25">
      <c r="A75" s="258"/>
      <c r="B75" s="1"/>
      <c r="C75" s="184"/>
      <c r="D75" s="185"/>
      <c r="E75" s="259"/>
      <c r="F75" s="245"/>
    </row>
    <row r="76" spans="1:6" ht="13" thickBot="1" x14ac:dyDescent="0.3">
      <c r="A76" s="258"/>
      <c r="B76" s="265" t="s">
        <v>74</v>
      </c>
      <c r="C76" s="184"/>
      <c r="D76" s="185"/>
      <c r="E76" s="259"/>
      <c r="F76" s="245"/>
    </row>
    <row r="77" spans="1:6" x14ac:dyDescent="0.25">
      <c r="A77" s="332" t="s">
        <v>1293</v>
      </c>
      <c r="B77" s="1" t="s">
        <v>1245</v>
      </c>
      <c r="C77" s="184" t="s">
        <v>31</v>
      </c>
      <c r="D77" s="185">
        <v>1</v>
      </c>
      <c r="E77" s="259"/>
      <c r="F77" s="260">
        <f>D77*E77</f>
        <v>0</v>
      </c>
    </row>
    <row r="78" spans="1:6" x14ac:dyDescent="0.25">
      <c r="A78" s="332" t="s">
        <v>1294</v>
      </c>
      <c r="B78" s="1" t="s">
        <v>1246</v>
      </c>
      <c r="C78" s="184" t="s">
        <v>31</v>
      </c>
      <c r="D78" s="185">
        <v>1</v>
      </c>
      <c r="E78" s="259"/>
      <c r="F78" s="260">
        <f>D78*E78</f>
        <v>0</v>
      </c>
    </row>
    <row r="79" spans="1:6" x14ac:dyDescent="0.25">
      <c r="A79" s="268"/>
      <c r="B79" s="1"/>
      <c r="C79" s="184"/>
      <c r="D79" s="266"/>
      <c r="E79" s="259"/>
      <c r="F79" s="245"/>
    </row>
    <row r="80" spans="1:6" x14ac:dyDescent="0.25">
      <c r="A80" s="258"/>
      <c r="B80" s="265" t="s">
        <v>75</v>
      </c>
      <c r="C80" s="184"/>
      <c r="D80" s="185"/>
      <c r="E80" s="259"/>
      <c r="F80" s="245"/>
    </row>
    <row r="81" spans="1:6" x14ac:dyDescent="0.25">
      <c r="A81" s="332" t="s">
        <v>1295</v>
      </c>
      <c r="B81" s="1" t="s">
        <v>76</v>
      </c>
      <c r="C81" s="184" t="s">
        <v>31</v>
      </c>
      <c r="D81" s="185">
        <v>1</v>
      </c>
      <c r="E81" s="259"/>
      <c r="F81" s="260">
        <f>D81*E81</f>
        <v>0</v>
      </c>
    </row>
    <row r="82" spans="1:6" x14ac:dyDescent="0.25">
      <c r="A82" s="332" t="s">
        <v>1338</v>
      </c>
      <c r="B82" s="1" t="s">
        <v>77</v>
      </c>
      <c r="C82" s="184" t="s">
        <v>31</v>
      </c>
      <c r="D82" s="185">
        <v>1</v>
      </c>
      <c r="E82" s="259"/>
      <c r="F82" s="260">
        <f>D82*E82</f>
        <v>0</v>
      </c>
    </row>
    <row r="83" spans="1:6" x14ac:dyDescent="0.25">
      <c r="A83" s="268"/>
      <c r="B83" s="1"/>
      <c r="C83" s="184"/>
      <c r="D83" s="266"/>
      <c r="E83" s="259"/>
      <c r="F83" s="245"/>
    </row>
    <row r="84" spans="1:6" x14ac:dyDescent="0.25">
      <c r="A84" s="258"/>
      <c r="B84" s="265" t="s">
        <v>78</v>
      </c>
      <c r="C84" s="184"/>
      <c r="D84" s="185"/>
      <c r="E84" s="259"/>
      <c r="F84" s="245"/>
    </row>
    <row r="85" spans="1:6" x14ac:dyDescent="0.25">
      <c r="A85" s="332" t="s">
        <v>1296</v>
      </c>
      <c r="B85" s="1" t="s">
        <v>79</v>
      </c>
      <c r="C85" s="184"/>
      <c r="D85" s="185"/>
      <c r="E85" s="259"/>
      <c r="F85" s="245"/>
    </row>
    <row r="86" spans="1:6" x14ac:dyDescent="0.25">
      <c r="A86" s="258"/>
      <c r="B86" s="1" t="s">
        <v>80</v>
      </c>
      <c r="C86" s="184" t="s">
        <v>31</v>
      </c>
      <c r="D86" s="185">
        <v>2</v>
      </c>
      <c r="E86" s="259"/>
      <c r="F86" s="260">
        <f>D86*E86</f>
        <v>0</v>
      </c>
    </row>
    <row r="87" spans="1:6" x14ac:dyDescent="0.25">
      <c r="A87" s="258"/>
      <c r="B87" s="1" t="s">
        <v>81</v>
      </c>
      <c r="C87" s="184" t="s">
        <v>31</v>
      </c>
      <c r="D87" s="185">
        <v>2</v>
      </c>
      <c r="E87" s="259"/>
      <c r="F87" s="260">
        <f>D87*E87</f>
        <v>0</v>
      </c>
    </row>
    <row r="88" spans="1:6" x14ac:dyDescent="0.25">
      <c r="A88" s="182"/>
      <c r="B88" s="1" t="s">
        <v>82</v>
      </c>
      <c r="C88" s="184"/>
      <c r="D88" s="185"/>
      <c r="E88" s="259"/>
      <c r="F88" s="245"/>
    </row>
    <row r="89" spans="1:6" x14ac:dyDescent="0.25">
      <c r="A89" s="332" t="s">
        <v>1297</v>
      </c>
      <c r="B89" s="1" t="s">
        <v>83</v>
      </c>
      <c r="C89" s="184" t="s">
        <v>31</v>
      </c>
      <c r="D89" s="185">
        <v>2</v>
      </c>
      <c r="E89" s="259"/>
      <c r="F89" s="260">
        <f>D89*E89</f>
        <v>0</v>
      </c>
    </row>
    <row r="90" spans="1:6" x14ac:dyDescent="0.25">
      <c r="A90" s="332" t="s">
        <v>1298</v>
      </c>
      <c r="B90" s="1" t="s">
        <v>84</v>
      </c>
      <c r="C90" s="184" t="s">
        <v>31</v>
      </c>
      <c r="D90" s="185">
        <v>2</v>
      </c>
      <c r="E90" s="259"/>
      <c r="F90" s="260">
        <f>D90*E90</f>
        <v>0</v>
      </c>
    </row>
    <row r="91" spans="1:6" x14ac:dyDescent="0.25">
      <c r="A91" s="258"/>
      <c r="B91" s="1"/>
      <c r="C91" s="184"/>
      <c r="D91" s="185"/>
      <c r="E91" s="259"/>
      <c r="F91" s="322"/>
    </row>
    <row r="92" spans="1:6" x14ac:dyDescent="0.25">
      <c r="A92" s="332"/>
      <c r="B92" s="265" t="s">
        <v>1249</v>
      </c>
      <c r="C92" s="977"/>
      <c r="D92" s="978"/>
      <c r="E92" s="979"/>
      <c r="F92" s="980"/>
    </row>
    <row r="93" spans="1:6" x14ac:dyDescent="0.25">
      <c r="A93" s="332"/>
      <c r="B93" s="823"/>
      <c r="C93" s="977"/>
      <c r="D93" s="978"/>
      <c r="E93" s="979"/>
      <c r="F93" s="980"/>
    </row>
    <row r="94" spans="1:6" x14ac:dyDescent="0.25">
      <c r="A94" s="332" t="s">
        <v>1299</v>
      </c>
      <c r="B94" s="823" t="s">
        <v>1251</v>
      </c>
      <c r="C94" s="977" t="s">
        <v>31</v>
      </c>
      <c r="D94" s="978">
        <v>2</v>
      </c>
      <c r="E94" s="979"/>
      <c r="F94" s="438">
        <f>D94*E94</f>
        <v>0</v>
      </c>
    </row>
    <row r="95" spans="1:6" x14ac:dyDescent="0.25">
      <c r="A95" s="332" t="s">
        <v>1339</v>
      </c>
      <c r="B95" s="823" t="s">
        <v>1250</v>
      </c>
      <c r="C95" s="977" t="s">
        <v>31</v>
      </c>
      <c r="D95" s="978">
        <v>2</v>
      </c>
      <c r="E95" s="979"/>
      <c r="F95" s="438">
        <f>D95*E95</f>
        <v>0</v>
      </c>
    </row>
    <row r="96" spans="1:6" x14ac:dyDescent="0.25">
      <c r="A96" s="332"/>
      <c r="B96" s="823"/>
      <c r="C96" s="977"/>
      <c r="D96" s="978"/>
      <c r="E96" s="979"/>
      <c r="F96" s="980"/>
    </row>
    <row r="97" spans="1:6" x14ac:dyDescent="0.25">
      <c r="A97" s="332"/>
      <c r="B97" s="265" t="s">
        <v>1701</v>
      </c>
      <c r="C97" s="981"/>
      <c r="D97" s="981"/>
      <c r="E97" s="979"/>
      <c r="F97" s="980"/>
    </row>
    <row r="98" spans="1:6" x14ac:dyDescent="0.25">
      <c r="A98" s="982"/>
      <c r="B98" s="265"/>
      <c r="C98" s="981"/>
      <c r="D98" s="981"/>
      <c r="E98" s="979"/>
      <c r="F98" s="980"/>
    </row>
    <row r="99" spans="1:6" x14ac:dyDescent="0.25">
      <c r="A99" s="983" t="s">
        <v>1702</v>
      </c>
      <c r="B99" s="984" t="s">
        <v>1703</v>
      </c>
      <c r="C99" s="981" t="s">
        <v>31</v>
      </c>
      <c r="D99" s="981">
        <v>20</v>
      </c>
      <c r="E99" s="979"/>
      <c r="F99" s="438">
        <f>D99*E99</f>
        <v>0</v>
      </c>
    </row>
    <row r="100" spans="1:6" x14ac:dyDescent="0.25">
      <c r="A100" s="983" t="s">
        <v>1704</v>
      </c>
      <c r="B100" s="984" t="s">
        <v>1705</v>
      </c>
      <c r="C100" s="981" t="s">
        <v>31</v>
      </c>
      <c r="D100" s="981">
        <v>20</v>
      </c>
      <c r="E100" s="979"/>
      <c r="F100" s="438">
        <f>D100*E100</f>
        <v>0</v>
      </c>
    </row>
    <row r="101" spans="1:6" x14ac:dyDescent="0.25">
      <c r="A101" s="983"/>
      <c r="B101" s="823"/>
      <c r="C101" s="977"/>
      <c r="D101" s="978"/>
      <c r="E101" s="979"/>
      <c r="F101" s="980"/>
    </row>
    <row r="102" spans="1:6" ht="15" x14ac:dyDescent="0.35">
      <c r="A102" s="985"/>
      <c r="B102" s="265" t="s">
        <v>1706</v>
      </c>
      <c r="C102" s="985"/>
      <c r="D102" s="978"/>
      <c r="E102" s="979"/>
      <c r="F102" s="980"/>
    </row>
    <row r="103" spans="1:6" ht="15" x14ac:dyDescent="0.35">
      <c r="A103" s="986"/>
      <c r="B103" s="987"/>
      <c r="C103" s="986"/>
      <c r="D103" s="978"/>
      <c r="E103" s="979"/>
      <c r="F103" s="980"/>
    </row>
    <row r="104" spans="1:6" x14ac:dyDescent="0.25">
      <c r="A104" s="332" t="s">
        <v>1707</v>
      </c>
      <c r="B104" s="823" t="s">
        <v>1708</v>
      </c>
      <c r="C104" s="977" t="s">
        <v>31</v>
      </c>
      <c r="D104" s="978">
        <v>5</v>
      </c>
      <c r="E104" s="979"/>
      <c r="F104" s="438">
        <f>D104*E104</f>
        <v>0</v>
      </c>
    </row>
    <row r="105" spans="1:6" x14ac:dyDescent="0.25">
      <c r="A105" s="332" t="s">
        <v>1709</v>
      </c>
      <c r="B105" s="823" t="s">
        <v>1710</v>
      </c>
      <c r="C105" s="977" t="s">
        <v>31</v>
      </c>
      <c r="D105" s="978">
        <v>5</v>
      </c>
      <c r="E105" s="979"/>
      <c r="F105" s="438">
        <f>D105*E105</f>
        <v>0</v>
      </c>
    </row>
    <row r="106" spans="1:6" x14ac:dyDescent="0.25">
      <c r="A106" s="258"/>
      <c r="B106" s="1"/>
      <c r="C106" s="187"/>
      <c r="D106" s="187"/>
      <c r="E106" s="259"/>
      <c r="F106" s="245"/>
    </row>
    <row r="107" spans="1:6" x14ac:dyDescent="0.25">
      <c r="A107" s="258"/>
      <c r="B107" s="1"/>
      <c r="C107" s="184"/>
      <c r="D107" s="187"/>
      <c r="E107" s="259"/>
      <c r="F107" s="245"/>
    </row>
    <row r="108" spans="1:6" x14ac:dyDescent="0.25">
      <c r="A108" s="258"/>
      <c r="B108" s="1"/>
      <c r="C108" s="184"/>
      <c r="D108" s="187"/>
      <c r="E108" s="259"/>
      <c r="F108" s="245"/>
    </row>
    <row r="109" spans="1:6" x14ac:dyDescent="0.25">
      <c r="A109" s="258"/>
      <c r="B109" s="1"/>
      <c r="C109" s="184"/>
      <c r="D109" s="187"/>
      <c r="E109" s="259"/>
      <c r="F109" s="245"/>
    </row>
    <row r="110" spans="1:6" x14ac:dyDescent="0.25">
      <c r="A110" s="258"/>
      <c r="B110" s="1"/>
      <c r="C110" s="184"/>
      <c r="D110" s="187"/>
      <c r="E110" s="259"/>
      <c r="F110" s="245"/>
    </row>
    <row r="111" spans="1:6" x14ac:dyDescent="0.25">
      <c r="A111" s="258"/>
      <c r="B111" s="1"/>
      <c r="C111" s="184"/>
      <c r="D111" s="187"/>
      <c r="E111" s="259"/>
      <c r="F111" s="245"/>
    </row>
    <row r="112" spans="1:6" x14ac:dyDescent="0.25">
      <c r="A112" s="258"/>
      <c r="B112" s="1"/>
      <c r="C112" s="184"/>
      <c r="D112" s="187"/>
      <c r="E112" s="259"/>
      <c r="F112" s="245"/>
    </row>
    <row r="113" spans="1:6" ht="13" x14ac:dyDescent="0.25">
      <c r="A113" s="258"/>
      <c r="B113" s="270"/>
      <c r="C113" s="184"/>
      <c r="D113" s="187"/>
      <c r="E113" s="259"/>
      <c r="F113" s="245"/>
    </row>
    <row r="114" spans="1:6" x14ac:dyDescent="0.25">
      <c r="A114" s="258"/>
      <c r="B114" s="1"/>
      <c r="C114" s="184"/>
      <c r="D114" s="187"/>
      <c r="E114" s="259"/>
      <c r="F114" s="245"/>
    </row>
    <row r="115" spans="1:6" x14ac:dyDescent="0.25">
      <c r="A115" s="258"/>
      <c r="B115" s="1"/>
      <c r="C115" s="184"/>
      <c r="D115" s="187"/>
      <c r="E115" s="259"/>
      <c r="F115" s="245"/>
    </row>
    <row r="116" spans="1:6" x14ac:dyDescent="0.25">
      <c r="A116" s="258"/>
      <c r="B116" s="1"/>
      <c r="C116" s="184"/>
      <c r="D116" s="187"/>
      <c r="E116" s="259"/>
      <c r="F116" s="245"/>
    </row>
    <row r="117" spans="1:6" x14ac:dyDescent="0.25">
      <c r="A117" s="258"/>
      <c r="B117" s="1"/>
      <c r="C117" s="184"/>
      <c r="D117" s="187"/>
      <c r="E117" s="259"/>
      <c r="F117" s="245"/>
    </row>
    <row r="118" spans="1:6" x14ac:dyDescent="0.25">
      <c r="A118" s="258"/>
      <c r="B118" s="1"/>
      <c r="C118" s="184"/>
      <c r="D118" s="187"/>
      <c r="E118" s="259"/>
      <c r="F118" s="245"/>
    </row>
    <row r="119" spans="1:6" ht="13" x14ac:dyDescent="0.25">
      <c r="A119" s="258"/>
      <c r="B119" s="270"/>
      <c r="C119" s="184"/>
      <c r="D119" s="187"/>
      <c r="E119" s="256"/>
      <c r="F119" s="257"/>
    </row>
    <row r="120" spans="1:6" x14ac:dyDescent="0.25">
      <c r="A120" s="258"/>
      <c r="B120" s="1"/>
      <c r="C120" s="184"/>
      <c r="D120" s="187"/>
      <c r="E120" s="259"/>
      <c r="F120" s="245"/>
    </row>
    <row r="121" spans="1:6" x14ac:dyDescent="0.25">
      <c r="A121" s="258"/>
      <c r="B121" s="1"/>
      <c r="C121" s="184"/>
      <c r="D121" s="187"/>
      <c r="E121" s="259"/>
      <c r="F121" s="245"/>
    </row>
    <row r="122" spans="1:6" x14ac:dyDescent="0.25">
      <c r="A122" s="258"/>
      <c r="B122" s="1"/>
      <c r="C122" s="184"/>
      <c r="D122" s="187"/>
      <c r="E122" s="259"/>
      <c r="F122" s="245"/>
    </row>
    <row r="123" spans="1:6" x14ac:dyDescent="0.25">
      <c r="A123" s="258"/>
      <c r="B123" s="1"/>
      <c r="C123" s="184"/>
      <c r="D123" s="187"/>
      <c r="E123" s="259"/>
      <c r="F123" s="245"/>
    </row>
    <row r="124" spans="1:6" x14ac:dyDescent="0.25">
      <c r="A124" s="258"/>
      <c r="B124" s="1"/>
      <c r="C124" s="184"/>
      <c r="D124" s="187"/>
      <c r="E124" s="259"/>
      <c r="F124" s="245"/>
    </row>
    <row r="125" spans="1:6" ht="17.25" customHeight="1" x14ac:dyDescent="0.25">
      <c r="A125" s="2098" t="s">
        <v>103</v>
      </c>
      <c r="B125" s="2099"/>
      <c r="C125" s="2099"/>
      <c r="D125" s="2099"/>
      <c r="E125" s="2099"/>
      <c r="F125" s="188">
        <f>SUM(F68:F123)</f>
        <v>0</v>
      </c>
    </row>
    <row r="126" spans="1:6" x14ac:dyDescent="0.25">
      <c r="A126" s="258"/>
      <c r="B126" s="1"/>
      <c r="C126" s="184"/>
      <c r="D126" s="187"/>
      <c r="E126" s="259"/>
      <c r="F126" s="245"/>
    </row>
    <row r="127" spans="1:6" x14ac:dyDescent="0.25">
      <c r="A127" s="258"/>
      <c r="B127" s="1"/>
      <c r="C127" s="184"/>
      <c r="D127" s="187"/>
      <c r="E127" s="259"/>
      <c r="F127" s="245"/>
    </row>
    <row r="128" spans="1:6" x14ac:dyDescent="0.25">
      <c r="A128" s="258"/>
      <c r="B128" s="1"/>
      <c r="C128" s="184"/>
      <c r="D128" s="187"/>
      <c r="E128" s="259"/>
      <c r="F128" s="245"/>
    </row>
    <row r="129" spans="1:6" ht="13" x14ac:dyDescent="0.25">
      <c r="A129" s="258"/>
      <c r="B129" s="186" t="s">
        <v>28</v>
      </c>
      <c r="C129" s="187"/>
      <c r="D129" s="187"/>
      <c r="E129" s="259"/>
      <c r="F129" s="245"/>
    </row>
    <row r="130" spans="1:6" x14ac:dyDescent="0.25">
      <c r="A130" s="268"/>
      <c r="B130" s="1"/>
      <c r="C130" s="187"/>
      <c r="D130" s="187"/>
      <c r="E130" s="259"/>
      <c r="F130" s="245"/>
    </row>
    <row r="131" spans="1:6" x14ac:dyDescent="0.25">
      <c r="A131" s="268"/>
      <c r="B131" s="823" t="s">
        <v>1634</v>
      </c>
      <c r="C131" s="184"/>
      <c r="D131" s="187"/>
      <c r="E131" s="259"/>
      <c r="F131" s="245">
        <f>F65</f>
        <v>0</v>
      </c>
    </row>
    <row r="132" spans="1:6" x14ac:dyDescent="0.25">
      <c r="A132" s="268"/>
      <c r="B132" s="1"/>
      <c r="C132" s="184"/>
      <c r="D132" s="187"/>
      <c r="E132" s="259"/>
      <c r="F132" s="245"/>
    </row>
    <row r="133" spans="1:6" x14ac:dyDescent="0.25">
      <c r="A133" s="268"/>
      <c r="B133" s="823" t="s">
        <v>1635</v>
      </c>
      <c r="C133" s="184"/>
      <c r="D133" s="187"/>
      <c r="E133" s="259"/>
      <c r="F133" s="245">
        <f>F125</f>
        <v>0</v>
      </c>
    </row>
    <row r="134" spans="1:6" x14ac:dyDescent="0.25">
      <c r="A134" s="268"/>
      <c r="B134" s="1"/>
      <c r="C134" s="184"/>
      <c r="D134" s="187"/>
      <c r="E134" s="259"/>
      <c r="F134" s="245"/>
    </row>
    <row r="135" spans="1:6" x14ac:dyDescent="0.25">
      <c r="A135" s="268"/>
      <c r="B135" s="1"/>
      <c r="C135" s="184"/>
      <c r="D135" s="187"/>
      <c r="E135" s="259"/>
      <c r="F135" s="245"/>
    </row>
    <row r="136" spans="1:6" x14ac:dyDescent="0.25">
      <c r="A136" s="268"/>
      <c r="B136" s="1"/>
      <c r="C136" s="184"/>
      <c r="D136" s="187"/>
      <c r="E136" s="259"/>
      <c r="F136" s="245"/>
    </row>
    <row r="137" spans="1:6" x14ac:dyDescent="0.25">
      <c r="A137" s="268"/>
      <c r="B137" s="1"/>
      <c r="C137" s="184"/>
      <c r="D137" s="187"/>
      <c r="E137" s="259"/>
      <c r="F137" s="245"/>
    </row>
    <row r="138" spans="1:6" x14ac:dyDescent="0.25">
      <c r="A138" s="268"/>
      <c r="B138" s="1"/>
      <c r="C138" s="184"/>
      <c r="D138" s="187"/>
      <c r="E138" s="259"/>
      <c r="F138" s="245"/>
    </row>
    <row r="139" spans="1:6" x14ac:dyDescent="0.25">
      <c r="A139" s="268"/>
      <c r="B139" s="1"/>
      <c r="C139" s="184"/>
      <c r="D139" s="187"/>
      <c r="E139" s="259"/>
      <c r="F139" s="245"/>
    </row>
    <row r="140" spans="1:6" x14ac:dyDescent="0.25">
      <c r="A140" s="268"/>
      <c r="B140" s="1"/>
      <c r="C140" s="184"/>
      <c r="D140" s="187"/>
      <c r="E140" s="259"/>
      <c r="F140" s="245"/>
    </row>
    <row r="141" spans="1:6" x14ac:dyDescent="0.25">
      <c r="A141" s="268"/>
      <c r="B141" s="1"/>
      <c r="C141" s="184"/>
      <c r="D141" s="187"/>
      <c r="E141" s="259"/>
      <c r="F141" s="245"/>
    </row>
    <row r="142" spans="1:6" x14ac:dyDescent="0.25">
      <c r="A142" s="268"/>
      <c r="B142" s="1"/>
      <c r="C142" s="184"/>
      <c r="D142" s="187"/>
      <c r="E142" s="259"/>
      <c r="F142" s="245"/>
    </row>
    <row r="143" spans="1:6" x14ac:dyDescent="0.25">
      <c r="A143" s="268"/>
      <c r="B143" s="1"/>
      <c r="C143" s="184"/>
      <c r="D143" s="187"/>
      <c r="E143" s="259"/>
      <c r="F143" s="245"/>
    </row>
    <row r="144" spans="1:6" x14ac:dyDescent="0.25">
      <c r="A144" s="268"/>
      <c r="B144" s="1"/>
      <c r="C144" s="184"/>
      <c r="D144" s="187"/>
      <c r="E144" s="259"/>
      <c r="F144" s="245"/>
    </row>
    <row r="145" spans="1:6" x14ac:dyDescent="0.25">
      <c r="A145" s="268"/>
      <c r="B145" s="1"/>
      <c r="C145" s="184"/>
      <c r="D145" s="187"/>
      <c r="E145" s="259"/>
      <c r="F145" s="245"/>
    </row>
    <row r="146" spans="1:6" x14ac:dyDescent="0.25">
      <c r="A146" s="268"/>
      <c r="B146" s="1"/>
      <c r="C146" s="184"/>
      <c r="D146" s="187"/>
      <c r="E146" s="259"/>
      <c r="F146" s="245"/>
    </row>
    <row r="147" spans="1:6" x14ac:dyDescent="0.25">
      <c r="A147" s="268"/>
      <c r="B147" s="1"/>
      <c r="C147" s="184"/>
      <c r="D147" s="187"/>
      <c r="E147" s="259"/>
      <c r="F147" s="245"/>
    </row>
    <row r="148" spans="1:6" x14ac:dyDescent="0.25">
      <c r="A148" s="268"/>
      <c r="B148" s="1"/>
      <c r="C148" s="184"/>
      <c r="D148" s="187"/>
      <c r="E148" s="259"/>
      <c r="F148" s="245"/>
    </row>
    <row r="149" spans="1:6" x14ac:dyDescent="0.25">
      <c r="A149" s="268"/>
      <c r="B149" s="1"/>
      <c r="C149" s="184"/>
      <c r="D149" s="187"/>
      <c r="E149" s="259"/>
      <c r="F149" s="245"/>
    </row>
    <row r="150" spans="1:6" x14ac:dyDescent="0.25">
      <c r="A150" s="268"/>
      <c r="B150" s="1"/>
      <c r="C150" s="184"/>
      <c r="D150" s="187"/>
      <c r="E150" s="259"/>
      <c r="F150" s="245"/>
    </row>
    <row r="151" spans="1:6" x14ac:dyDescent="0.25">
      <c r="A151" s="268"/>
      <c r="B151" s="1"/>
      <c r="C151" s="184"/>
      <c r="D151" s="187"/>
      <c r="E151" s="259"/>
      <c r="F151" s="245"/>
    </row>
    <row r="152" spans="1:6" x14ac:dyDescent="0.25">
      <c r="A152" s="268"/>
      <c r="B152" s="1"/>
      <c r="C152" s="184"/>
      <c r="D152" s="187"/>
      <c r="E152" s="259"/>
      <c r="F152" s="245"/>
    </row>
    <row r="153" spans="1:6" x14ac:dyDescent="0.25">
      <c r="A153" s="268"/>
      <c r="B153" s="1"/>
      <c r="C153" s="184"/>
      <c r="D153" s="187"/>
      <c r="E153" s="259"/>
      <c r="F153" s="245"/>
    </row>
    <row r="154" spans="1:6" x14ac:dyDescent="0.25">
      <c r="A154" s="268"/>
      <c r="B154" s="1"/>
      <c r="C154" s="184"/>
      <c r="D154" s="187"/>
      <c r="E154" s="259"/>
      <c r="F154" s="245"/>
    </row>
    <row r="155" spans="1:6" x14ac:dyDescent="0.25">
      <c r="A155" s="268"/>
      <c r="B155" s="1"/>
      <c r="C155" s="184"/>
      <c r="D155" s="187"/>
      <c r="E155" s="259"/>
      <c r="F155" s="245"/>
    </row>
    <row r="156" spans="1:6" x14ac:dyDescent="0.25">
      <c r="A156" s="268"/>
      <c r="B156" s="1"/>
      <c r="C156" s="184"/>
      <c r="D156" s="187"/>
      <c r="E156" s="259"/>
      <c r="F156" s="245"/>
    </row>
    <row r="157" spans="1:6" x14ac:dyDescent="0.25">
      <c r="A157" s="268"/>
      <c r="B157" s="1"/>
      <c r="C157" s="184"/>
      <c r="D157" s="187"/>
      <c r="E157" s="259"/>
      <c r="F157" s="245"/>
    </row>
    <row r="158" spans="1:6" x14ac:dyDescent="0.25">
      <c r="A158" s="268"/>
      <c r="B158" s="1"/>
      <c r="C158" s="184"/>
      <c r="D158" s="187"/>
      <c r="E158" s="259"/>
      <c r="F158" s="245"/>
    </row>
    <row r="159" spans="1:6" x14ac:dyDescent="0.25">
      <c r="A159" s="268"/>
      <c r="B159" s="1"/>
      <c r="C159" s="184"/>
      <c r="D159" s="187"/>
      <c r="E159" s="259"/>
      <c r="F159" s="245"/>
    </row>
    <row r="160" spans="1:6" x14ac:dyDescent="0.25">
      <c r="A160" s="268"/>
      <c r="B160" s="1"/>
      <c r="C160" s="184"/>
      <c r="D160" s="187"/>
      <c r="E160" s="259"/>
      <c r="F160" s="245"/>
    </row>
    <row r="161" spans="1:6" x14ac:dyDescent="0.25">
      <c r="A161" s="268"/>
      <c r="B161" s="1"/>
      <c r="C161" s="184"/>
      <c r="D161" s="187"/>
      <c r="E161" s="259"/>
      <c r="F161" s="245"/>
    </row>
    <row r="162" spans="1:6" x14ac:dyDescent="0.25">
      <c r="A162" s="268"/>
      <c r="B162" s="1"/>
      <c r="C162" s="184"/>
      <c r="D162" s="187"/>
      <c r="E162" s="259"/>
      <c r="F162" s="245"/>
    </row>
    <row r="163" spans="1:6" x14ac:dyDescent="0.25">
      <c r="A163" s="268"/>
      <c r="B163" s="1"/>
      <c r="C163" s="184"/>
      <c r="D163" s="187"/>
      <c r="E163" s="259"/>
      <c r="F163" s="245"/>
    </row>
    <row r="164" spans="1:6" x14ac:dyDescent="0.25">
      <c r="A164" s="268"/>
      <c r="B164" s="1"/>
      <c r="C164" s="184"/>
      <c r="D164" s="187"/>
      <c r="E164" s="259"/>
      <c r="F164" s="245"/>
    </row>
    <row r="165" spans="1:6" x14ac:dyDescent="0.25">
      <c r="A165" s="268"/>
      <c r="B165" s="1"/>
      <c r="C165" s="184"/>
      <c r="D165" s="187"/>
      <c r="E165" s="259"/>
      <c r="F165" s="245"/>
    </row>
    <row r="166" spans="1:6" x14ac:dyDescent="0.25">
      <c r="A166" s="268"/>
      <c r="B166" s="1"/>
      <c r="C166" s="184"/>
      <c r="D166" s="187"/>
      <c r="E166" s="259"/>
      <c r="F166" s="245"/>
    </row>
    <row r="167" spans="1:6" x14ac:dyDescent="0.25">
      <c r="A167" s="268"/>
      <c r="B167" s="1"/>
      <c r="C167" s="184"/>
      <c r="D167" s="187"/>
      <c r="E167" s="259"/>
      <c r="F167" s="245"/>
    </row>
    <row r="168" spans="1:6" x14ac:dyDescent="0.25">
      <c r="A168" s="268"/>
      <c r="B168" s="1"/>
      <c r="C168" s="184"/>
      <c r="D168" s="187"/>
      <c r="E168" s="259"/>
      <c r="F168" s="245"/>
    </row>
    <row r="169" spans="1:6" x14ac:dyDescent="0.25">
      <c r="A169" s="268"/>
      <c r="B169" s="1"/>
      <c r="C169" s="184"/>
      <c r="D169" s="187"/>
      <c r="E169" s="259"/>
      <c r="F169" s="245"/>
    </row>
    <row r="170" spans="1:6" x14ac:dyDescent="0.25">
      <c r="A170" s="268"/>
      <c r="B170" s="1"/>
      <c r="C170" s="184"/>
      <c r="D170" s="187"/>
      <c r="E170" s="259"/>
      <c r="F170" s="245"/>
    </row>
    <row r="171" spans="1:6" x14ac:dyDescent="0.25">
      <c r="A171" s="268"/>
      <c r="B171" s="1"/>
      <c r="C171" s="184"/>
      <c r="D171" s="187"/>
      <c r="E171" s="259"/>
      <c r="F171" s="245"/>
    </row>
    <row r="172" spans="1:6" x14ac:dyDescent="0.25">
      <c r="A172" s="268"/>
      <c r="B172" s="1"/>
      <c r="C172" s="184"/>
      <c r="D172" s="187"/>
      <c r="E172" s="259"/>
      <c r="F172" s="245"/>
    </row>
    <row r="173" spans="1:6" x14ac:dyDescent="0.25">
      <c r="A173" s="268"/>
      <c r="B173" s="1"/>
      <c r="C173" s="184"/>
      <c r="D173" s="187"/>
      <c r="E173" s="259"/>
      <c r="F173" s="245"/>
    </row>
    <row r="174" spans="1:6" x14ac:dyDescent="0.25">
      <c r="A174" s="268"/>
      <c r="B174" s="1"/>
      <c r="C174" s="184"/>
      <c r="D174" s="187"/>
      <c r="E174" s="259"/>
      <c r="F174" s="245"/>
    </row>
    <row r="175" spans="1:6" x14ac:dyDescent="0.25">
      <c r="A175" s="268"/>
      <c r="B175" s="1"/>
      <c r="C175" s="184"/>
      <c r="D175" s="187"/>
      <c r="E175" s="259"/>
      <c r="F175" s="245"/>
    </row>
    <row r="176" spans="1:6" x14ac:dyDescent="0.25">
      <c r="A176" s="268"/>
      <c r="B176" s="1"/>
      <c r="C176" s="184"/>
      <c r="D176" s="187"/>
      <c r="E176" s="259"/>
      <c r="F176" s="245"/>
    </row>
    <row r="177" spans="1:6" x14ac:dyDescent="0.25">
      <c r="A177" s="268"/>
      <c r="B177" s="1"/>
      <c r="C177" s="184"/>
      <c r="D177" s="187"/>
      <c r="E177" s="259"/>
      <c r="F177" s="245"/>
    </row>
    <row r="178" spans="1:6" x14ac:dyDescent="0.25">
      <c r="A178" s="268"/>
      <c r="B178" s="1"/>
      <c r="C178" s="184"/>
      <c r="D178" s="187"/>
      <c r="E178" s="259"/>
      <c r="F178" s="245"/>
    </row>
    <row r="179" spans="1:6" x14ac:dyDescent="0.25">
      <c r="A179" s="268"/>
      <c r="B179" s="1"/>
      <c r="C179" s="184"/>
      <c r="D179" s="187"/>
      <c r="E179" s="259"/>
      <c r="F179" s="245"/>
    </row>
    <row r="180" spans="1:6" x14ac:dyDescent="0.25">
      <c r="A180" s="268"/>
      <c r="B180" s="1"/>
      <c r="C180" s="184"/>
      <c r="D180" s="187"/>
      <c r="E180" s="259"/>
      <c r="F180" s="245"/>
    </row>
    <row r="181" spans="1:6" x14ac:dyDescent="0.25">
      <c r="A181" s="268"/>
      <c r="B181" s="1"/>
      <c r="C181" s="184"/>
      <c r="D181" s="187"/>
      <c r="E181" s="259"/>
      <c r="F181" s="245"/>
    </row>
    <row r="182" spans="1:6" x14ac:dyDescent="0.25">
      <c r="A182" s="258"/>
      <c r="B182" s="1"/>
      <c r="C182" s="184"/>
      <c r="D182" s="187"/>
      <c r="E182" s="259"/>
      <c r="F182" s="245"/>
    </row>
    <row r="183" spans="1:6" x14ac:dyDescent="0.25">
      <c r="A183" s="258"/>
      <c r="B183" s="1"/>
      <c r="C183" s="184"/>
      <c r="D183" s="187"/>
      <c r="E183" s="259"/>
      <c r="F183" s="245"/>
    </row>
    <row r="184" spans="1:6" x14ac:dyDescent="0.25">
      <c r="A184" s="258"/>
      <c r="B184" s="1"/>
      <c r="C184" s="184"/>
      <c r="D184" s="187"/>
      <c r="E184" s="259"/>
      <c r="F184" s="245"/>
    </row>
    <row r="185" spans="1:6" x14ac:dyDescent="0.25">
      <c r="A185" s="253"/>
      <c r="B185" s="256"/>
      <c r="C185" s="187"/>
      <c r="D185" s="187"/>
      <c r="E185" s="259"/>
      <c r="F185" s="245"/>
    </row>
    <row r="186" spans="1:6" ht="13" thickBot="1" x14ac:dyDescent="0.3">
      <c r="A186" s="271"/>
      <c r="B186" s="272"/>
      <c r="C186" s="264"/>
      <c r="D186" s="264"/>
      <c r="E186" s="269"/>
      <c r="F186" s="245"/>
    </row>
    <row r="187" spans="1:6" ht="18.75" customHeight="1" thickBot="1" x14ac:dyDescent="0.3">
      <c r="A187" s="2100" t="s">
        <v>487</v>
      </c>
      <c r="B187" s="2100"/>
      <c r="C187" s="2100"/>
      <c r="D187" s="2100"/>
      <c r="E187" s="2100"/>
      <c r="F187" s="822">
        <f>SUM(F128:F186)</f>
        <v>0</v>
      </c>
    </row>
  </sheetData>
  <mergeCells count="6">
    <mergeCell ref="A125:E125"/>
    <mergeCell ref="A187:E187"/>
    <mergeCell ref="A1:F1"/>
    <mergeCell ref="A2:F2"/>
    <mergeCell ref="A3:F3"/>
    <mergeCell ref="A65:E65"/>
  </mergeCells>
  <phoneticPr fontId="23" type="noConversion"/>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2" manualBreakCount="2">
    <brk id="65" max="16383" man="1"/>
    <brk id="12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2346"/>
  <sheetViews>
    <sheetView defaultGridColor="0" view="pageBreakPreview" colorId="22" zoomScale="90" zoomScaleNormal="75" zoomScaleSheetLayoutView="90" workbookViewId="0">
      <pane ySplit="5" topLeftCell="A6" activePane="bottomLeft" state="frozen"/>
      <selection activeCell="A5" sqref="A5:F5"/>
      <selection pane="bottomLeft" activeCell="E21" sqref="E21"/>
    </sheetView>
  </sheetViews>
  <sheetFormatPr defaultColWidth="9.1796875" defaultRowHeight="12.5" x14ac:dyDescent="0.25"/>
  <cols>
    <col min="1" max="1" width="8.7265625" style="390" customWidth="1"/>
    <col min="2" max="2" width="65.453125" style="871" customWidth="1"/>
    <col min="3" max="3" width="7.54296875" style="390" customWidth="1"/>
    <col min="4" max="4" width="9.453125" style="953" customWidth="1"/>
    <col min="5" max="5" width="12.1796875" style="1328" customWidth="1"/>
    <col min="6" max="6" width="16.1796875" style="1328" customWidth="1"/>
    <col min="7" max="7" width="17" style="955" customWidth="1"/>
    <col min="8" max="8" width="15.54296875" style="912" customWidth="1"/>
    <col min="9" max="9" width="14.453125" style="911" customWidth="1"/>
    <col min="10" max="16384" width="9.1796875" style="351"/>
  </cols>
  <sheetData>
    <row r="1" spans="1:8" ht="13" x14ac:dyDescent="0.25">
      <c r="A1" s="2095" t="s">
        <v>0</v>
      </c>
      <c r="B1" s="2095"/>
      <c r="C1" s="2095"/>
      <c r="D1" s="2095"/>
      <c r="E1" s="2095"/>
      <c r="F1" s="2095"/>
      <c r="G1" s="588"/>
      <c r="H1" s="911"/>
    </row>
    <row r="2" spans="1:8" ht="13" x14ac:dyDescent="0.25">
      <c r="A2" s="2095" t="s">
        <v>2490</v>
      </c>
      <c r="B2" s="2095"/>
      <c r="C2" s="2095"/>
      <c r="D2" s="2095"/>
      <c r="E2" s="2095"/>
      <c r="F2" s="2095"/>
      <c r="G2" s="588"/>
    </row>
    <row r="3" spans="1:8" ht="13" x14ac:dyDescent="0.25">
      <c r="A3" s="2096" t="s">
        <v>1975</v>
      </c>
      <c r="B3" s="2096"/>
      <c r="C3" s="2096"/>
      <c r="D3" s="2096"/>
      <c r="E3" s="2096"/>
      <c r="F3" s="2096"/>
      <c r="G3" s="588"/>
    </row>
    <row r="4" spans="1:8" ht="13.9" customHeight="1" x14ac:dyDescent="0.25">
      <c r="A4" s="2175" t="s">
        <v>1976</v>
      </c>
      <c r="B4" s="2175"/>
      <c r="C4" s="2175"/>
      <c r="D4" s="2175"/>
      <c r="E4" s="1315"/>
      <c r="F4" s="1068"/>
      <c r="G4" s="915"/>
      <c r="H4" s="916"/>
    </row>
    <row r="5" spans="1:8" ht="13" x14ac:dyDescent="0.25">
      <c r="A5" s="593" t="s">
        <v>722</v>
      </c>
      <c r="B5" s="593" t="s">
        <v>723</v>
      </c>
      <c r="C5" s="593" t="s">
        <v>724</v>
      </c>
      <c r="D5" s="593" t="s">
        <v>725</v>
      </c>
      <c r="E5" s="1069" t="s">
        <v>726</v>
      </c>
      <c r="F5" s="1069" t="s">
        <v>727</v>
      </c>
      <c r="G5" s="915"/>
      <c r="H5" s="916"/>
    </row>
    <row r="6" spans="1:8" ht="13" x14ac:dyDescent="0.25">
      <c r="A6" s="429"/>
      <c r="B6" s="428"/>
      <c r="C6" s="429"/>
      <c r="D6" s="429"/>
      <c r="E6" s="1316"/>
      <c r="F6" s="1317"/>
      <c r="G6" s="997"/>
      <c r="H6" s="916"/>
    </row>
    <row r="7" spans="1:8" ht="13.15" customHeight="1" x14ac:dyDescent="0.25">
      <c r="A7" s="360"/>
      <c r="B7" s="917" t="s">
        <v>221</v>
      </c>
      <c r="C7" s="360"/>
      <c r="D7" s="918"/>
      <c r="E7" s="923"/>
      <c r="F7" s="923"/>
      <c r="G7" s="388"/>
    </row>
    <row r="8" spans="1:8" ht="13.15" customHeight="1" x14ac:dyDescent="0.25">
      <c r="A8" s="360"/>
      <c r="B8" s="423"/>
      <c r="C8" s="360"/>
      <c r="D8" s="918"/>
      <c r="E8" s="923"/>
      <c r="F8" s="923"/>
      <c r="G8" s="388"/>
    </row>
    <row r="9" spans="1:8" ht="13.15" customHeight="1" x14ac:dyDescent="0.25">
      <c r="A9" s="360"/>
      <c r="B9" s="917" t="s">
        <v>158</v>
      </c>
      <c r="C9" s="360"/>
      <c r="D9" s="918"/>
      <c r="E9" s="923"/>
      <c r="F9" s="923"/>
      <c r="G9" s="388"/>
    </row>
    <row r="10" spans="1:8" ht="13.15" customHeight="1" x14ac:dyDescent="0.25">
      <c r="A10" s="360" t="s">
        <v>159</v>
      </c>
      <c r="B10" s="423" t="s">
        <v>776</v>
      </c>
      <c r="C10" s="360" t="s">
        <v>777</v>
      </c>
      <c r="D10" s="919">
        <v>0.2</v>
      </c>
      <c r="E10" s="924"/>
      <c r="F10" s="1077">
        <f>D10*E10</f>
        <v>0</v>
      </c>
      <c r="G10" s="886"/>
    </row>
    <row r="11" spans="1:8" ht="13.15" customHeight="1" x14ac:dyDescent="0.25">
      <c r="A11" s="360"/>
      <c r="B11" s="423"/>
      <c r="C11" s="360"/>
      <c r="D11" s="918"/>
      <c r="E11" s="924"/>
      <c r="F11" s="924"/>
      <c r="G11" s="389"/>
    </row>
    <row r="12" spans="1:8" ht="13.15" customHeight="1" x14ac:dyDescent="0.25">
      <c r="A12" s="360"/>
      <c r="B12" s="917" t="s">
        <v>161</v>
      </c>
      <c r="C12" s="360"/>
      <c r="D12" s="918"/>
      <c r="E12" s="924"/>
      <c r="F12" s="924"/>
      <c r="G12" s="389"/>
    </row>
    <row r="13" spans="1:8" ht="13.15" customHeight="1" x14ac:dyDescent="0.25">
      <c r="A13" s="360" t="s">
        <v>163</v>
      </c>
      <c r="B13" s="353" t="s">
        <v>164</v>
      </c>
      <c r="C13" s="360" t="s">
        <v>19</v>
      </c>
      <c r="D13" s="419">
        <v>2</v>
      </c>
      <c r="E13" s="924"/>
      <c r="F13" s="1077">
        <f>D13*E13</f>
        <v>0</v>
      </c>
      <c r="G13" s="886"/>
    </row>
    <row r="14" spans="1:8" ht="13.15" customHeight="1" x14ac:dyDescent="0.25">
      <c r="A14" s="360"/>
      <c r="B14" s="353"/>
      <c r="C14" s="360"/>
      <c r="D14" s="419"/>
      <c r="E14" s="924"/>
      <c r="F14" s="924"/>
      <c r="G14" s="389"/>
    </row>
    <row r="15" spans="1:8" ht="13.15" customHeight="1" x14ac:dyDescent="0.25">
      <c r="A15" s="360"/>
      <c r="B15" s="917" t="s">
        <v>165</v>
      </c>
      <c r="C15" s="360"/>
      <c r="D15" s="419"/>
      <c r="E15" s="924"/>
      <c r="F15" s="924"/>
      <c r="G15" s="389"/>
    </row>
    <row r="16" spans="1:8" ht="13.15" customHeight="1" x14ac:dyDescent="0.25">
      <c r="A16" s="360" t="s">
        <v>167</v>
      </c>
      <c r="B16" s="353" t="s">
        <v>168</v>
      </c>
      <c r="C16" s="360" t="s">
        <v>19</v>
      </c>
      <c r="D16" s="419">
        <v>2</v>
      </c>
      <c r="E16" s="924"/>
      <c r="F16" s="1077">
        <f>D16*E16</f>
        <v>0</v>
      </c>
      <c r="G16" s="886"/>
    </row>
    <row r="17" spans="1:9" ht="13.15" customHeight="1" x14ac:dyDescent="0.25">
      <c r="A17" s="360"/>
      <c r="B17" s="920"/>
      <c r="C17" s="360"/>
      <c r="D17" s="419"/>
      <c r="E17" s="924"/>
      <c r="F17" s="924"/>
      <c r="G17" s="389"/>
    </row>
    <row r="18" spans="1:9" ht="13.15" customHeight="1" x14ac:dyDescent="0.25">
      <c r="A18" s="360"/>
      <c r="B18" s="353"/>
      <c r="C18" s="360"/>
      <c r="D18" s="419"/>
      <c r="E18" s="924"/>
      <c r="F18" s="924"/>
      <c r="G18" s="389"/>
    </row>
    <row r="19" spans="1:9" ht="13.15" customHeight="1" x14ac:dyDescent="0.25">
      <c r="A19" s="360"/>
      <c r="B19" s="425" t="s">
        <v>234</v>
      </c>
      <c r="C19" s="360"/>
      <c r="D19" s="419"/>
      <c r="E19" s="924"/>
      <c r="F19" s="924"/>
      <c r="G19" s="389"/>
    </row>
    <row r="20" spans="1:9" x14ac:dyDescent="0.25">
      <c r="A20" s="360"/>
      <c r="B20" s="353"/>
      <c r="C20" s="360"/>
      <c r="D20" s="419"/>
      <c r="E20" s="924"/>
      <c r="F20" s="924"/>
      <c r="G20" s="389"/>
    </row>
    <row r="21" spans="1:9" ht="13" x14ac:dyDescent="0.25">
      <c r="A21" s="360"/>
      <c r="B21" s="921" t="s">
        <v>1920</v>
      </c>
      <c r="C21" s="360"/>
      <c r="D21" s="419"/>
      <c r="E21" s="1318"/>
      <c r="F21" s="924"/>
      <c r="G21" s="389"/>
    </row>
    <row r="22" spans="1:9" ht="13" x14ac:dyDescent="0.25">
      <c r="A22" s="360"/>
      <c r="B22" s="922" t="s">
        <v>778</v>
      </c>
      <c r="C22" s="360"/>
      <c r="D22" s="419"/>
      <c r="E22" s="1318"/>
      <c r="F22" s="924"/>
      <c r="G22" s="389"/>
    </row>
    <row r="23" spans="1:9" x14ac:dyDescent="0.25">
      <c r="A23" s="360" t="s">
        <v>779</v>
      </c>
      <c r="B23" s="345" t="s">
        <v>780</v>
      </c>
      <c r="C23" s="360" t="s">
        <v>126</v>
      </c>
      <c r="D23" s="419">
        <v>0</v>
      </c>
      <c r="E23" s="1318"/>
      <c r="F23" s="924">
        <f>E23*D23</f>
        <v>0</v>
      </c>
      <c r="G23" s="389"/>
      <c r="H23" s="1182"/>
      <c r="I23" s="1182"/>
    </row>
    <row r="24" spans="1:9" x14ac:dyDescent="0.25">
      <c r="A24" s="360" t="s">
        <v>781</v>
      </c>
      <c r="B24" s="345" t="s">
        <v>1577</v>
      </c>
      <c r="C24" s="360" t="s">
        <v>126</v>
      </c>
      <c r="D24" s="419">
        <v>0</v>
      </c>
      <c r="E24" s="1318"/>
      <c r="F24" s="924">
        <f>E24*D24</f>
        <v>0</v>
      </c>
      <c r="G24" s="389"/>
      <c r="H24" s="1182"/>
      <c r="I24" s="1182"/>
    </row>
    <row r="25" spans="1:9" x14ac:dyDescent="0.25">
      <c r="A25" s="360"/>
      <c r="B25" s="345"/>
      <c r="C25" s="360"/>
      <c r="D25" s="419"/>
      <c r="E25" s="1318"/>
      <c r="F25" s="924"/>
      <c r="G25" s="389"/>
      <c r="H25" s="1182"/>
      <c r="I25" s="1182"/>
    </row>
    <row r="26" spans="1:9" ht="13" x14ac:dyDescent="0.25">
      <c r="A26" s="360"/>
      <c r="B26" s="922" t="s">
        <v>782</v>
      </c>
      <c r="C26" s="360"/>
      <c r="D26" s="419"/>
      <c r="E26" s="1318"/>
      <c r="F26" s="924"/>
      <c r="G26" s="389"/>
      <c r="H26" s="1182"/>
      <c r="I26" s="1182"/>
    </row>
    <row r="27" spans="1:9" x14ac:dyDescent="0.25">
      <c r="A27" s="360" t="s">
        <v>1649</v>
      </c>
      <c r="B27" s="353" t="s">
        <v>783</v>
      </c>
      <c r="C27" s="360" t="s">
        <v>126</v>
      </c>
      <c r="D27" s="923">
        <v>0</v>
      </c>
      <c r="E27" s="1077"/>
      <c r="F27" s="1077">
        <f t="shared" ref="F27:F33" si="0">D27*E27</f>
        <v>0</v>
      </c>
      <c r="G27" s="886"/>
      <c r="H27" s="1182"/>
      <c r="I27" s="1182"/>
    </row>
    <row r="28" spans="1:9" ht="13.15" customHeight="1" x14ac:dyDescent="0.25">
      <c r="A28" s="360" t="s">
        <v>1922</v>
      </c>
      <c r="B28" s="353" t="s">
        <v>784</v>
      </c>
      <c r="C28" s="360" t="s">
        <v>126</v>
      </c>
      <c r="D28" s="923">
        <v>0</v>
      </c>
      <c r="E28" s="1077"/>
      <c r="F28" s="1077">
        <f t="shared" si="0"/>
        <v>0</v>
      </c>
      <c r="G28" s="886"/>
      <c r="H28" s="1182"/>
      <c r="I28" s="1182"/>
    </row>
    <row r="29" spans="1:9" ht="13.15" customHeight="1" x14ac:dyDescent="0.25">
      <c r="A29" s="360" t="s">
        <v>1651</v>
      </c>
      <c r="B29" s="353" t="s">
        <v>1921</v>
      </c>
      <c r="C29" s="360" t="s">
        <v>126</v>
      </c>
      <c r="D29" s="923">
        <v>0</v>
      </c>
      <c r="E29" s="1077"/>
      <c r="F29" s="1077">
        <f t="shared" si="0"/>
        <v>0</v>
      </c>
      <c r="G29" s="886"/>
      <c r="H29" s="1182"/>
      <c r="I29" s="1182"/>
    </row>
    <row r="30" spans="1:9" ht="13.15" customHeight="1" x14ac:dyDescent="0.25">
      <c r="A30" s="360" t="s">
        <v>1923</v>
      </c>
      <c r="B30" s="353" t="s">
        <v>1662</v>
      </c>
      <c r="C30" s="360" t="s">
        <v>126</v>
      </c>
      <c r="D30" s="923">
        <v>0</v>
      </c>
      <c r="E30" s="1077"/>
      <c r="F30" s="1077">
        <f t="shared" si="0"/>
        <v>0</v>
      </c>
      <c r="G30" s="886"/>
      <c r="H30" s="1182"/>
      <c r="I30" s="1182"/>
    </row>
    <row r="31" spans="1:9" ht="13.15" customHeight="1" x14ac:dyDescent="0.25">
      <c r="A31" s="360" t="s">
        <v>1923</v>
      </c>
      <c r="B31" s="353" t="s">
        <v>1663</v>
      </c>
      <c r="C31" s="360" t="s">
        <v>126</v>
      </c>
      <c r="D31" s="923">
        <v>0</v>
      </c>
      <c r="E31" s="1077"/>
      <c r="F31" s="1077">
        <f t="shared" si="0"/>
        <v>0</v>
      </c>
      <c r="G31" s="886"/>
      <c r="H31" s="1182"/>
      <c r="I31" s="1182"/>
    </row>
    <row r="32" spans="1:9" ht="13.15" customHeight="1" x14ac:dyDescent="0.25">
      <c r="A32" s="360" t="s">
        <v>1924</v>
      </c>
      <c r="B32" s="353" t="s">
        <v>1664</v>
      </c>
      <c r="C32" s="360" t="s">
        <v>126</v>
      </c>
      <c r="D32" s="923">
        <v>0</v>
      </c>
      <c r="E32" s="1077"/>
      <c r="F32" s="1077">
        <f t="shared" si="0"/>
        <v>0</v>
      </c>
      <c r="G32" s="886"/>
      <c r="H32" s="1182"/>
      <c r="I32" s="1182"/>
    </row>
    <row r="33" spans="1:9" ht="13.15" customHeight="1" x14ac:dyDescent="0.25">
      <c r="A33" s="360" t="s">
        <v>1925</v>
      </c>
      <c r="B33" s="353" t="s">
        <v>1926</v>
      </c>
      <c r="C33" s="360" t="s">
        <v>126</v>
      </c>
      <c r="D33" s="923">
        <v>0</v>
      </c>
      <c r="E33" s="1077"/>
      <c r="F33" s="1077">
        <f t="shared" si="0"/>
        <v>0</v>
      </c>
      <c r="G33" s="886"/>
      <c r="H33" s="1182"/>
      <c r="I33" s="1182"/>
    </row>
    <row r="34" spans="1:9" ht="13.15" customHeight="1" x14ac:dyDescent="0.25">
      <c r="A34" s="360"/>
      <c r="B34" s="353"/>
      <c r="C34" s="360"/>
      <c r="D34" s="923"/>
      <c r="E34" s="1077"/>
      <c r="F34" s="1077"/>
      <c r="G34" s="886"/>
      <c r="H34" s="1182"/>
      <c r="I34" s="1182"/>
    </row>
    <row r="35" spans="1:9" ht="13.15" customHeight="1" x14ac:dyDescent="0.25">
      <c r="A35" s="360"/>
      <c r="B35" s="345"/>
      <c r="C35" s="360"/>
      <c r="D35" s="923"/>
      <c r="E35" s="1080"/>
      <c r="F35" s="1077"/>
      <c r="G35" s="886"/>
      <c r="H35" s="996"/>
      <c r="I35" s="996"/>
    </row>
    <row r="36" spans="1:9" ht="26" x14ac:dyDescent="0.25">
      <c r="A36" s="360"/>
      <c r="B36" s="405" t="s">
        <v>785</v>
      </c>
      <c r="C36" s="360"/>
      <c r="D36" s="923"/>
      <c r="E36" s="1080"/>
      <c r="F36" s="1077"/>
      <c r="G36" s="886"/>
      <c r="H36" s="996"/>
      <c r="I36" s="1183"/>
    </row>
    <row r="37" spans="1:9" x14ac:dyDescent="0.25">
      <c r="A37" s="360" t="s">
        <v>787</v>
      </c>
      <c r="B37" s="353" t="s">
        <v>1929</v>
      </c>
      <c r="C37" s="360" t="s">
        <v>126</v>
      </c>
      <c r="D37" s="923">
        <v>0</v>
      </c>
      <c r="E37" s="1080"/>
      <c r="F37" s="1077">
        <f>D37*E37</f>
        <v>0</v>
      </c>
      <c r="G37" s="886"/>
      <c r="H37" s="996"/>
      <c r="I37" s="1183"/>
    </row>
    <row r="38" spans="1:9" ht="13.15" customHeight="1" x14ac:dyDescent="0.25">
      <c r="A38" s="360" t="s">
        <v>788</v>
      </c>
      <c r="B38" s="353" t="s">
        <v>1930</v>
      </c>
      <c r="C38" s="360" t="s">
        <v>126</v>
      </c>
      <c r="D38" s="923">
        <v>0</v>
      </c>
      <c r="E38" s="1077"/>
      <c r="F38" s="1077">
        <f>D38*E38</f>
        <v>0</v>
      </c>
      <c r="G38" s="886"/>
      <c r="H38" s="996"/>
      <c r="I38" s="1183"/>
    </row>
    <row r="39" spans="1:9" ht="13.15" customHeight="1" x14ac:dyDescent="0.25">
      <c r="A39" s="360" t="s">
        <v>1927</v>
      </c>
      <c r="B39" s="353" t="s">
        <v>1945</v>
      </c>
      <c r="C39" s="360" t="s">
        <v>126</v>
      </c>
      <c r="D39" s="923">
        <v>0</v>
      </c>
      <c r="E39" s="1077"/>
      <c r="F39" s="1077">
        <f>D39*E39</f>
        <v>0</v>
      </c>
      <c r="G39" s="886"/>
      <c r="H39" s="996"/>
      <c r="I39" s="996"/>
    </row>
    <row r="40" spans="1:9" ht="13.15" customHeight="1" x14ac:dyDescent="0.25">
      <c r="A40" s="360" t="s">
        <v>1932</v>
      </c>
      <c r="B40" s="353" t="s">
        <v>1946</v>
      </c>
      <c r="C40" s="360" t="s">
        <v>126</v>
      </c>
      <c r="D40" s="923">
        <v>0</v>
      </c>
      <c r="E40" s="1077"/>
      <c r="F40" s="1077">
        <f>D40*E40</f>
        <v>0</v>
      </c>
      <c r="G40" s="886"/>
      <c r="H40" s="996"/>
      <c r="I40" s="996"/>
    </row>
    <row r="41" spans="1:9" ht="13.15" customHeight="1" x14ac:dyDescent="0.25">
      <c r="A41" s="360"/>
      <c r="B41" s="353"/>
      <c r="C41" s="360"/>
      <c r="D41" s="923"/>
      <c r="E41" s="1077"/>
      <c r="F41" s="1077"/>
      <c r="G41" s="886"/>
      <c r="H41" s="996"/>
      <c r="I41" s="996"/>
    </row>
    <row r="42" spans="1:9" ht="39" x14ac:dyDescent="0.25">
      <c r="A42" s="360"/>
      <c r="B42" s="420" t="s">
        <v>1550</v>
      </c>
      <c r="C42" s="360"/>
      <c r="D42" s="923"/>
      <c r="E42" s="1077"/>
      <c r="F42" s="1077"/>
      <c r="G42" s="886"/>
      <c r="H42" s="996"/>
      <c r="I42" s="996"/>
    </row>
    <row r="43" spans="1:9" x14ac:dyDescent="0.25">
      <c r="A43" s="421" t="s">
        <v>1399</v>
      </c>
      <c r="B43" s="353" t="s">
        <v>1742</v>
      </c>
      <c r="C43" s="360" t="s">
        <v>126</v>
      </c>
      <c r="D43" s="923">
        <v>1700</v>
      </c>
      <c r="E43" s="1077"/>
      <c r="F43" s="1077">
        <f>D43*E43</f>
        <v>0</v>
      </c>
      <c r="G43" s="886"/>
      <c r="H43" s="996"/>
      <c r="I43" s="996"/>
    </row>
    <row r="44" spans="1:9" ht="13.15" customHeight="1" x14ac:dyDescent="0.25">
      <c r="A44" s="421" t="s">
        <v>1400</v>
      </c>
      <c r="B44" s="353" t="s">
        <v>1665</v>
      </c>
      <c r="C44" s="360" t="s">
        <v>126</v>
      </c>
      <c r="D44" s="923">
        <v>0</v>
      </c>
      <c r="E44" s="1077"/>
      <c r="F44" s="1077">
        <f>D44*E44</f>
        <v>0</v>
      </c>
      <c r="G44" s="886"/>
    </row>
    <row r="45" spans="1:9" ht="13.15" customHeight="1" x14ac:dyDescent="0.25">
      <c r="A45" s="421" t="s">
        <v>1401</v>
      </c>
      <c r="B45" s="353" t="s">
        <v>1666</v>
      </c>
      <c r="C45" s="360" t="s">
        <v>126</v>
      </c>
      <c r="D45" s="923">
        <v>0</v>
      </c>
      <c r="E45" s="1077"/>
      <c r="F45" s="1077">
        <f>D45*E45</f>
        <v>0</v>
      </c>
      <c r="G45" s="886"/>
    </row>
    <row r="46" spans="1:9" ht="13.15" customHeight="1" x14ac:dyDescent="0.25">
      <c r="A46" s="360"/>
      <c r="B46" s="353"/>
      <c r="C46" s="360"/>
      <c r="D46" s="923"/>
      <c r="E46" s="1077"/>
      <c r="F46" s="1077"/>
      <c r="G46" s="886"/>
    </row>
    <row r="47" spans="1:9" ht="13.15" customHeight="1" x14ac:dyDescent="0.25">
      <c r="A47" s="360"/>
      <c r="B47" s="920"/>
      <c r="C47" s="360"/>
      <c r="D47" s="923"/>
      <c r="E47" s="1077"/>
      <c r="F47" s="1077"/>
      <c r="G47" s="886"/>
    </row>
    <row r="48" spans="1:9" ht="13.15" customHeight="1" x14ac:dyDescent="0.25">
      <c r="A48" s="360"/>
      <c r="B48" s="353"/>
      <c r="C48" s="360"/>
      <c r="D48" s="924"/>
      <c r="E48" s="1077"/>
      <c r="F48" s="1077"/>
      <c r="G48" s="886"/>
    </row>
    <row r="49" spans="1:10" ht="13.15" customHeight="1" x14ac:dyDescent="0.25">
      <c r="A49" s="360"/>
      <c r="B49" s="917" t="s">
        <v>140</v>
      </c>
      <c r="C49" s="360"/>
      <c r="D49" s="419"/>
      <c r="E49" s="1077"/>
      <c r="F49" s="924"/>
      <c r="G49" s="389"/>
    </row>
    <row r="50" spans="1:10" s="563" customFormat="1" x14ac:dyDescent="0.25">
      <c r="A50" s="360"/>
      <c r="B50" s="871"/>
      <c r="C50" s="360"/>
      <c r="D50" s="419"/>
      <c r="E50" s="1080"/>
      <c r="F50" s="924"/>
      <c r="G50" s="389"/>
      <c r="H50" s="912"/>
      <c r="I50" s="970"/>
      <c r="J50" s="925"/>
    </row>
    <row r="51" spans="1:10" s="563" customFormat="1" ht="13" x14ac:dyDescent="0.25">
      <c r="A51" s="360"/>
      <c r="B51" s="904" t="s">
        <v>1578</v>
      </c>
      <c r="C51" s="360"/>
      <c r="D51" s="419"/>
      <c r="E51" s="924"/>
      <c r="F51" s="924"/>
      <c r="G51" s="389"/>
      <c r="H51" s="912"/>
      <c r="I51" s="970"/>
      <c r="J51" s="925"/>
    </row>
    <row r="52" spans="1:10" s="563" customFormat="1" ht="13" x14ac:dyDescent="0.25">
      <c r="A52" s="360"/>
      <c r="B52" s="926"/>
      <c r="C52" s="360"/>
      <c r="D52" s="419"/>
      <c r="E52" s="924"/>
      <c r="F52" s="924"/>
      <c r="G52" s="389"/>
      <c r="H52" s="912"/>
      <c r="I52" s="970"/>
      <c r="J52" s="925"/>
    </row>
    <row r="53" spans="1:10" s="563" customFormat="1" ht="13" x14ac:dyDescent="0.25">
      <c r="A53" s="905"/>
      <c r="B53" s="927" t="s">
        <v>176</v>
      </c>
      <c r="C53" s="905"/>
      <c r="D53" s="928"/>
      <c r="E53" s="1077"/>
      <c r="F53" s="1077"/>
      <c r="G53" s="886"/>
      <c r="H53" s="929"/>
      <c r="I53" s="970"/>
    </row>
    <row r="54" spans="1:10" ht="14.5" x14ac:dyDescent="0.25">
      <c r="A54" s="905" t="s">
        <v>250</v>
      </c>
      <c r="B54" s="930" t="s">
        <v>1579</v>
      </c>
      <c r="C54" s="905" t="s">
        <v>19</v>
      </c>
      <c r="D54" s="906">
        <v>0</v>
      </c>
      <c r="E54" s="1077"/>
      <c r="F54" s="1077">
        <f>D54*E54</f>
        <v>0</v>
      </c>
      <c r="G54" s="998"/>
      <c r="H54" s="966"/>
      <c r="I54" s="970"/>
      <c r="J54" s="931"/>
    </row>
    <row r="55" spans="1:10" ht="13" x14ac:dyDescent="0.3">
      <c r="A55" s="905"/>
      <c r="B55" s="932" t="s">
        <v>789</v>
      </c>
      <c r="C55" s="905"/>
      <c r="D55" s="906"/>
      <c r="E55" s="1077"/>
      <c r="F55" s="1077"/>
      <c r="G55" s="998"/>
      <c r="H55" s="966"/>
      <c r="I55" s="970"/>
      <c r="J55" s="931"/>
    </row>
    <row r="56" spans="1:10" ht="14.5" x14ac:dyDescent="0.25">
      <c r="A56" s="905" t="s">
        <v>253</v>
      </c>
      <c r="B56" s="930" t="s">
        <v>790</v>
      </c>
      <c r="C56" s="905" t="s">
        <v>19</v>
      </c>
      <c r="D56" s="906">
        <v>0</v>
      </c>
      <c r="E56" s="1077"/>
      <c r="F56" s="1077">
        <f>D56*E56</f>
        <v>0</v>
      </c>
      <c r="G56" s="998"/>
      <c r="H56" s="966"/>
      <c r="I56" s="970"/>
      <c r="J56" s="931"/>
    </row>
    <row r="57" spans="1:10" s="563" customFormat="1" ht="14.5" x14ac:dyDescent="0.25">
      <c r="A57" s="905" t="s">
        <v>256</v>
      </c>
      <c r="B57" s="930" t="s">
        <v>791</v>
      </c>
      <c r="C57" s="905" t="s">
        <v>19</v>
      </c>
      <c r="D57" s="906">
        <v>0</v>
      </c>
      <c r="E57" s="1077"/>
      <c r="F57" s="1077">
        <f t="shared" ref="F57:F69" si="1">D57*E57</f>
        <v>0</v>
      </c>
      <c r="G57" s="998"/>
      <c r="H57" s="966"/>
      <c r="I57" s="970"/>
      <c r="J57" s="925"/>
    </row>
    <row r="58" spans="1:10" s="563" customFormat="1" ht="14.5" x14ac:dyDescent="0.25">
      <c r="A58" s="905" t="s">
        <v>177</v>
      </c>
      <c r="B58" s="930" t="s">
        <v>792</v>
      </c>
      <c r="C58" s="905" t="s">
        <v>793</v>
      </c>
      <c r="D58" s="906">
        <v>0</v>
      </c>
      <c r="E58" s="1077"/>
      <c r="F58" s="1077">
        <f t="shared" si="1"/>
        <v>0</v>
      </c>
      <c r="G58" s="998"/>
      <c r="H58" s="966"/>
      <c r="I58" s="970"/>
      <c r="J58" s="925"/>
    </row>
    <row r="59" spans="1:10" s="563" customFormat="1" ht="14.5" x14ac:dyDescent="0.25">
      <c r="A59" s="905" t="s">
        <v>1667</v>
      </c>
      <c r="B59" s="930" t="s">
        <v>1580</v>
      </c>
      <c r="C59" s="905" t="s">
        <v>793</v>
      </c>
      <c r="D59" s="906">
        <v>0</v>
      </c>
      <c r="E59" s="1077"/>
      <c r="F59" s="1077">
        <f t="shared" si="1"/>
        <v>0</v>
      </c>
      <c r="G59" s="998"/>
      <c r="H59" s="966"/>
      <c r="I59" s="970"/>
      <c r="J59" s="925"/>
    </row>
    <row r="60" spans="1:10" s="563" customFormat="1" ht="14.5" x14ac:dyDescent="0.25">
      <c r="A60" s="421" t="s">
        <v>300</v>
      </c>
      <c r="B60" s="933" t="s">
        <v>1933</v>
      </c>
      <c r="C60" s="349" t="s">
        <v>19</v>
      </c>
      <c r="D60" s="390">
        <v>0</v>
      </c>
      <c r="E60" s="924"/>
      <c r="F60" s="1077">
        <f t="shared" si="1"/>
        <v>0</v>
      </c>
      <c r="G60" s="998"/>
      <c r="H60" s="966"/>
      <c r="I60" s="970"/>
      <c r="J60" s="925"/>
    </row>
    <row r="61" spans="1:10" s="563" customFormat="1" x14ac:dyDescent="0.25">
      <c r="A61" s="421"/>
      <c r="B61" s="933"/>
      <c r="C61" s="349"/>
      <c r="D61" s="390"/>
      <c r="E61" s="924"/>
      <c r="F61" s="1077"/>
      <c r="G61" s="998"/>
      <c r="H61" s="966"/>
      <c r="I61" s="970"/>
      <c r="J61" s="925"/>
    </row>
    <row r="62" spans="1:10" s="563" customFormat="1" ht="13.5" thickBot="1" x14ac:dyDescent="0.3">
      <c r="A62" s="2198" t="s">
        <v>103</v>
      </c>
      <c r="B62" s="2199"/>
      <c r="C62" s="2199"/>
      <c r="D62" s="2199"/>
      <c r="E62" s="2200"/>
      <c r="F62" s="1319">
        <f>SUM(F8:F60)</f>
        <v>0</v>
      </c>
      <c r="G62" s="998"/>
      <c r="H62" s="966"/>
      <c r="I62" s="970"/>
      <c r="J62" s="925"/>
    </row>
    <row r="63" spans="1:10" s="563" customFormat="1" x14ac:dyDescent="0.25">
      <c r="A63" s="421"/>
      <c r="B63" s="933"/>
      <c r="C63" s="349"/>
      <c r="D63" s="390"/>
      <c r="E63" s="924"/>
      <c r="F63" s="1077"/>
      <c r="G63" s="998"/>
      <c r="H63" s="966"/>
      <c r="I63" s="970"/>
      <c r="J63" s="925"/>
    </row>
    <row r="64" spans="1:10" s="563" customFormat="1" ht="14.5" x14ac:dyDescent="0.25">
      <c r="A64" s="421" t="s">
        <v>302</v>
      </c>
      <c r="B64" s="933" t="s">
        <v>1937</v>
      </c>
      <c r="C64" s="349" t="s">
        <v>19</v>
      </c>
      <c r="D64" s="390">
        <v>2</v>
      </c>
      <c r="E64" s="924"/>
      <c r="F64" s="1077">
        <f t="shared" si="1"/>
        <v>0</v>
      </c>
      <c r="G64" s="998"/>
      <c r="H64" s="966"/>
      <c r="I64" s="970"/>
      <c r="J64" s="925"/>
    </row>
    <row r="65" spans="1:10" s="563" customFormat="1" ht="14.5" x14ac:dyDescent="0.25">
      <c r="A65" s="421" t="s">
        <v>337</v>
      </c>
      <c r="B65" s="933" t="s">
        <v>1938</v>
      </c>
      <c r="C65" s="349" t="s">
        <v>19</v>
      </c>
      <c r="D65" s="390">
        <v>2</v>
      </c>
      <c r="E65" s="924"/>
      <c r="F65" s="1077">
        <f t="shared" si="1"/>
        <v>0</v>
      </c>
      <c r="G65" s="998"/>
      <c r="H65" s="966"/>
      <c r="I65" s="970"/>
      <c r="J65" s="925"/>
    </row>
    <row r="66" spans="1:10" s="563" customFormat="1" ht="14.5" x14ac:dyDescent="0.25">
      <c r="A66" s="421" t="s">
        <v>489</v>
      </c>
      <c r="B66" s="933" t="s">
        <v>1939</v>
      </c>
      <c r="C66" s="349" t="s">
        <v>19</v>
      </c>
      <c r="D66" s="390">
        <v>1</v>
      </c>
      <c r="E66" s="924"/>
      <c r="F66" s="1077">
        <f t="shared" si="1"/>
        <v>0</v>
      </c>
      <c r="G66" s="998"/>
      <c r="H66" s="966"/>
      <c r="I66" s="970"/>
      <c r="J66" s="925"/>
    </row>
    <row r="67" spans="1:10" s="563" customFormat="1" ht="14.5" x14ac:dyDescent="0.25">
      <c r="A67" s="421" t="s">
        <v>1671</v>
      </c>
      <c r="B67" s="933" t="s">
        <v>1668</v>
      </c>
      <c r="C67" s="349" t="s">
        <v>19</v>
      </c>
      <c r="D67" s="390">
        <v>0</v>
      </c>
      <c r="E67" s="924"/>
      <c r="F67" s="1077">
        <f t="shared" si="1"/>
        <v>0</v>
      </c>
      <c r="G67" s="998"/>
      <c r="H67" s="966"/>
      <c r="I67" s="970"/>
      <c r="J67" s="925"/>
    </row>
    <row r="68" spans="1:10" s="563" customFormat="1" ht="14.5" x14ac:dyDescent="0.25">
      <c r="A68" s="421" t="s">
        <v>1672</v>
      </c>
      <c r="B68" s="933" t="s">
        <v>1669</v>
      </c>
      <c r="C68" s="349" t="s">
        <v>19</v>
      </c>
      <c r="D68" s="390">
        <v>0</v>
      </c>
      <c r="E68" s="924"/>
      <c r="F68" s="1077">
        <f t="shared" si="1"/>
        <v>0</v>
      </c>
      <c r="G68" s="998"/>
      <c r="H68" s="966"/>
      <c r="I68" s="970"/>
      <c r="J68" s="925"/>
    </row>
    <row r="69" spans="1:10" s="563" customFormat="1" ht="14.5" x14ac:dyDescent="0.25">
      <c r="A69" s="421" t="s">
        <v>1673</v>
      </c>
      <c r="B69" s="933" t="s">
        <v>1670</v>
      </c>
      <c r="C69" s="349" t="s">
        <v>19</v>
      </c>
      <c r="D69" s="390">
        <v>0</v>
      </c>
      <c r="E69" s="924"/>
      <c r="F69" s="1077">
        <f t="shared" si="1"/>
        <v>0</v>
      </c>
      <c r="G69" s="998"/>
      <c r="H69" s="966"/>
      <c r="I69" s="970"/>
      <c r="J69" s="925"/>
    </row>
    <row r="70" spans="1:10" s="563" customFormat="1" x14ac:dyDescent="0.25">
      <c r="A70" s="905"/>
      <c r="B70" s="933"/>
      <c r="C70" s="349"/>
      <c r="D70" s="390"/>
      <c r="E70" s="1318"/>
      <c r="F70" s="1077"/>
      <c r="G70" s="998"/>
      <c r="H70" s="966"/>
      <c r="I70" s="970"/>
      <c r="J70" s="925"/>
    </row>
    <row r="71" spans="1:10" s="563" customFormat="1" ht="13" x14ac:dyDescent="0.25">
      <c r="A71" s="905"/>
      <c r="B71" s="934" t="s">
        <v>794</v>
      </c>
      <c r="C71" s="905"/>
      <c r="D71" s="906"/>
      <c r="E71" s="1077"/>
      <c r="F71" s="1077"/>
      <c r="G71" s="998"/>
      <c r="H71" s="966"/>
      <c r="I71" s="970"/>
      <c r="J71" s="925"/>
    </row>
    <row r="72" spans="1:10" s="563" customFormat="1" x14ac:dyDescent="0.25">
      <c r="A72" s="905" t="s">
        <v>259</v>
      </c>
      <c r="B72" s="721" t="s">
        <v>1674</v>
      </c>
      <c r="C72" s="905" t="s">
        <v>793</v>
      </c>
      <c r="D72" s="906">
        <v>0</v>
      </c>
      <c r="E72" s="1077"/>
      <c r="F72" s="1077">
        <f>D72*E72</f>
        <v>0</v>
      </c>
      <c r="G72" s="998"/>
      <c r="H72" s="966"/>
      <c r="I72" s="970"/>
      <c r="J72" s="925"/>
    </row>
    <row r="73" spans="1:10" s="563" customFormat="1" x14ac:dyDescent="0.25">
      <c r="A73" s="905" t="s">
        <v>260</v>
      </c>
      <c r="B73" s="721" t="s">
        <v>1675</v>
      </c>
      <c r="C73" s="905" t="s">
        <v>793</v>
      </c>
      <c r="D73" s="906">
        <v>0</v>
      </c>
      <c r="E73" s="1077"/>
      <c r="F73" s="1077">
        <f>D73*E73</f>
        <v>0</v>
      </c>
      <c r="G73" s="998"/>
      <c r="H73" s="966"/>
      <c r="I73" s="970"/>
      <c r="J73" s="925"/>
    </row>
    <row r="74" spans="1:10" s="563" customFormat="1" x14ac:dyDescent="0.25">
      <c r="A74" s="905" t="s">
        <v>261</v>
      </c>
      <c r="B74" s="721" t="s">
        <v>1676</v>
      </c>
      <c r="C74" s="905" t="s">
        <v>793</v>
      </c>
      <c r="D74" s="906">
        <v>0</v>
      </c>
      <c r="E74" s="1077"/>
      <c r="F74" s="1077">
        <f>D74*E74</f>
        <v>0</v>
      </c>
      <c r="G74" s="998"/>
      <c r="H74" s="966"/>
      <c r="I74" s="970"/>
      <c r="J74" s="925"/>
    </row>
    <row r="75" spans="1:10" s="563" customFormat="1" x14ac:dyDescent="0.25">
      <c r="A75" s="905" t="s">
        <v>1677</v>
      </c>
      <c r="B75" s="721" t="s">
        <v>1940</v>
      </c>
      <c r="C75" s="905" t="s">
        <v>793</v>
      </c>
      <c r="D75" s="906">
        <v>0</v>
      </c>
      <c r="E75" s="1077"/>
      <c r="F75" s="1077">
        <f>D75*E75</f>
        <v>0</v>
      </c>
      <c r="G75" s="998"/>
      <c r="H75" s="966"/>
      <c r="I75" s="970"/>
      <c r="J75" s="925"/>
    </row>
    <row r="76" spans="1:10" s="563" customFormat="1" x14ac:dyDescent="0.25">
      <c r="A76" s="905"/>
      <c r="B76" s="721"/>
      <c r="C76" s="905"/>
      <c r="D76" s="906"/>
      <c r="E76" s="1077"/>
      <c r="F76" s="1077"/>
      <c r="G76" s="998"/>
      <c r="H76" s="966"/>
      <c r="I76" s="970"/>
      <c r="J76" s="925"/>
    </row>
    <row r="77" spans="1:10" s="563" customFormat="1" ht="13" x14ac:dyDescent="0.25">
      <c r="A77" s="905"/>
      <c r="B77" s="934" t="s">
        <v>796</v>
      </c>
      <c r="C77" s="905"/>
      <c r="D77" s="906"/>
      <c r="E77" s="1077"/>
      <c r="F77" s="1077"/>
      <c r="G77" s="998"/>
      <c r="H77" s="966"/>
      <c r="I77" s="970"/>
    </row>
    <row r="78" spans="1:10" x14ac:dyDescent="0.25">
      <c r="A78" s="905" t="s">
        <v>1678</v>
      </c>
      <c r="B78" s="721" t="s">
        <v>1679</v>
      </c>
      <c r="C78" s="905" t="s">
        <v>19</v>
      </c>
      <c r="D78" s="906">
        <v>0</v>
      </c>
      <c r="E78" s="1077"/>
      <c r="F78" s="1077">
        <f>D78*E78</f>
        <v>0</v>
      </c>
      <c r="G78" s="998"/>
      <c r="H78" s="966"/>
      <c r="I78" s="912"/>
    </row>
    <row r="79" spans="1:10" x14ac:dyDescent="0.25">
      <c r="A79" s="905" t="s">
        <v>1680</v>
      </c>
      <c r="B79" s="721" t="s">
        <v>1681</v>
      </c>
      <c r="C79" s="905" t="s">
        <v>19</v>
      </c>
      <c r="D79" s="906">
        <v>0</v>
      </c>
      <c r="E79" s="1077"/>
      <c r="F79" s="1077">
        <f>D79*E79</f>
        <v>0</v>
      </c>
      <c r="G79" s="998"/>
      <c r="H79" s="966"/>
      <c r="I79" s="912"/>
    </row>
    <row r="80" spans="1:10" x14ac:dyDescent="0.25">
      <c r="A80" s="905" t="s">
        <v>1682</v>
      </c>
      <c r="B80" s="721" t="s">
        <v>1683</v>
      </c>
      <c r="C80" s="905" t="s">
        <v>19</v>
      </c>
      <c r="D80" s="906">
        <v>0</v>
      </c>
      <c r="E80" s="1077"/>
      <c r="F80" s="1077">
        <f>D80*E80</f>
        <v>0</v>
      </c>
      <c r="G80" s="998"/>
      <c r="H80" s="966"/>
      <c r="I80" s="912"/>
    </row>
    <row r="81" spans="1:13" x14ac:dyDescent="0.25">
      <c r="A81" s="905" t="s">
        <v>1682</v>
      </c>
      <c r="B81" s="721" t="s">
        <v>1947</v>
      </c>
      <c r="C81" s="905" t="s">
        <v>19</v>
      </c>
      <c r="D81" s="906">
        <v>0</v>
      </c>
      <c r="E81" s="1077"/>
      <c r="F81" s="1077">
        <f>D81*E81</f>
        <v>0</v>
      </c>
      <c r="G81" s="998"/>
      <c r="H81" s="966"/>
      <c r="I81" s="912"/>
    </row>
    <row r="82" spans="1:13" x14ac:dyDescent="0.25">
      <c r="A82" s="907"/>
      <c r="B82" s="910"/>
      <c r="C82" s="905"/>
      <c r="D82" s="906"/>
      <c r="E82" s="1077"/>
      <c r="F82" s="1077"/>
      <c r="G82" s="998"/>
      <c r="H82" s="966"/>
      <c r="I82" s="929"/>
      <c r="J82" s="931"/>
    </row>
    <row r="83" spans="1:13" ht="13.15" customHeight="1" x14ac:dyDescent="0.25">
      <c r="A83" s="360"/>
      <c r="B83" s="917" t="s">
        <v>140</v>
      </c>
      <c r="C83" s="360"/>
      <c r="D83" s="419"/>
      <c r="E83" s="1077"/>
      <c r="F83" s="924"/>
      <c r="G83" s="389"/>
    </row>
    <row r="84" spans="1:13" s="390" customFormat="1" x14ac:dyDescent="0.25">
      <c r="A84" s="360"/>
      <c r="B84" s="423"/>
      <c r="C84" s="360"/>
      <c r="D84" s="419"/>
      <c r="E84" s="1077"/>
      <c r="F84" s="924"/>
      <c r="G84" s="389"/>
      <c r="H84" s="912"/>
      <c r="I84" s="940"/>
    </row>
    <row r="85" spans="1:13" ht="13.15" customHeight="1" x14ac:dyDescent="0.25">
      <c r="A85" s="360"/>
      <c r="B85" s="917" t="s">
        <v>148</v>
      </c>
      <c r="C85" s="360"/>
      <c r="D85" s="419"/>
      <c r="E85" s="924"/>
      <c r="F85" s="924"/>
      <c r="G85" s="389"/>
      <c r="I85" s="940"/>
      <c r="J85" s="390"/>
      <c r="K85" s="390"/>
      <c r="L85" s="390"/>
    </row>
    <row r="86" spans="1:13" ht="26" x14ac:dyDescent="0.25">
      <c r="A86" s="360"/>
      <c r="B86" s="935" t="s">
        <v>801</v>
      </c>
      <c r="C86" s="360"/>
      <c r="D86" s="419"/>
      <c r="E86" s="924"/>
      <c r="F86" s="924"/>
      <c r="G86" s="389"/>
      <c r="I86" s="940"/>
      <c r="J86" s="390"/>
      <c r="K86" s="390"/>
      <c r="L86" s="390"/>
    </row>
    <row r="87" spans="1:13" ht="13.15" customHeight="1" x14ac:dyDescent="0.25">
      <c r="A87" s="907" t="s">
        <v>186</v>
      </c>
      <c r="B87" s="908" t="s">
        <v>802</v>
      </c>
      <c r="C87" s="907" t="s">
        <v>19</v>
      </c>
      <c r="D87" s="928">
        <v>0</v>
      </c>
      <c r="E87" s="1077"/>
      <c r="F87" s="1077">
        <f>D87*E87</f>
        <v>0</v>
      </c>
      <c r="G87" s="886"/>
      <c r="I87" s="940"/>
      <c r="J87" s="390"/>
      <c r="K87" s="390"/>
      <c r="L87" s="390"/>
    </row>
    <row r="88" spans="1:13" s="390" customFormat="1" x14ac:dyDescent="0.25">
      <c r="A88" s="907"/>
      <c r="B88" s="910"/>
      <c r="C88" s="907"/>
      <c r="D88" s="928"/>
      <c r="E88" s="1077"/>
      <c r="F88" s="1077"/>
      <c r="G88" s="886"/>
      <c r="H88" s="912"/>
      <c r="I88" s="940"/>
    </row>
    <row r="89" spans="1:13" s="390" customFormat="1" ht="26" x14ac:dyDescent="0.25">
      <c r="A89" s="907"/>
      <c r="B89" s="936" t="s">
        <v>803</v>
      </c>
      <c r="C89" s="907"/>
      <c r="D89" s="928"/>
      <c r="E89" s="1077"/>
      <c r="F89" s="1077"/>
      <c r="G89" s="886"/>
      <c r="H89" s="912"/>
      <c r="I89" s="940"/>
    </row>
    <row r="90" spans="1:13" s="390" customFormat="1" x14ac:dyDescent="0.25">
      <c r="A90" s="907" t="s">
        <v>1581</v>
      </c>
      <c r="B90" s="910" t="s">
        <v>800</v>
      </c>
      <c r="C90" s="907" t="s">
        <v>19</v>
      </c>
      <c r="D90" s="928">
        <v>0</v>
      </c>
      <c r="E90" s="1077"/>
      <c r="F90" s="1077">
        <f>D90*E90</f>
        <v>0</v>
      </c>
      <c r="G90" s="886"/>
      <c r="H90" s="912"/>
      <c r="I90" s="940"/>
    </row>
    <row r="91" spans="1:13" s="390" customFormat="1" x14ac:dyDescent="0.25">
      <c r="A91" s="907" t="s">
        <v>1685</v>
      </c>
      <c r="B91" s="910" t="s">
        <v>1941</v>
      </c>
      <c r="C91" s="907" t="s">
        <v>19</v>
      </c>
      <c r="D91" s="928">
        <v>0</v>
      </c>
      <c r="E91" s="1077"/>
      <c r="F91" s="1077">
        <f>D91*E91</f>
        <v>0</v>
      </c>
      <c r="G91" s="886"/>
      <c r="H91" s="912"/>
      <c r="I91" s="940"/>
    </row>
    <row r="92" spans="1:13" s="390" customFormat="1" x14ac:dyDescent="0.25">
      <c r="A92" s="907"/>
      <c r="B92" s="910"/>
      <c r="C92" s="907"/>
      <c r="D92" s="928"/>
      <c r="E92" s="1077"/>
      <c r="F92" s="1077"/>
      <c r="G92" s="886"/>
      <c r="H92" s="912"/>
      <c r="I92" s="940"/>
    </row>
    <row r="93" spans="1:13" s="390" customFormat="1" ht="26" x14ac:dyDescent="0.25">
      <c r="A93" s="937" t="s">
        <v>804</v>
      </c>
      <c r="B93" s="908" t="s">
        <v>805</v>
      </c>
      <c r="C93" s="938" t="s">
        <v>19</v>
      </c>
      <c r="D93" s="939">
        <v>1</v>
      </c>
      <c r="E93" s="1320"/>
      <c r="F93" s="1320">
        <f>D93*E93</f>
        <v>0</v>
      </c>
      <c r="G93" s="1000"/>
      <c r="H93" s="940"/>
      <c r="I93" s="971"/>
      <c r="J93" s="362"/>
      <c r="K93" s="362"/>
      <c r="L93" s="362"/>
      <c r="M93" s="362"/>
    </row>
    <row r="94" spans="1:13" s="390" customFormat="1" x14ac:dyDescent="0.25">
      <c r="A94" s="937"/>
      <c r="B94" s="908"/>
      <c r="C94" s="938"/>
      <c r="D94" s="939"/>
      <c r="E94" s="1320"/>
      <c r="F94" s="1320"/>
      <c r="G94" s="1000"/>
      <c r="H94" s="940"/>
      <c r="I94" s="971"/>
      <c r="J94" s="362"/>
      <c r="K94" s="362"/>
      <c r="L94" s="362"/>
      <c r="M94" s="362"/>
    </row>
    <row r="95" spans="1:13" s="390" customFormat="1" x14ac:dyDescent="0.25">
      <c r="A95" s="1175" t="s">
        <v>1848</v>
      </c>
      <c r="B95" s="1176" t="s">
        <v>1874</v>
      </c>
      <c r="C95" s="1175" t="s">
        <v>19</v>
      </c>
      <c r="D95" s="1177">
        <v>0</v>
      </c>
      <c r="E95" s="1321"/>
      <c r="F95" s="1321">
        <f>D95*E95</f>
        <v>0</v>
      </c>
      <c r="G95" s="886"/>
      <c r="H95" s="912"/>
      <c r="I95" s="940"/>
    </row>
    <row r="96" spans="1:13" s="390" customFormat="1" x14ac:dyDescent="0.25">
      <c r="A96" s="1175"/>
      <c r="B96" s="1176"/>
      <c r="C96" s="1175"/>
      <c r="D96" s="1177"/>
      <c r="E96" s="1321"/>
      <c r="F96" s="1321"/>
      <c r="G96" s="886"/>
      <c r="H96" s="912"/>
      <c r="I96" s="940"/>
    </row>
    <row r="97" spans="1:256" s="390" customFormat="1" x14ac:dyDescent="0.25">
      <c r="A97" s="907" t="s">
        <v>806</v>
      </c>
      <c r="B97" s="908" t="s">
        <v>807</v>
      </c>
      <c r="C97" s="907" t="s">
        <v>19</v>
      </c>
      <c r="D97" s="928">
        <v>0</v>
      </c>
      <c r="E97" s="1077"/>
      <c r="F97" s="1077">
        <f>D97*E97</f>
        <v>0</v>
      </c>
      <c r="G97" s="886"/>
      <c r="H97" s="940"/>
      <c r="I97" s="971"/>
      <c r="J97" s="362"/>
      <c r="K97" s="362"/>
      <c r="L97" s="362"/>
      <c r="M97" s="362"/>
    </row>
    <row r="98" spans="1:256" x14ac:dyDescent="0.25">
      <c r="A98" s="907"/>
      <c r="B98" s="941"/>
      <c r="C98" s="907"/>
      <c r="D98" s="928"/>
      <c r="E98" s="1077"/>
      <c r="F98" s="1077"/>
      <c r="G98" s="886"/>
      <c r="H98" s="940"/>
    </row>
    <row r="99" spans="1:256" s="390" customFormat="1" ht="13" x14ac:dyDescent="0.25">
      <c r="A99" s="360"/>
      <c r="B99" s="942" t="s">
        <v>270</v>
      </c>
      <c r="C99" s="360"/>
      <c r="D99" s="419"/>
      <c r="E99" s="924"/>
      <c r="F99" s="924"/>
      <c r="G99" s="389"/>
      <c r="H99" s="940"/>
      <c r="I99" s="946"/>
      <c r="J99" s="913"/>
      <c r="K99" s="913"/>
      <c r="L99" s="913"/>
      <c r="M99" s="913"/>
    </row>
    <row r="100" spans="1:256" s="913" customFormat="1" ht="13" x14ac:dyDescent="0.25">
      <c r="A100" s="907"/>
      <c r="B100" s="926" t="s">
        <v>808</v>
      </c>
      <c r="C100" s="907"/>
      <c r="D100" s="928"/>
      <c r="E100" s="1077"/>
      <c r="F100" s="1077"/>
      <c r="G100" s="886"/>
      <c r="H100" s="1174"/>
      <c r="I100" s="940"/>
      <c r="J100" s="390"/>
      <c r="K100" s="390"/>
      <c r="L100" s="390"/>
      <c r="M100" s="390"/>
    </row>
    <row r="101" spans="1:256" s="913" customFormat="1" ht="13" x14ac:dyDescent="0.25">
      <c r="A101" s="905" t="s">
        <v>198</v>
      </c>
      <c r="B101" s="721" t="s">
        <v>809</v>
      </c>
      <c r="C101" s="938" t="s">
        <v>19</v>
      </c>
      <c r="D101" s="939">
        <v>0</v>
      </c>
      <c r="E101" s="1320"/>
      <c r="F101" s="1320">
        <f>D101*E101</f>
        <v>0</v>
      </c>
      <c r="G101" s="1000"/>
      <c r="H101" s="1174"/>
      <c r="I101" s="940"/>
      <c r="J101" s="390"/>
      <c r="K101" s="390"/>
      <c r="L101" s="390"/>
      <c r="M101" s="390"/>
    </row>
    <row r="102" spans="1:256" s="913" customFormat="1" ht="13" x14ac:dyDescent="0.25">
      <c r="A102" s="905" t="s">
        <v>810</v>
      </c>
      <c r="B102" s="793" t="s">
        <v>811</v>
      </c>
      <c r="C102" s="905" t="s">
        <v>19</v>
      </c>
      <c r="D102" s="906">
        <v>0</v>
      </c>
      <c r="E102" s="1077"/>
      <c r="F102" s="1077">
        <f>D102*E102</f>
        <v>0</v>
      </c>
      <c r="G102" s="886"/>
      <c r="H102" s="912"/>
      <c r="I102" s="940"/>
      <c r="J102" s="390"/>
      <c r="K102" s="390"/>
      <c r="L102" s="390"/>
      <c r="M102" s="390"/>
    </row>
    <row r="103" spans="1:256" s="913" customFormat="1" ht="13" x14ac:dyDescent="0.25">
      <c r="A103" s="907"/>
      <c r="B103" s="910"/>
      <c r="C103" s="907"/>
      <c r="D103" s="928"/>
      <c r="E103" s="1077"/>
      <c r="F103" s="1077"/>
      <c r="G103" s="886"/>
      <c r="H103" s="940"/>
      <c r="I103" s="940"/>
      <c r="J103" s="390"/>
      <c r="K103" s="390"/>
      <c r="L103" s="390"/>
      <c r="M103" s="390"/>
    </row>
    <row r="104" spans="1:256" s="390" customFormat="1" ht="13" x14ac:dyDescent="0.25">
      <c r="A104" s="937"/>
      <c r="B104" s="926" t="s">
        <v>812</v>
      </c>
      <c r="C104" s="907"/>
      <c r="D104" s="928"/>
      <c r="E104" s="1077"/>
      <c r="F104" s="1077"/>
      <c r="G104" s="886"/>
      <c r="H104" s="943"/>
      <c r="I104" s="940"/>
    </row>
    <row r="105" spans="1:256" s="390" customFormat="1" ht="13.15" customHeight="1" x14ac:dyDescent="0.25">
      <c r="A105" s="907" t="s">
        <v>760</v>
      </c>
      <c r="B105" s="908" t="s">
        <v>813</v>
      </c>
      <c r="C105" s="907" t="s">
        <v>126</v>
      </c>
      <c r="D105" s="928">
        <v>10</v>
      </c>
      <c r="E105" s="1077"/>
      <c r="F105" s="1077">
        <f>D105*E105</f>
        <v>0</v>
      </c>
      <c r="G105" s="886"/>
      <c r="H105" s="940"/>
      <c r="I105" s="940"/>
    </row>
    <row r="106" spans="1:256" s="390" customFormat="1" ht="13.15" customHeight="1" x14ac:dyDescent="0.25">
      <c r="A106" s="907" t="s">
        <v>761</v>
      </c>
      <c r="B106" s="908" t="s">
        <v>814</v>
      </c>
      <c r="C106" s="907" t="s">
        <v>126</v>
      </c>
      <c r="D106" s="928">
        <v>5</v>
      </c>
      <c r="E106" s="1077"/>
      <c r="F106" s="1077">
        <f>D106*E106</f>
        <v>0</v>
      </c>
      <c r="G106" s="886"/>
      <c r="H106" s="940"/>
      <c r="I106" s="1173"/>
    </row>
    <row r="107" spans="1:256" s="390" customFormat="1" x14ac:dyDescent="0.25">
      <c r="A107" s="907"/>
      <c r="B107" s="908"/>
      <c r="C107" s="907"/>
      <c r="D107" s="928"/>
      <c r="E107" s="1077"/>
      <c r="F107" s="1077"/>
      <c r="G107" s="886"/>
      <c r="H107" s="943"/>
      <c r="I107" s="91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1"/>
      <c r="CY107" s="351"/>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1"/>
      <c r="EA107" s="351"/>
      <c r="EB107" s="351"/>
      <c r="EC107" s="351"/>
      <c r="ED107" s="351"/>
      <c r="EE107" s="351"/>
      <c r="EF107" s="351"/>
      <c r="EG107" s="351"/>
      <c r="EH107" s="351"/>
      <c r="EI107" s="351"/>
      <c r="EJ107" s="351"/>
      <c r="EK107" s="351"/>
      <c r="EL107" s="351"/>
      <c r="EM107" s="351"/>
      <c r="EN107" s="351"/>
      <c r="EO107" s="351"/>
      <c r="EP107" s="351"/>
      <c r="EQ107" s="351"/>
      <c r="ER107" s="351"/>
      <c r="ES107" s="351"/>
      <c r="ET107" s="351"/>
      <c r="EU107" s="351"/>
      <c r="EV107" s="351"/>
      <c r="EW107" s="351"/>
      <c r="EX107" s="351"/>
      <c r="EY107" s="351"/>
      <c r="EZ107" s="351"/>
      <c r="FA107" s="351"/>
      <c r="FB107" s="351"/>
      <c r="FC107" s="351"/>
      <c r="FD107" s="351"/>
      <c r="FE107" s="351"/>
      <c r="FF107" s="351"/>
      <c r="FG107" s="351"/>
      <c r="FH107" s="351"/>
      <c r="FI107" s="351"/>
      <c r="FJ107" s="351"/>
      <c r="FK107" s="351"/>
      <c r="FL107" s="351"/>
      <c r="FM107" s="351"/>
      <c r="FN107" s="351"/>
      <c r="FO107" s="351"/>
      <c r="FP107" s="351"/>
      <c r="FQ107" s="351"/>
      <c r="FR107" s="351"/>
      <c r="FS107" s="351"/>
      <c r="FT107" s="351"/>
      <c r="FU107" s="351"/>
      <c r="FV107" s="351"/>
      <c r="FW107" s="351"/>
      <c r="FX107" s="351"/>
      <c r="FY107" s="351"/>
      <c r="FZ107" s="351"/>
      <c r="GA107" s="351"/>
      <c r="GB107" s="351"/>
      <c r="GC107" s="351"/>
      <c r="GD107" s="351"/>
      <c r="GE107" s="351"/>
      <c r="GF107" s="351"/>
      <c r="GG107" s="351"/>
      <c r="GH107" s="351"/>
      <c r="GI107" s="351"/>
      <c r="GJ107" s="351"/>
      <c r="GK107" s="351"/>
      <c r="GL107" s="351"/>
      <c r="GM107" s="351"/>
      <c r="GN107" s="351"/>
      <c r="GO107" s="351"/>
      <c r="GP107" s="351"/>
      <c r="GQ107" s="351"/>
      <c r="GR107" s="351"/>
      <c r="GS107" s="351"/>
      <c r="GT107" s="351"/>
      <c r="GU107" s="351"/>
      <c r="GV107" s="351"/>
      <c r="GW107" s="351"/>
      <c r="GX107" s="351"/>
      <c r="GY107" s="351"/>
      <c r="GZ107" s="351"/>
      <c r="HA107" s="351"/>
      <c r="HB107" s="351"/>
      <c r="HC107" s="351"/>
      <c r="HD107" s="351"/>
      <c r="HE107" s="351"/>
      <c r="HF107" s="351"/>
      <c r="HG107" s="351"/>
      <c r="HH107" s="351"/>
      <c r="HI107" s="351"/>
      <c r="HJ107" s="351"/>
      <c r="HK107" s="351"/>
      <c r="HL107" s="351"/>
      <c r="HM107" s="351"/>
      <c r="HN107" s="351"/>
      <c r="HO107" s="351"/>
      <c r="HP107" s="351"/>
      <c r="HQ107" s="351"/>
      <c r="HR107" s="351"/>
      <c r="HS107" s="351"/>
      <c r="HT107" s="351"/>
      <c r="HU107" s="351"/>
      <c r="HV107" s="351"/>
      <c r="HW107" s="351"/>
      <c r="HX107" s="351"/>
      <c r="HY107" s="351"/>
      <c r="HZ107" s="351"/>
      <c r="IA107" s="351"/>
      <c r="IB107" s="351"/>
      <c r="IC107" s="351"/>
      <c r="ID107" s="351"/>
      <c r="IE107" s="351"/>
      <c r="IF107" s="351"/>
      <c r="IG107" s="351"/>
      <c r="IH107" s="351"/>
      <c r="II107" s="351"/>
      <c r="IJ107" s="351"/>
      <c r="IK107" s="351"/>
      <c r="IL107" s="351"/>
      <c r="IM107" s="351"/>
      <c r="IN107" s="351"/>
      <c r="IO107" s="351"/>
      <c r="IP107" s="351"/>
      <c r="IQ107" s="351"/>
      <c r="IR107" s="351"/>
      <c r="IS107" s="351"/>
      <c r="IT107" s="351"/>
      <c r="IU107" s="351"/>
      <c r="IV107" s="351"/>
    </row>
    <row r="108" spans="1:256" s="390" customFormat="1" ht="13" x14ac:dyDescent="0.25">
      <c r="A108" s="944"/>
      <c r="B108" s="945" t="s">
        <v>1944</v>
      </c>
      <c r="C108" s="907"/>
      <c r="D108" s="907"/>
      <c r="E108" s="1322"/>
      <c r="F108" s="1076"/>
      <c r="G108" s="1001"/>
      <c r="H108" s="946"/>
      <c r="I108" s="91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51"/>
      <c r="GY108" s="351"/>
      <c r="GZ108" s="351"/>
      <c r="HA108" s="351"/>
      <c r="HB108" s="351"/>
      <c r="HC108" s="351"/>
      <c r="HD108" s="351"/>
      <c r="HE108" s="351"/>
      <c r="HF108" s="351"/>
      <c r="HG108" s="351"/>
      <c r="HH108" s="351"/>
      <c r="HI108" s="351"/>
      <c r="HJ108" s="351"/>
      <c r="HK108" s="351"/>
      <c r="HL108" s="351"/>
      <c r="HM108" s="351"/>
      <c r="HN108" s="351"/>
      <c r="HO108" s="351"/>
      <c r="HP108" s="351"/>
      <c r="HQ108" s="351"/>
      <c r="HR108" s="351"/>
      <c r="HS108" s="351"/>
      <c r="HT108" s="351"/>
      <c r="HU108" s="351"/>
      <c r="HV108" s="351"/>
      <c r="HW108" s="351"/>
      <c r="HX108" s="351"/>
      <c r="HY108" s="351"/>
      <c r="HZ108" s="351"/>
      <c r="IA108" s="351"/>
      <c r="IB108" s="351"/>
      <c r="IC108" s="351"/>
      <c r="ID108" s="351"/>
      <c r="IE108" s="351"/>
      <c r="IF108" s="351"/>
      <c r="IG108" s="351"/>
      <c r="IH108" s="351"/>
      <c r="II108" s="351"/>
      <c r="IJ108" s="351"/>
      <c r="IK108" s="351"/>
      <c r="IL108" s="351"/>
      <c r="IM108" s="351"/>
      <c r="IN108" s="351"/>
      <c r="IO108" s="351"/>
      <c r="IP108" s="351"/>
      <c r="IQ108" s="351"/>
      <c r="IR108" s="351"/>
      <c r="IS108" s="351"/>
      <c r="IT108" s="351"/>
      <c r="IU108" s="351"/>
      <c r="IV108" s="351"/>
    </row>
    <row r="109" spans="1:256" s="390" customFormat="1" x14ac:dyDescent="0.25">
      <c r="A109" s="907" t="s">
        <v>815</v>
      </c>
      <c r="B109" s="908" t="s">
        <v>816</v>
      </c>
      <c r="C109" s="907" t="s">
        <v>19</v>
      </c>
      <c r="D109" s="907">
        <v>1</v>
      </c>
      <c r="E109" s="1077"/>
      <c r="F109" s="1077">
        <f>E109*D109</f>
        <v>0</v>
      </c>
      <c r="G109" s="886"/>
      <c r="H109" s="946"/>
      <c r="I109" s="91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1"/>
      <c r="CN109" s="351"/>
      <c r="CO109" s="351"/>
      <c r="CP109" s="351"/>
      <c r="CQ109" s="351"/>
      <c r="CR109" s="351"/>
      <c r="CS109" s="351"/>
      <c r="CT109" s="351"/>
      <c r="CU109" s="351"/>
      <c r="CV109" s="351"/>
      <c r="CW109" s="351"/>
      <c r="CX109" s="351"/>
      <c r="CY109" s="351"/>
      <c r="CZ109" s="351"/>
      <c r="DA109" s="351"/>
      <c r="DB109" s="351"/>
      <c r="DC109" s="351"/>
      <c r="DD109" s="351"/>
      <c r="DE109" s="351"/>
      <c r="DF109" s="351"/>
      <c r="DG109" s="351"/>
      <c r="DH109" s="351"/>
      <c r="DI109" s="351"/>
      <c r="DJ109" s="351"/>
      <c r="DK109" s="351"/>
      <c r="DL109" s="351"/>
      <c r="DM109" s="351"/>
      <c r="DN109" s="351"/>
      <c r="DO109" s="351"/>
      <c r="DP109" s="351"/>
      <c r="DQ109" s="351"/>
      <c r="DR109" s="351"/>
      <c r="DS109" s="351"/>
      <c r="DT109" s="351"/>
      <c r="DU109" s="351"/>
      <c r="DV109" s="351"/>
      <c r="DW109" s="351"/>
      <c r="DX109" s="351"/>
      <c r="DY109" s="351"/>
      <c r="DZ109" s="351"/>
      <c r="EA109" s="351"/>
      <c r="EB109" s="351"/>
      <c r="EC109" s="351"/>
      <c r="ED109" s="351"/>
      <c r="EE109" s="351"/>
      <c r="EF109" s="351"/>
      <c r="EG109" s="351"/>
      <c r="EH109" s="351"/>
      <c r="EI109" s="351"/>
      <c r="EJ109" s="351"/>
      <c r="EK109" s="351"/>
      <c r="EL109" s="351"/>
      <c r="EM109" s="351"/>
      <c r="EN109" s="351"/>
      <c r="EO109" s="351"/>
      <c r="EP109" s="351"/>
      <c r="EQ109" s="351"/>
      <c r="ER109" s="351"/>
      <c r="ES109" s="351"/>
      <c r="ET109" s="351"/>
      <c r="EU109" s="351"/>
      <c r="EV109" s="351"/>
      <c r="EW109" s="351"/>
      <c r="EX109" s="351"/>
      <c r="EY109" s="351"/>
      <c r="EZ109" s="351"/>
      <c r="FA109" s="351"/>
      <c r="FB109" s="351"/>
      <c r="FC109" s="351"/>
      <c r="FD109" s="351"/>
      <c r="FE109" s="351"/>
      <c r="FF109" s="351"/>
      <c r="FG109" s="351"/>
      <c r="FH109" s="351"/>
      <c r="FI109" s="351"/>
      <c r="FJ109" s="351"/>
      <c r="FK109" s="351"/>
      <c r="FL109" s="351"/>
      <c r="FM109" s="351"/>
      <c r="FN109" s="351"/>
      <c r="FO109" s="351"/>
      <c r="FP109" s="351"/>
      <c r="FQ109" s="351"/>
      <c r="FR109" s="351"/>
      <c r="FS109" s="351"/>
      <c r="FT109" s="351"/>
      <c r="FU109" s="351"/>
      <c r="FV109" s="351"/>
      <c r="FW109" s="351"/>
      <c r="FX109" s="351"/>
      <c r="FY109" s="351"/>
      <c r="FZ109" s="351"/>
      <c r="GA109" s="351"/>
      <c r="GB109" s="351"/>
      <c r="GC109" s="351"/>
      <c r="GD109" s="351"/>
      <c r="GE109" s="351"/>
      <c r="GF109" s="351"/>
      <c r="GG109" s="351"/>
      <c r="GH109" s="351"/>
      <c r="GI109" s="351"/>
      <c r="GJ109" s="351"/>
      <c r="GK109" s="351"/>
      <c r="GL109" s="351"/>
      <c r="GM109" s="351"/>
      <c r="GN109" s="351"/>
      <c r="GO109" s="351"/>
      <c r="GP109" s="351"/>
      <c r="GQ109" s="351"/>
      <c r="GR109" s="351"/>
      <c r="GS109" s="351"/>
      <c r="GT109" s="351"/>
      <c r="GU109" s="351"/>
      <c r="GV109" s="351"/>
      <c r="GW109" s="351"/>
      <c r="GX109" s="351"/>
      <c r="GY109" s="351"/>
      <c r="GZ109" s="351"/>
      <c r="HA109" s="351"/>
      <c r="HB109" s="351"/>
      <c r="HC109" s="351"/>
      <c r="HD109" s="351"/>
      <c r="HE109" s="351"/>
      <c r="HF109" s="351"/>
      <c r="HG109" s="351"/>
      <c r="HH109" s="351"/>
      <c r="HI109" s="351"/>
      <c r="HJ109" s="351"/>
      <c r="HK109" s="351"/>
      <c r="HL109" s="351"/>
      <c r="HM109" s="351"/>
      <c r="HN109" s="351"/>
      <c r="HO109" s="351"/>
      <c r="HP109" s="351"/>
      <c r="HQ109" s="351"/>
      <c r="HR109" s="351"/>
      <c r="HS109" s="351"/>
      <c r="HT109" s="351"/>
      <c r="HU109" s="351"/>
      <c r="HV109" s="351"/>
      <c r="HW109" s="351"/>
      <c r="HX109" s="351"/>
      <c r="HY109" s="351"/>
      <c r="HZ109" s="351"/>
      <c r="IA109" s="351"/>
      <c r="IB109" s="351"/>
      <c r="IC109" s="351"/>
      <c r="ID109" s="351"/>
      <c r="IE109" s="351"/>
      <c r="IF109" s="351"/>
      <c r="IG109" s="351"/>
      <c r="IH109" s="351"/>
      <c r="II109" s="351"/>
      <c r="IJ109" s="351"/>
      <c r="IK109" s="351"/>
      <c r="IL109" s="351"/>
      <c r="IM109" s="351"/>
      <c r="IN109" s="351"/>
      <c r="IO109" s="351"/>
      <c r="IP109" s="351"/>
      <c r="IQ109" s="351"/>
      <c r="IR109" s="351"/>
      <c r="IS109" s="351"/>
      <c r="IT109" s="351"/>
      <c r="IU109" s="351"/>
      <c r="IV109" s="351"/>
    </row>
    <row r="110" spans="1:256" s="390" customFormat="1" x14ac:dyDescent="0.25">
      <c r="A110" s="907" t="s">
        <v>817</v>
      </c>
      <c r="B110" s="908" t="s">
        <v>818</v>
      </c>
      <c r="C110" s="907" t="s">
        <v>19</v>
      </c>
      <c r="D110" s="907">
        <v>1</v>
      </c>
      <c r="E110" s="1077"/>
      <c r="F110" s="1077">
        <f>E110*D110</f>
        <v>0</v>
      </c>
      <c r="G110" s="886"/>
      <c r="H110" s="946"/>
      <c r="I110" s="91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1"/>
      <c r="CN110" s="351"/>
      <c r="CO110" s="351"/>
      <c r="CP110" s="351"/>
      <c r="CQ110" s="351"/>
      <c r="CR110" s="351"/>
      <c r="CS110" s="351"/>
      <c r="CT110" s="351"/>
      <c r="CU110" s="351"/>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351"/>
      <c r="GK110" s="351"/>
      <c r="GL110" s="351"/>
      <c r="GM110" s="351"/>
      <c r="GN110" s="351"/>
      <c r="GO110" s="351"/>
      <c r="GP110" s="351"/>
      <c r="GQ110" s="351"/>
      <c r="GR110" s="351"/>
      <c r="GS110" s="351"/>
      <c r="GT110" s="351"/>
      <c r="GU110" s="351"/>
      <c r="GV110" s="351"/>
      <c r="GW110" s="351"/>
      <c r="GX110" s="351"/>
      <c r="GY110" s="351"/>
      <c r="GZ110" s="351"/>
      <c r="HA110" s="351"/>
      <c r="HB110" s="351"/>
      <c r="HC110" s="351"/>
      <c r="HD110" s="351"/>
      <c r="HE110" s="351"/>
      <c r="HF110" s="351"/>
      <c r="HG110" s="351"/>
      <c r="HH110" s="351"/>
      <c r="HI110" s="351"/>
      <c r="HJ110" s="351"/>
      <c r="HK110" s="351"/>
      <c r="HL110" s="351"/>
      <c r="HM110" s="351"/>
      <c r="HN110" s="351"/>
      <c r="HO110" s="351"/>
      <c r="HP110" s="351"/>
      <c r="HQ110" s="351"/>
      <c r="HR110" s="351"/>
      <c r="HS110" s="351"/>
      <c r="HT110" s="351"/>
      <c r="HU110" s="351"/>
      <c r="HV110" s="351"/>
      <c r="HW110" s="351"/>
      <c r="HX110" s="351"/>
      <c r="HY110" s="351"/>
      <c r="HZ110" s="351"/>
      <c r="IA110" s="351"/>
      <c r="IB110" s="351"/>
      <c r="IC110" s="351"/>
      <c r="ID110" s="351"/>
      <c r="IE110" s="351"/>
      <c r="IF110" s="351"/>
      <c r="IG110" s="351"/>
      <c r="IH110" s="351"/>
      <c r="II110" s="351"/>
      <c r="IJ110" s="351"/>
      <c r="IK110" s="351"/>
      <c r="IL110" s="351"/>
      <c r="IM110" s="351"/>
      <c r="IN110" s="351"/>
      <c r="IO110" s="351"/>
      <c r="IP110" s="351"/>
      <c r="IQ110" s="351"/>
      <c r="IR110" s="351"/>
      <c r="IS110" s="351"/>
      <c r="IT110" s="351"/>
      <c r="IU110" s="351"/>
      <c r="IV110" s="351"/>
    </row>
    <row r="111" spans="1:256" s="563" customFormat="1" x14ac:dyDescent="0.25">
      <c r="A111" s="907"/>
      <c r="B111" s="908"/>
      <c r="C111" s="907"/>
      <c r="D111" s="907"/>
      <c r="E111" s="1322"/>
      <c r="F111" s="1076"/>
      <c r="G111" s="1001"/>
      <c r="H111" s="946"/>
      <c r="I111" s="929"/>
    </row>
    <row r="112" spans="1:256" s="563" customFormat="1" ht="26" x14ac:dyDescent="0.25">
      <c r="A112" s="907"/>
      <c r="B112" s="945" t="s">
        <v>819</v>
      </c>
      <c r="C112" s="907"/>
      <c r="D112" s="907"/>
      <c r="E112" s="1322"/>
      <c r="F112" s="1076"/>
      <c r="G112" s="1001"/>
      <c r="H112" s="946"/>
      <c r="I112" s="929"/>
    </row>
    <row r="113" spans="1:9" s="563" customFormat="1" x14ac:dyDescent="0.25">
      <c r="A113" s="937" t="s">
        <v>820</v>
      </c>
      <c r="B113" s="908" t="s">
        <v>1582</v>
      </c>
      <c r="C113" s="907" t="s">
        <v>126</v>
      </c>
      <c r="D113" s="928">
        <v>8</v>
      </c>
      <c r="E113" s="1077"/>
      <c r="F113" s="1077">
        <f>D113*E113</f>
        <v>0</v>
      </c>
      <c r="G113" s="886"/>
      <c r="H113" s="929"/>
      <c r="I113" s="929"/>
    </row>
    <row r="114" spans="1:9" s="563" customFormat="1" x14ac:dyDescent="0.25">
      <c r="A114" s="937" t="s">
        <v>821</v>
      </c>
      <c r="B114" s="908" t="s">
        <v>1583</v>
      </c>
      <c r="C114" s="907" t="s">
        <v>126</v>
      </c>
      <c r="D114" s="928">
        <v>0</v>
      </c>
      <c r="E114" s="1080"/>
      <c r="F114" s="1077">
        <f>D114*E114</f>
        <v>0</v>
      </c>
      <c r="G114" s="886"/>
      <c r="H114" s="929"/>
      <c r="I114" s="929"/>
    </row>
    <row r="115" spans="1:9" s="563" customFormat="1" x14ac:dyDescent="0.25">
      <c r="A115" s="937"/>
      <c r="B115" s="908"/>
      <c r="C115" s="907"/>
      <c r="D115" s="928"/>
      <c r="E115" s="1323"/>
      <c r="F115" s="1077"/>
      <c r="G115" s="886"/>
      <c r="H115" s="929"/>
      <c r="I115" s="929"/>
    </row>
    <row r="116" spans="1:9" s="563" customFormat="1" x14ac:dyDescent="0.25">
      <c r="A116" s="907" t="s">
        <v>822</v>
      </c>
      <c r="B116" s="908" t="s">
        <v>823</v>
      </c>
      <c r="C116" s="907" t="s">
        <v>126</v>
      </c>
      <c r="D116" s="907">
        <v>0</v>
      </c>
      <c r="E116" s="1077"/>
      <c r="F116" s="1077">
        <f>D116*E116</f>
        <v>0</v>
      </c>
      <c r="G116" s="886"/>
      <c r="H116" s="929"/>
      <c r="I116" s="929"/>
    </row>
    <row r="117" spans="1:9" s="563" customFormat="1" x14ac:dyDescent="0.25">
      <c r="A117" s="907"/>
      <c r="B117" s="908"/>
      <c r="C117" s="907"/>
      <c r="D117" s="907"/>
      <c r="E117" s="1077"/>
      <c r="F117" s="1077"/>
      <c r="G117" s="886"/>
      <c r="H117" s="929"/>
      <c r="I117" s="929"/>
    </row>
    <row r="118" spans="1:9" s="563" customFormat="1" ht="13.5" thickBot="1" x14ac:dyDescent="0.3">
      <c r="A118" s="2198" t="s">
        <v>103</v>
      </c>
      <c r="B118" s="2199"/>
      <c r="C118" s="2199"/>
      <c r="D118" s="2199"/>
      <c r="E118" s="2200"/>
      <c r="F118" s="1319">
        <f>SUM(F64:F117)</f>
        <v>0</v>
      </c>
      <c r="G118" s="886"/>
      <c r="H118" s="929"/>
      <c r="I118" s="929"/>
    </row>
    <row r="119" spans="1:9" s="390" customFormat="1" x14ac:dyDescent="0.25">
      <c r="A119" s="907"/>
      <c r="B119" s="908"/>
      <c r="C119" s="907"/>
      <c r="D119" s="907"/>
      <c r="E119" s="1322"/>
      <c r="F119" s="1077"/>
      <c r="G119" s="886"/>
      <c r="H119" s="929"/>
      <c r="I119" s="940"/>
    </row>
    <row r="120" spans="1:9" s="390" customFormat="1" ht="13" x14ac:dyDescent="0.25">
      <c r="A120" s="944"/>
      <c r="B120" s="947" t="s">
        <v>824</v>
      </c>
      <c r="C120" s="907"/>
      <c r="D120" s="907"/>
      <c r="E120" s="1322"/>
      <c r="F120" s="1077"/>
      <c r="G120" s="886"/>
      <c r="H120" s="929"/>
      <c r="I120" s="940"/>
    </row>
    <row r="121" spans="1:9" s="390" customFormat="1" x14ac:dyDescent="0.25">
      <c r="A121" s="907" t="s">
        <v>825</v>
      </c>
      <c r="B121" s="908" t="s">
        <v>826</v>
      </c>
      <c r="C121" s="907" t="s">
        <v>126</v>
      </c>
      <c r="D121" s="928">
        <v>25</v>
      </c>
      <c r="E121" s="1077"/>
      <c r="F121" s="1077">
        <f>D121*E121</f>
        <v>0</v>
      </c>
      <c r="G121" s="886"/>
      <c r="H121" s="940"/>
      <c r="I121" s="940"/>
    </row>
    <row r="122" spans="1:9" s="390" customFormat="1" x14ac:dyDescent="0.25">
      <c r="A122" s="907" t="s">
        <v>827</v>
      </c>
      <c r="B122" s="908" t="s">
        <v>828</v>
      </c>
      <c r="C122" s="907" t="s">
        <v>19</v>
      </c>
      <c r="D122" s="907">
        <v>2</v>
      </c>
      <c r="E122" s="1077"/>
      <c r="F122" s="1077">
        <f>D122*E122</f>
        <v>0</v>
      </c>
      <c r="G122" s="886"/>
      <c r="H122" s="940"/>
      <c r="I122" s="940"/>
    </row>
    <row r="123" spans="1:9" s="390" customFormat="1" x14ac:dyDescent="0.25">
      <c r="A123" s="944"/>
      <c r="B123" s="908"/>
      <c r="C123" s="907"/>
      <c r="D123" s="907"/>
      <c r="E123" s="1077"/>
      <c r="F123" s="1077"/>
      <c r="G123" s="886"/>
      <c r="H123" s="940"/>
      <c r="I123" s="940"/>
    </row>
    <row r="124" spans="1:9" s="390" customFormat="1" x14ac:dyDescent="0.25">
      <c r="A124" s="907" t="s">
        <v>830</v>
      </c>
      <c r="B124" s="908" t="s">
        <v>831</v>
      </c>
      <c r="C124" s="907" t="s">
        <v>126</v>
      </c>
      <c r="D124" s="907">
        <v>0</v>
      </c>
      <c r="E124" s="1077"/>
      <c r="F124" s="1077">
        <f>D124*E124</f>
        <v>0</v>
      </c>
      <c r="G124" s="886"/>
      <c r="H124" s="940"/>
      <c r="I124" s="940"/>
    </row>
    <row r="125" spans="1:9" s="390" customFormat="1" ht="13" x14ac:dyDescent="0.25">
      <c r="A125" s="907"/>
      <c r="B125" s="926"/>
      <c r="C125" s="907"/>
      <c r="D125" s="928"/>
      <c r="E125" s="1077"/>
      <c r="F125" s="1077"/>
      <c r="G125" s="886"/>
      <c r="H125" s="940"/>
      <c r="I125" s="940"/>
    </row>
    <row r="126" spans="1:9" s="390" customFormat="1" ht="13" x14ac:dyDescent="0.25">
      <c r="A126" s="944"/>
      <c r="B126" s="948" t="s">
        <v>1942</v>
      </c>
      <c r="C126" s="907"/>
      <c r="D126" s="907"/>
      <c r="E126" s="1322"/>
      <c r="F126" s="1076"/>
      <c r="G126" s="1001"/>
      <c r="H126" s="940"/>
      <c r="I126" s="940"/>
    </row>
    <row r="127" spans="1:9" s="390" customFormat="1" x14ac:dyDescent="0.25">
      <c r="A127" s="907" t="s">
        <v>832</v>
      </c>
      <c r="B127" s="908" t="s">
        <v>833</v>
      </c>
      <c r="C127" s="907" t="s">
        <v>19</v>
      </c>
      <c r="D127" s="907">
        <v>1</v>
      </c>
      <c r="E127" s="1077"/>
      <c r="F127" s="1076">
        <f>E127*D127</f>
        <v>0</v>
      </c>
      <c r="G127" s="1001"/>
      <c r="H127" s="940"/>
      <c r="I127" s="940"/>
    </row>
    <row r="128" spans="1:9" s="390" customFormat="1" x14ac:dyDescent="0.25">
      <c r="A128" s="907" t="s">
        <v>834</v>
      </c>
      <c r="B128" s="908" t="s">
        <v>835</v>
      </c>
      <c r="C128" s="907" t="s">
        <v>19</v>
      </c>
      <c r="D128" s="907">
        <v>1</v>
      </c>
      <c r="E128" s="1077"/>
      <c r="F128" s="1076">
        <f>E128*D128</f>
        <v>0</v>
      </c>
      <c r="G128" s="1001"/>
      <c r="H128" s="940"/>
      <c r="I128" s="940"/>
    </row>
    <row r="129" spans="1:9" s="563" customFormat="1" x14ac:dyDescent="0.25">
      <c r="A129" s="944"/>
      <c r="B129" s="949"/>
      <c r="C129" s="907"/>
      <c r="D129" s="907"/>
      <c r="E129" s="1322"/>
      <c r="F129" s="1076"/>
      <c r="G129" s="1001"/>
      <c r="H129" s="940"/>
      <c r="I129" s="929"/>
    </row>
    <row r="130" spans="1:9" s="563" customFormat="1" x14ac:dyDescent="0.25">
      <c r="A130" s="907" t="s">
        <v>836</v>
      </c>
      <c r="B130" s="908" t="s">
        <v>1409</v>
      </c>
      <c r="C130" s="907" t="s">
        <v>19</v>
      </c>
      <c r="D130" s="907">
        <v>0</v>
      </c>
      <c r="E130" s="1077"/>
      <c r="F130" s="1076">
        <f>E130*D130</f>
        <v>0</v>
      </c>
      <c r="G130" s="1001"/>
      <c r="H130" s="929"/>
      <c r="I130" s="929"/>
    </row>
    <row r="131" spans="1:9" s="563" customFormat="1" x14ac:dyDescent="0.25">
      <c r="A131" s="907"/>
      <c r="B131" s="941"/>
      <c r="C131" s="907"/>
      <c r="D131" s="907"/>
      <c r="E131" s="1322"/>
      <c r="F131" s="1076"/>
      <c r="G131" s="1001"/>
      <c r="H131" s="929"/>
      <c r="I131" s="929"/>
    </row>
    <row r="132" spans="1:9" s="563" customFormat="1" x14ac:dyDescent="0.25">
      <c r="A132" s="907"/>
      <c r="B132" s="908"/>
      <c r="C132" s="907"/>
      <c r="D132" s="907"/>
      <c r="E132" s="1322"/>
      <c r="F132" s="1076"/>
      <c r="G132" s="1001"/>
      <c r="H132" s="929"/>
      <c r="I132" s="929"/>
    </row>
    <row r="133" spans="1:9" s="563" customFormat="1" ht="26" x14ac:dyDescent="0.25">
      <c r="A133" s="944"/>
      <c r="B133" s="926" t="s">
        <v>837</v>
      </c>
      <c r="C133" s="907"/>
      <c r="D133" s="907"/>
      <c r="E133" s="1322"/>
      <c r="F133" s="1076"/>
      <c r="G133" s="1001"/>
      <c r="H133" s="929"/>
      <c r="I133" s="929"/>
    </row>
    <row r="134" spans="1:9" s="563" customFormat="1" x14ac:dyDescent="0.25">
      <c r="A134" s="944"/>
      <c r="B134" s="908"/>
      <c r="C134" s="907"/>
      <c r="D134" s="907"/>
      <c r="E134" s="1322"/>
      <c r="F134" s="1076"/>
      <c r="G134" s="1001"/>
      <c r="H134" s="929"/>
      <c r="I134" s="929"/>
    </row>
    <row r="135" spans="1:9" s="563" customFormat="1" ht="13" x14ac:dyDescent="0.25">
      <c r="A135" s="944"/>
      <c r="B135" s="926" t="s">
        <v>838</v>
      </c>
      <c r="C135" s="907"/>
      <c r="D135" s="907"/>
      <c r="E135" s="1322"/>
      <c r="F135" s="1076"/>
      <c r="G135" s="1001"/>
      <c r="H135" s="929"/>
      <c r="I135" s="929"/>
    </row>
    <row r="136" spans="1:9" s="563" customFormat="1" ht="14.5" x14ac:dyDescent="0.25">
      <c r="A136" s="907" t="s">
        <v>203</v>
      </c>
      <c r="B136" s="908" t="s">
        <v>839</v>
      </c>
      <c r="C136" s="907" t="s">
        <v>840</v>
      </c>
      <c r="D136" s="907">
        <v>2</v>
      </c>
      <c r="E136" s="1077"/>
      <c r="F136" s="1076">
        <f>E136*D136</f>
        <v>0</v>
      </c>
      <c r="G136" s="1001"/>
      <c r="H136" s="929"/>
      <c r="I136" s="929"/>
    </row>
    <row r="137" spans="1:9" s="563" customFormat="1" ht="14.5" x14ac:dyDescent="0.25">
      <c r="A137" s="907" t="s">
        <v>841</v>
      </c>
      <c r="B137" s="908" t="s">
        <v>842</v>
      </c>
      <c r="C137" s="907" t="s">
        <v>840</v>
      </c>
      <c r="D137" s="907">
        <v>1</v>
      </c>
      <c r="E137" s="1077"/>
      <c r="F137" s="1076">
        <f>E137*D137</f>
        <v>0</v>
      </c>
      <c r="G137" s="1001"/>
      <c r="H137" s="929"/>
      <c r="I137" s="929"/>
    </row>
    <row r="138" spans="1:9" s="563" customFormat="1" x14ac:dyDescent="0.25">
      <c r="A138" s="907"/>
      <c r="B138" s="908"/>
      <c r="C138" s="907"/>
      <c r="D138" s="907"/>
      <c r="E138" s="1077"/>
      <c r="F138" s="1076"/>
      <c r="G138" s="1001"/>
      <c r="H138" s="929"/>
      <c r="I138" s="929"/>
    </row>
    <row r="139" spans="1:9" s="563" customFormat="1" ht="13" x14ac:dyDescent="0.25">
      <c r="B139" s="926" t="s">
        <v>1766</v>
      </c>
      <c r="C139" s="907"/>
      <c r="D139" s="907"/>
      <c r="E139" s="1077"/>
      <c r="F139" s="1076"/>
      <c r="G139" s="1001"/>
      <c r="H139" s="929"/>
      <c r="I139" s="929"/>
    </row>
    <row r="140" spans="1:9" s="563" customFormat="1" x14ac:dyDescent="0.25">
      <c r="A140" s="907" t="s">
        <v>1764</v>
      </c>
      <c r="B140" s="908" t="s">
        <v>1765</v>
      </c>
      <c r="C140" s="907" t="s">
        <v>126</v>
      </c>
      <c r="D140" s="907">
        <v>0</v>
      </c>
      <c r="E140" s="1077"/>
      <c r="F140" s="1076">
        <f>E140*D140</f>
        <v>0</v>
      </c>
      <c r="G140" s="1001"/>
      <c r="H140" s="929"/>
      <c r="I140" s="929"/>
    </row>
    <row r="141" spans="1:9" s="563" customFormat="1" x14ac:dyDescent="0.25">
      <c r="A141" s="907"/>
      <c r="B141" s="908"/>
      <c r="C141" s="907"/>
      <c r="D141" s="907"/>
      <c r="E141" s="1077"/>
      <c r="F141" s="1076"/>
      <c r="G141" s="1001"/>
      <c r="H141" s="929"/>
      <c r="I141" s="929"/>
    </row>
    <row r="142" spans="1:9" s="563" customFormat="1" ht="13" x14ac:dyDescent="0.25">
      <c r="A142" s="944"/>
      <c r="B142" s="926" t="s">
        <v>1410</v>
      </c>
      <c r="C142" s="907"/>
      <c r="D142" s="907"/>
      <c r="E142" s="1322"/>
      <c r="F142" s="1076"/>
      <c r="G142" s="1001"/>
      <c r="H142" s="929"/>
      <c r="I142" s="929"/>
    </row>
    <row r="143" spans="1:9" s="563" customFormat="1" x14ac:dyDescent="0.25">
      <c r="A143" s="907" t="s">
        <v>843</v>
      </c>
      <c r="B143" s="908" t="s">
        <v>844</v>
      </c>
      <c r="C143" s="907" t="s">
        <v>126</v>
      </c>
      <c r="D143" s="907">
        <v>20</v>
      </c>
      <c r="E143" s="1077"/>
      <c r="F143" s="1076">
        <f>E143*D143</f>
        <v>0</v>
      </c>
      <c r="G143" s="1001"/>
      <c r="H143" s="912"/>
      <c r="I143" s="929"/>
    </row>
    <row r="144" spans="1:9" s="563" customFormat="1" x14ac:dyDescent="0.25">
      <c r="A144" s="907"/>
      <c r="B144" s="908"/>
      <c r="C144" s="907"/>
      <c r="D144" s="907"/>
      <c r="E144" s="1077"/>
      <c r="F144" s="1324"/>
      <c r="G144" s="1001"/>
      <c r="H144" s="929"/>
      <c r="I144" s="929"/>
    </row>
    <row r="145" spans="1:10" s="563" customFormat="1" ht="13" x14ac:dyDescent="0.25">
      <c r="A145" s="907"/>
      <c r="B145" s="926" t="s">
        <v>845</v>
      </c>
      <c r="C145" s="907"/>
      <c r="D145" s="907"/>
      <c r="E145" s="1077"/>
      <c r="F145" s="1076"/>
      <c r="G145" s="1001"/>
      <c r="H145" s="929"/>
      <c r="I145" s="929"/>
    </row>
    <row r="146" spans="1:10" s="563" customFormat="1" ht="14.5" x14ac:dyDescent="0.25">
      <c r="A146" s="907" t="s">
        <v>846</v>
      </c>
      <c r="B146" s="908" t="s">
        <v>847</v>
      </c>
      <c r="C146" s="907" t="s">
        <v>19</v>
      </c>
      <c r="D146" s="907">
        <v>1</v>
      </c>
      <c r="E146" s="1077"/>
      <c r="F146" s="1076">
        <f>E146*D146</f>
        <v>0</v>
      </c>
      <c r="G146" s="1001"/>
      <c r="H146" s="929"/>
      <c r="I146" s="929"/>
    </row>
    <row r="147" spans="1:10" s="563" customFormat="1" ht="14.5" x14ac:dyDescent="0.25">
      <c r="A147" s="907" t="s">
        <v>848</v>
      </c>
      <c r="B147" s="908" t="s">
        <v>849</v>
      </c>
      <c r="C147" s="907" t="s">
        <v>19</v>
      </c>
      <c r="D147" s="907">
        <v>1</v>
      </c>
      <c r="E147" s="1077"/>
      <c r="F147" s="1076">
        <f>E147*D147</f>
        <v>0</v>
      </c>
      <c r="G147" s="1001"/>
      <c r="H147" s="929"/>
      <c r="I147" s="929"/>
    </row>
    <row r="148" spans="1:10" s="563" customFormat="1" ht="14.5" x14ac:dyDescent="0.25">
      <c r="A148" s="907" t="s">
        <v>850</v>
      </c>
      <c r="B148" s="908" t="s">
        <v>851</v>
      </c>
      <c r="C148" s="907" t="s">
        <v>19</v>
      </c>
      <c r="D148" s="906">
        <v>1</v>
      </c>
      <c r="E148" s="1077"/>
      <c r="F148" s="1077">
        <f>D148*E148</f>
        <v>0</v>
      </c>
      <c r="G148" s="886"/>
      <c r="H148" s="929"/>
      <c r="I148" s="929"/>
      <c r="J148" s="950"/>
    </row>
    <row r="149" spans="1:10" s="563" customFormat="1" x14ac:dyDescent="0.25">
      <c r="A149" s="907"/>
      <c r="B149" s="908"/>
      <c r="C149" s="907"/>
      <c r="D149" s="951"/>
      <c r="E149" s="1077"/>
      <c r="F149" s="1076"/>
      <c r="G149" s="1001"/>
      <c r="H149" s="929"/>
      <c r="I149" s="929"/>
      <c r="J149" s="950"/>
    </row>
    <row r="150" spans="1:10" s="563" customFormat="1" ht="13" x14ac:dyDescent="0.25">
      <c r="A150" s="907"/>
      <c r="B150" s="926" t="s">
        <v>1943</v>
      </c>
      <c r="C150" s="907"/>
      <c r="D150" s="907"/>
      <c r="E150" s="1077"/>
      <c r="F150" s="1076"/>
      <c r="G150" s="1001"/>
      <c r="H150" s="929"/>
      <c r="I150" s="929"/>
    </row>
    <row r="151" spans="1:10" s="563" customFormat="1" x14ac:dyDescent="0.25">
      <c r="A151" s="907"/>
      <c r="B151" s="908"/>
      <c r="C151" s="907"/>
      <c r="D151" s="906"/>
      <c r="E151" s="1077"/>
      <c r="F151" s="1077"/>
      <c r="G151" s="1001"/>
      <c r="H151" s="929"/>
      <c r="I151" s="929"/>
    </row>
    <row r="152" spans="1:10" s="563" customFormat="1" ht="37.5" x14ac:dyDescent="0.25">
      <c r="A152" s="907"/>
      <c r="B152" s="908" t="s">
        <v>1656</v>
      </c>
      <c r="C152" s="907"/>
      <c r="D152" s="907"/>
      <c r="E152" s="1077"/>
      <c r="F152" s="1076"/>
      <c r="G152" s="1001"/>
      <c r="H152" s="929"/>
      <c r="I152" s="929"/>
    </row>
    <row r="153" spans="1:10" s="563" customFormat="1" x14ac:dyDescent="0.25">
      <c r="A153" s="907"/>
      <c r="B153" s="908"/>
      <c r="C153" s="907"/>
      <c r="D153" s="907"/>
      <c r="E153" s="1077"/>
      <c r="F153" s="1076"/>
      <c r="G153" s="1001"/>
      <c r="H153" s="929"/>
      <c r="I153" s="929"/>
    </row>
    <row r="154" spans="1:10" s="563" customFormat="1" x14ac:dyDescent="0.25">
      <c r="A154" s="907" t="s">
        <v>1331</v>
      </c>
      <c r="B154" s="908" t="s">
        <v>1332</v>
      </c>
      <c r="C154" s="907" t="s">
        <v>19</v>
      </c>
      <c r="D154" s="907">
        <v>0</v>
      </c>
      <c r="E154" s="1077"/>
      <c r="F154" s="1076">
        <f>D154*E155</f>
        <v>0</v>
      </c>
      <c r="G154" s="1001"/>
      <c r="H154" s="929"/>
      <c r="I154" s="929"/>
    </row>
    <row r="155" spans="1:10" s="563" customFormat="1" x14ac:dyDescent="0.25">
      <c r="A155" s="907" t="s">
        <v>1333</v>
      </c>
      <c r="B155" s="908" t="s">
        <v>1335</v>
      </c>
      <c r="C155" s="907" t="s">
        <v>19</v>
      </c>
      <c r="D155" s="907">
        <v>0</v>
      </c>
      <c r="E155" s="1077"/>
      <c r="F155" s="1076">
        <f>D155*E156</f>
        <v>0</v>
      </c>
      <c r="G155" s="1001"/>
      <c r="H155" s="929"/>
      <c r="I155" s="929"/>
    </row>
    <row r="156" spans="1:10" s="563" customFormat="1" x14ac:dyDescent="0.25">
      <c r="A156" s="907" t="s">
        <v>1334</v>
      </c>
      <c r="B156" s="908" t="s">
        <v>1336</v>
      </c>
      <c r="C156" s="907" t="s">
        <v>19</v>
      </c>
      <c r="D156" s="907">
        <v>0</v>
      </c>
      <c r="E156" s="1077"/>
      <c r="F156" s="1076">
        <f>D156*E156</f>
        <v>0</v>
      </c>
      <c r="G156" s="1001"/>
      <c r="H156" s="929"/>
      <c r="I156" s="929"/>
    </row>
    <row r="157" spans="1:10" s="563" customFormat="1" x14ac:dyDescent="0.25">
      <c r="A157" s="907"/>
      <c r="B157" s="908"/>
      <c r="C157" s="907"/>
      <c r="D157" s="907"/>
      <c r="E157" s="1077"/>
      <c r="F157" s="1076"/>
      <c r="G157" s="1001"/>
      <c r="H157" s="929"/>
      <c r="I157" s="929"/>
    </row>
    <row r="158" spans="1:10" s="563" customFormat="1" ht="13" x14ac:dyDescent="0.25">
      <c r="A158" s="907"/>
      <c r="B158" s="926" t="s">
        <v>1721</v>
      </c>
      <c r="C158" s="907"/>
      <c r="D158" s="907"/>
      <c r="E158" s="1077"/>
      <c r="F158" s="1076"/>
      <c r="G158" s="1001"/>
      <c r="H158" s="929"/>
      <c r="I158" s="929"/>
    </row>
    <row r="159" spans="1:10" s="563" customFormat="1" x14ac:dyDescent="0.25">
      <c r="A159" s="907"/>
      <c r="B159" s="908"/>
      <c r="C159" s="907"/>
      <c r="D159" s="907"/>
      <c r="E159" s="1077"/>
      <c r="F159" s="1077"/>
      <c r="G159" s="1001"/>
      <c r="H159" s="929"/>
      <c r="I159" s="929"/>
    </row>
    <row r="160" spans="1:10" s="563" customFormat="1" ht="37.5" x14ac:dyDescent="0.25">
      <c r="A160" s="907"/>
      <c r="B160" s="908" t="s">
        <v>1722</v>
      </c>
      <c r="C160" s="907"/>
      <c r="D160" s="907"/>
      <c r="E160" s="1077"/>
      <c r="F160" s="1076"/>
      <c r="G160" s="1001"/>
      <c r="H160" s="929"/>
      <c r="I160" s="929"/>
    </row>
    <row r="161" spans="1:256" s="563" customFormat="1" x14ac:dyDescent="0.25">
      <c r="A161" s="907"/>
      <c r="B161" s="908"/>
      <c r="C161" s="907"/>
      <c r="D161" s="907"/>
      <c r="E161" s="1077"/>
      <c r="F161" s="1076"/>
      <c r="G161" s="1001"/>
      <c r="H161" s="929"/>
      <c r="I161" s="929"/>
    </row>
    <row r="162" spans="1:256" s="563" customFormat="1" x14ac:dyDescent="0.25">
      <c r="A162" s="907" t="s">
        <v>1723</v>
      </c>
      <c r="B162" s="908" t="s">
        <v>1724</v>
      </c>
      <c r="C162" s="907" t="s">
        <v>19</v>
      </c>
      <c r="D162" s="907">
        <v>0</v>
      </c>
      <c r="E162" s="1077"/>
      <c r="F162" s="1077">
        <f>D162*E162</f>
        <v>0</v>
      </c>
      <c r="G162" s="1001"/>
      <c r="H162" s="929"/>
      <c r="I162" s="929"/>
    </row>
    <row r="163" spans="1:256" s="563" customFormat="1" x14ac:dyDescent="0.25">
      <c r="A163" s="907" t="s">
        <v>1725</v>
      </c>
      <c r="B163" s="908" t="s">
        <v>1726</v>
      </c>
      <c r="C163" s="907" t="s">
        <v>19</v>
      </c>
      <c r="D163" s="907">
        <v>0</v>
      </c>
      <c r="E163" s="1077"/>
      <c r="F163" s="1076">
        <f>D163*E163</f>
        <v>0</v>
      </c>
      <c r="G163" s="1001"/>
      <c r="H163" s="929"/>
      <c r="I163" s="929"/>
    </row>
    <row r="164" spans="1:256" s="563" customFormat="1" x14ac:dyDescent="0.25">
      <c r="A164" s="907" t="s">
        <v>1728</v>
      </c>
      <c r="B164" s="908" t="s">
        <v>1729</v>
      </c>
      <c r="C164" s="907" t="s">
        <v>19</v>
      </c>
      <c r="D164" s="906">
        <v>0</v>
      </c>
      <c r="E164" s="1077"/>
      <c r="F164" s="1076">
        <f>D164*E164</f>
        <v>0</v>
      </c>
      <c r="G164" s="1001"/>
      <c r="H164" s="929"/>
      <c r="I164" s="929"/>
    </row>
    <row r="165" spans="1:256" s="563" customFormat="1" x14ac:dyDescent="0.25">
      <c r="A165" s="907" t="s">
        <v>1730</v>
      </c>
      <c r="B165" s="908" t="s">
        <v>1731</v>
      </c>
      <c r="C165" s="907" t="s">
        <v>19</v>
      </c>
      <c r="D165" s="951">
        <v>0</v>
      </c>
      <c r="E165" s="1077"/>
      <c r="F165" s="1077">
        <f>D165*E165</f>
        <v>0</v>
      </c>
      <c r="G165" s="1001"/>
      <c r="H165" s="929"/>
      <c r="I165" s="929"/>
    </row>
    <row r="166" spans="1:256" s="563" customFormat="1" x14ac:dyDescent="0.25">
      <c r="A166" s="907"/>
      <c r="B166" s="908"/>
      <c r="C166" s="907"/>
      <c r="D166" s="951"/>
      <c r="E166" s="1077"/>
      <c r="F166" s="1077"/>
      <c r="G166" s="1001"/>
      <c r="H166" s="929"/>
      <c r="I166" s="929"/>
    </row>
    <row r="167" spans="1:256" s="563" customFormat="1" x14ac:dyDescent="0.25">
      <c r="A167" s="907"/>
      <c r="B167" s="908"/>
      <c r="C167" s="907"/>
      <c r="D167" s="951"/>
      <c r="E167" s="1077"/>
      <c r="F167" s="1077"/>
      <c r="G167" s="1001"/>
      <c r="H167" s="929"/>
      <c r="I167" s="929"/>
    </row>
    <row r="168" spans="1:256" s="563" customFormat="1" x14ac:dyDescent="0.25">
      <c r="A168" s="907"/>
      <c r="B168" s="908"/>
      <c r="C168" s="907"/>
      <c r="D168" s="907"/>
      <c r="E168" s="1077"/>
      <c r="F168" s="1076"/>
      <c r="G168" s="1001"/>
      <c r="H168" s="929"/>
      <c r="I168" s="929"/>
    </row>
    <row r="169" spans="1:256" s="563" customFormat="1" x14ac:dyDescent="0.25">
      <c r="A169" s="907"/>
      <c r="B169" s="908"/>
      <c r="C169" s="938"/>
      <c r="D169" s="938"/>
      <c r="E169" s="1320"/>
      <c r="F169" s="1325"/>
      <c r="G169" s="443"/>
      <c r="H169" s="929"/>
      <c r="I169" s="929"/>
    </row>
    <row r="170" spans="1:256" s="563" customFormat="1" ht="19.149999999999999" customHeight="1" thickBot="1" x14ac:dyDescent="0.3">
      <c r="A170" s="2198" t="s">
        <v>103</v>
      </c>
      <c r="B170" s="2199"/>
      <c r="C170" s="2199"/>
      <c r="D170" s="2199"/>
      <c r="E170" s="2200"/>
      <c r="F170" s="1319">
        <f>SUM(F121:F169)</f>
        <v>0</v>
      </c>
      <c r="G170" s="999"/>
      <c r="H170" s="929"/>
      <c r="I170" s="929"/>
    </row>
    <row r="171" spans="1:256" ht="13" x14ac:dyDescent="0.25">
      <c r="A171" s="360"/>
      <c r="B171" s="942"/>
      <c r="C171" s="360"/>
      <c r="D171" s="419"/>
      <c r="E171" s="924"/>
      <c r="F171" s="924"/>
      <c r="G171" s="389"/>
      <c r="H171" s="929"/>
      <c r="I171" s="929"/>
      <c r="J171" s="563"/>
      <c r="K171" s="563"/>
      <c r="L171" s="563"/>
      <c r="M171" s="563"/>
      <c r="N171" s="563"/>
      <c r="O171" s="563"/>
      <c r="P171" s="563"/>
      <c r="Q171" s="563"/>
      <c r="R171" s="563"/>
      <c r="S171" s="563"/>
      <c r="T171" s="563"/>
      <c r="U171" s="563"/>
      <c r="V171" s="563"/>
      <c r="W171" s="563"/>
      <c r="X171" s="563"/>
      <c r="Y171" s="563"/>
      <c r="Z171" s="563"/>
      <c r="AA171" s="563"/>
      <c r="AB171" s="563"/>
      <c r="AC171" s="563"/>
      <c r="AD171" s="563"/>
      <c r="AE171" s="563"/>
      <c r="AF171" s="563"/>
      <c r="AG171" s="563"/>
      <c r="AH171" s="563"/>
      <c r="AI171" s="563"/>
      <c r="AJ171" s="563"/>
      <c r="AK171" s="563"/>
      <c r="AL171" s="563"/>
      <c r="AM171" s="563"/>
      <c r="AN171" s="563"/>
      <c r="AO171" s="563"/>
      <c r="AP171" s="563"/>
      <c r="AQ171" s="563"/>
      <c r="AR171" s="563"/>
      <c r="AS171" s="563"/>
      <c r="AT171" s="563"/>
      <c r="AU171" s="563"/>
      <c r="AV171" s="563"/>
      <c r="AW171" s="563"/>
      <c r="AX171" s="563"/>
      <c r="AY171" s="563"/>
      <c r="AZ171" s="563"/>
      <c r="BA171" s="563"/>
      <c r="BB171" s="563"/>
      <c r="BC171" s="563"/>
      <c r="BD171" s="563"/>
      <c r="BE171" s="563"/>
      <c r="BF171" s="563"/>
      <c r="BG171" s="563"/>
      <c r="BH171" s="563"/>
      <c r="BI171" s="563"/>
      <c r="BJ171" s="563"/>
      <c r="BK171" s="563"/>
      <c r="BL171" s="563"/>
      <c r="BM171" s="563"/>
      <c r="BN171" s="563"/>
      <c r="BO171" s="563"/>
      <c r="BP171" s="563"/>
      <c r="BQ171" s="563"/>
      <c r="BR171" s="563"/>
      <c r="BS171" s="563"/>
      <c r="BT171" s="563"/>
      <c r="BU171" s="563"/>
      <c r="BV171" s="563"/>
      <c r="BW171" s="563"/>
      <c r="BX171" s="563"/>
      <c r="BY171" s="563"/>
      <c r="BZ171" s="563"/>
      <c r="CA171" s="563"/>
      <c r="CB171" s="563"/>
      <c r="CC171" s="563"/>
      <c r="CD171" s="563"/>
      <c r="CE171" s="563"/>
      <c r="CF171" s="563"/>
      <c r="CG171" s="563"/>
      <c r="CH171" s="563"/>
      <c r="CI171" s="563"/>
      <c r="CJ171" s="563"/>
      <c r="CK171" s="563"/>
      <c r="CL171" s="563"/>
      <c r="CM171" s="563"/>
      <c r="CN171" s="563"/>
      <c r="CO171" s="563"/>
      <c r="CP171" s="563"/>
      <c r="CQ171" s="563"/>
      <c r="CR171" s="563"/>
      <c r="CS171" s="563"/>
      <c r="CT171" s="563"/>
      <c r="CU171" s="563"/>
      <c r="CV171" s="563"/>
      <c r="CW171" s="563"/>
      <c r="CX171" s="563"/>
      <c r="CY171" s="563"/>
      <c r="CZ171" s="563"/>
      <c r="DA171" s="563"/>
      <c r="DB171" s="563"/>
      <c r="DC171" s="563"/>
      <c r="DD171" s="563"/>
      <c r="DE171" s="563"/>
      <c r="DF171" s="563"/>
      <c r="DG171" s="563"/>
      <c r="DH171" s="563"/>
      <c r="DI171" s="563"/>
      <c r="DJ171" s="563"/>
      <c r="DK171" s="563"/>
      <c r="DL171" s="563"/>
      <c r="DM171" s="563"/>
      <c r="DN171" s="563"/>
      <c r="DO171" s="563"/>
      <c r="DP171" s="563"/>
      <c r="DQ171" s="563"/>
      <c r="DR171" s="563"/>
      <c r="DS171" s="563"/>
      <c r="DT171" s="563"/>
      <c r="DU171" s="563"/>
      <c r="DV171" s="563"/>
      <c r="DW171" s="563"/>
      <c r="DX171" s="563"/>
      <c r="DY171" s="563"/>
      <c r="DZ171" s="563"/>
      <c r="EA171" s="563"/>
      <c r="EB171" s="563"/>
      <c r="EC171" s="563"/>
      <c r="ED171" s="563"/>
      <c r="EE171" s="563"/>
      <c r="EF171" s="563"/>
      <c r="EG171" s="563"/>
      <c r="EH171" s="563"/>
      <c r="EI171" s="563"/>
      <c r="EJ171" s="563"/>
      <c r="EK171" s="563"/>
      <c r="EL171" s="563"/>
      <c r="EM171" s="563"/>
      <c r="EN171" s="563"/>
      <c r="EO171" s="563"/>
      <c r="EP171" s="563"/>
      <c r="EQ171" s="563"/>
      <c r="ER171" s="563"/>
      <c r="ES171" s="563"/>
      <c r="ET171" s="563"/>
      <c r="EU171" s="563"/>
      <c r="EV171" s="563"/>
      <c r="EW171" s="563"/>
      <c r="EX171" s="563"/>
      <c r="EY171" s="563"/>
      <c r="EZ171" s="563"/>
      <c r="FA171" s="563"/>
      <c r="FB171" s="563"/>
      <c r="FC171" s="563"/>
      <c r="FD171" s="563"/>
      <c r="FE171" s="563"/>
      <c r="FF171" s="563"/>
      <c r="FG171" s="563"/>
      <c r="FH171" s="563"/>
      <c r="FI171" s="563"/>
      <c r="FJ171" s="563"/>
      <c r="FK171" s="563"/>
      <c r="FL171" s="563"/>
      <c r="FM171" s="563"/>
      <c r="FN171" s="563"/>
      <c r="FO171" s="563"/>
      <c r="FP171" s="563"/>
      <c r="FQ171" s="563"/>
      <c r="FR171" s="563"/>
      <c r="FS171" s="563"/>
      <c r="FT171" s="563"/>
      <c r="FU171" s="563"/>
      <c r="FV171" s="563"/>
      <c r="FW171" s="563"/>
      <c r="FX171" s="563"/>
      <c r="FY171" s="563"/>
      <c r="FZ171" s="563"/>
      <c r="GA171" s="563"/>
      <c r="GB171" s="563"/>
      <c r="GC171" s="563"/>
      <c r="GD171" s="563"/>
      <c r="GE171" s="563"/>
      <c r="GF171" s="563"/>
      <c r="GG171" s="563"/>
      <c r="GH171" s="563"/>
      <c r="GI171" s="563"/>
      <c r="GJ171" s="563"/>
      <c r="GK171" s="563"/>
      <c r="GL171" s="563"/>
      <c r="GM171" s="563"/>
      <c r="GN171" s="563"/>
      <c r="GO171" s="563"/>
      <c r="GP171" s="563"/>
      <c r="GQ171" s="563"/>
      <c r="GR171" s="563"/>
      <c r="GS171" s="563"/>
      <c r="GT171" s="563"/>
      <c r="GU171" s="563"/>
      <c r="GV171" s="563"/>
      <c r="GW171" s="563"/>
      <c r="GX171" s="563"/>
      <c r="GY171" s="563"/>
      <c r="GZ171" s="563"/>
      <c r="HA171" s="563"/>
      <c r="HB171" s="563"/>
      <c r="HC171" s="563"/>
      <c r="HD171" s="563"/>
      <c r="HE171" s="563"/>
      <c r="HF171" s="563"/>
      <c r="HG171" s="563"/>
      <c r="HH171" s="563"/>
      <c r="HI171" s="563"/>
      <c r="HJ171" s="563"/>
      <c r="HK171" s="563"/>
      <c r="HL171" s="563"/>
      <c r="HM171" s="563"/>
      <c r="HN171" s="563"/>
      <c r="HO171" s="563"/>
      <c r="HP171" s="563"/>
      <c r="HQ171" s="563"/>
      <c r="HR171" s="563"/>
      <c r="HS171" s="563"/>
      <c r="HT171" s="563"/>
      <c r="HU171" s="563"/>
      <c r="HV171" s="563"/>
      <c r="HW171" s="563"/>
      <c r="HX171" s="563"/>
      <c r="HY171" s="563"/>
      <c r="HZ171" s="563"/>
      <c r="IA171" s="563"/>
      <c r="IB171" s="563"/>
      <c r="IC171" s="563"/>
      <c r="ID171" s="563"/>
      <c r="IE171" s="563"/>
      <c r="IF171" s="563"/>
      <c r="IG171" s="563"/>
      <c r="IH171" s="563"/>
      <c r="II171" s="563"/>
      <c r="IJ171" s="563"/>
      <c r="IK171" s="563"/>
      <c r="IL171" s="563"/>
      <c r="IM171" s="563"/>
      <c r="IN171" s="563"/>
      <c r="IO171" s="563"/>
      <c r="IP171" s="563"/>
      <c r="IQ171" s="563"/>
      <c r="IR171" s="563"/>
      <c r="IS171" s="563"/>
      <c r="IT171" s="563"/>
      <c r="IU171" s="563"/>
      <c r="IV171" s="563"/>
    </row>
    <row r="172" spans="1:256" ht="25.15" customHeight="1" x14ac:dyDescent="0.25">
      <c r="A172" s="360"/>
      <c r="B172" s="423"/>
      <c r="C172" s="360"/>
      <c r="D172" s="419"/>
      <c r="E172" s="924"/>
      <c r="F172" s="924"/>
      <c r="G172" s="389"/>
      <c r="H172" s="929"/>
      <c r="I172" s="929"/>
      <c r="J172" s="563"/>
      <c r="K172" s="563"/>
      <c r="L172" s="563"/>
      <c r="M172" s="563"/>
      <c r="N172" s="563"/>
      <c r="O172" s="563"/>
      <c r="P172" s="563"/>
      <c r="Q172" s="563"/>
      <c r="R172" s="563"/>
      <c r="S172" s="563"/>
      <c r="T172" s="563"/>
      <c r="U172" s="563"/>
      <c r="V172" s="563"/>
      <c r="W172" s="563"/>
      <c r="X172" s="563"/>
      <c r="Y172" s="563"/>
      <c r="Z172" s="563"/>
      <c r="AA172" s="563"/>
      <c r="AB172" s="563"/>
      <c r="AC172" s="563"/>
      <c r="AD172" s="563"/>
      <c r="AE172" s="563"/>
      <c r="AF172" s="563"/>
      <c r="AG172" s="563"/>
      <c r="AH172" s="563"/>
      <c r="AI172" s="563"/>
      <c r="AJ172" s="563"/>
      <c r="AK172" s="563"/>
      <c r="AL172" s="563"/>
      <c r="AM172" s="563"/>
      <c r="AN172" s="563"/>
      <c r="AO172" s="563"/>
      <c r="AP172" s="563"/>
      <c r="AQ172" s="563"/>
      <c r="AR172" s="563"/>
      <c r="AS172" s="563"/>
      <c r="AT172" s="563"/>
      <c r="AU172" s="563"/>
      <c r="AV172" s="563"/>
      <c r="AW172" s="563"/>
      <c r="AX172" s="563"/>
      <c r="AY172" s="563"/>
      <c r="AZ172" s="563"/>
      <c r="BA172" s="563"/>
      <c r="BB172" s="563"/>
      <c r="BC172" s="563"/>
      <c r="BD172" s="563"/>
      <c r="BE172" s="563"/>
      <c r="BF172" s="563"/>
      <c r="BG172" s="563"/>
      <c r="BH172" s="563"/>
      <c r="BI172" s="563"/>
      <c r="BJ172" s="563"/>
      <c r="BK172" s="563"/>
      <c r="BL172" s="563"/>
      <c r="BM172" s="563"/>
      <c r="BN172" s="563"/>
      <c r="BO172" s="563"/>
      <c r="BP172" s="563"/>
      <c r="BQ172" s="563"/>
      <c r="BR172" s="563"/>
      <c r="BS172" s="563"/>
      <c r="BT172" s="563"/>
      <c r="BU172" s="563"/>
      <c r="BV172" s="563"/>
      <c r="BW172" s="563"/>
      <c r="BX172" s="563"/>
      <c r="BY172" s="563"/>
      <c r="BZ172" s="563"/>
      <c r="CA172" s="563"/>
      <c r="CB172" s="563"/>
      <c r="CC172" s="563"/>
      <c r="CD172" s="563"/>
      <c r="CE172" s="563"/>
      <c r="CF172" s="563"/>
      <c r="CG172" s="563"/>
      <c r="CH172" s="563"/>
      <c r="CI172" s="563"/>
      <c r="CJ172" s="563"/>
      <c r="CK172" s="563"/>
      <c r="CL172" s="563"/>
      <c r="CM172" s="563"/>
      <c r="CN172" s="563"/>
      <c r="CO172" s="563"/>
      <c r="CP172" s="563"/>
      <c r="CQ172" s="563"/>
      <c r="CR172" s="563"/>
      <c r="CS172" s="563"/>
      <c r="CT172" s="563"/>
      <c r="CU172" s="563"/>
      <c r="CV172" s="563"/>
      <c r="CW172" s="563"/>
      <c r="CX172" s="563"/>
      <c r="CY172" s="563"/>
      <c r="CZ172" s="563"/>
      <c r="DA172" s="563"/>
      <c r="DB172" s="563"/>
      <c r="DC172" s="563"/>
      <c r="DD172" s="563"/>
      <c r="DE172" s="563"/>
      <c r="DF172" s="563"/>
      <c r="DG172" s="563"/>
      <c r="DH172" s="563"/>
      <c r="DI172" s="563"/>
      <c r="DJ172" s="563"/>
      <c r="DK172" s="563"/>
      <c r="DL172" s="563"/>
      <c r="DM172" s="563"/>
      <c r="DN172" s="563"/>
      <c r="DO172" s="563"/>
      <c r="DP172" s="563"/>
      <c r="DQ172" s="563"/>
      <c r="DR172" s="563"/>
      <c r="DS172" s="563"/>
      <c r="DT172" s="563"/>
      <c r="DU172" s="563"/>
      <c r="DV172" s="563"/>
      <c r="DW172" s="563"/>
      <c r="DX172" s="563"/>
      <c r="DY172" s="563"/>
      <c r="DZ172" s="563"/>
      <c r="EA172" s="563"/>
      <c r="EB172" s="563"/>
      <c r="EC172" s="563"/>
      <c r="ED172" s="563"/>
      <c r="EE172" s="563"/>
      <c r="EF172" s="563"/>
      <c r="EG172" s="563"/>
      <c r="EH172" s="563"/>
      <c r="EI172" s="563"/>
      <c r="EJ172" s="563"/>
      <c r="EK172" s="563"/>
      <c r="EL172" s="563"/>
      <c r="EM172" s="563"/>
      <c r="EN172" s="563"/>
      <c r="EO172" s="563"/>
      <c r="EP172" s="563"/>
      <c r="EQ172" s="563"/>
      <c r="ER172" s="563"/>
      <c r="ES172" s="563"/>
      <c r="ET172" s="563"/>
      <c r="EU172" s="563"/>
      <c r="EV172" s="563"/>
      <c r="EW172" s="563"/>
      <c r="EX172" s="563"/>
      <c r="EY172" s="563"/>
      <c r="EZ172" s="563"/>
      <c r="FA172" s="563"/>
      <c r="FB172" s="563"/>
      <c r="FC172" s="563"/>
      <c r="FD172" s="563"/>
      <c r="FE172" s="563"/>
      <c r="FF172" s="563"/>
      <c r="FG172" s="563"/>
      <c r="FH172" s="563"/>
      <c r="FI172" s="563"/>
      <c r="FJ172" s="563"/>
      <c r="FK172" s="563"/>
      <c r="FL172" s="563"/>
      <c r="FM172" s="563"/>
      <c r="FN172" s="563"/>
      <c r="FO172" s="563"/>
      <c r="FP172" s="563"/>
      <c r="FQ172" s="563"/>
      <c r="FR172" s="563"/>
      <c r="FS172" s="563"/>
      <c r="FT172" s="563"/>
      <c r="FU172" s="563"/>
      <c r="FV172" s="563"/>
      <c r="FW172" s="563"/>
      <c r="FX172" s="563"/>
      <c r="FY172" s="563"/>
      <c r="FZ172" s="563"/>
      <c r="GA172" s="563"/>
      <c r="GB172" s="563"/>
      <c r="GC172" s="563"/>
      <c r="GD172" s="563"/>
      <c r="GE172" s="563"/>
      <c r="GF172" s="563"/>
      <c r="GG172" s="563"/>
      <c r="GH172" s="563"/>
      <c r="GI172" s="563"/>
      <c r="GJ172" s="563"/>
      <c r="GK172" s="563"/>
      <c r="GL172" s="563"/>
      <c r="GM172" s="563"/>
      <c r="GN172" s="563"/>
      <c r="GO172" s="563"/>
      <c r="GP172" s="563"/>
      <c r="GQ172" s="563"/>
      <c r="GR172" s="563"/>
      <c r="GS172" s="563"/>
      <c r="GT172" s="563"/>
      <c r="GU172" s="563"/>
      <c r="GV172" s="563"/>
      <c r="GW172" s="563"/>
      <c r="GX172" s="563"/>
      <c r="GY172" s="563"/>
      <c r="GZ172" s="563"/>
      <c r="HA172" s="563"/>
      <c r="HB172" s="563"/>
      <c r="HC172" s="563"/>
      <c r="HD172" s="563"/>
      <c r="HE172" s="563"/>
      <c r="HF172" s="563"/>
      <c r="HG172" s="563"/>
      <c r="HH172" s="563"/>
      <c r="HI172" s="563"/>
      <c r="HJ172" s="563"/>
      <c r="HK172" s="563"/>
      <c r="HL172" s="563"/>
      <c r="HM172" s="563"/>
      <c r="HN172" s="563"/>
      <c r="HO172" s="563"/>
      <c r="HP172" s="563"/>
      <c r="HQ172" s="563"/>
      <c r="HR172" s="563"/>
      <c r="HS172" s="563"/>
      <c r="HT172" s="563"/>
      <c r="HU172" s="563"/>
      <c r="HV172" s="563"/>
      <c r="HW172" s="563"/>
      <c r="HX172" s="563"/>
      <c r="HY172" s="563"/>
      <c r="HZ172" s="563"/>
      <c r="IA172" s="563"/>
      <c r="IB172" s="563"/>
      <c r="IC172" s="563"/>
      <c r="ID172" s="563"/>
      <c r="IE172" s="563"/>
      <c r="IF172" s="563"/>
      <c r="IG172" s="563"/>
      <c r="IH172" s="563"/>
      <c r="II172" s="563"/>
      <c r="IJ172" s="563"/>
      <c r="IK172" s="563"/>
      <c r="IL172" s="563"/>
      <c r="IM172" s="563"/>
      <c r="IN172" s="563"/>
      <c r="IO172" s="563"/>
      <c r="IP172" s="563"/>
      <c r="IQ172" s="563"/>
      <c r="IR172" s="563"/>
      <c r="IS172" s="563"/>
      <c r="IT172" s="563"/>
      <c r="IU172" s="563"/>
      <c r="IV172" s="563"/>
    </row>
    <row r="173" spans="1:256" ht="13" x14ac:dyDescent="0.25">
      <c r="A173" s="360"/>
      <c r="B173" s="428" t="s">
        <v>2429</v>
      </c>
      <c r="C173" s="360"/>
      <c r="D173" s="952"/>
      <c r="E173" s="1326"/>
      <c r="F173" s="1326"/>
      <c r="G173" s="1002"/>
      <c r="H173" s="929"/>
      <c r="I173" s="929"/>
      <c r="J173" s="563"/>
      <c r="K173" s="563"/>
      <c r="L173" s="563"/>
      <c r="M173" s="563"/>
      <c r="N173" s="563"/>
      <c r="O173" s="563"/>
      <c r="P173" s="563"/>
      <c r="Q173" s="563"/>
      <c r="R173" s="563"/>
      <c r="S173" s="563"/>
      <c r="T173" s="563"/>
      <c r="U173" s="563"/>
      <c r="V173" s="563"/>
      <c r="W173" s="563"/>
      <c r="X173" s="563"/>
      <c r="Y173" s="563"/>
      <c r="Z173" s="563"/>
      <c r="AA173" s="563"/>
      <c r="AB173" s="563"/>
      <c r="AC173" s="563"/>
      <c r="AD173" s="563"/>
      <c r="AE173" s="563"/>
      <c r="AF173" s="563"/>
      <c r="AG173" s="563"/>
      <c r="AH173" s="563"/>
      <c r="AI173" s="563"/>
      <c r="AJ173" s="563"/>
      <c r="AK173" s="563"/>
      <c r="AL173" s="563"/>
      <c r="AM173" s="563"/>
      <c r="AN173" s="563"/>
      <c r="AO173" s="563"/>
      <c r="AP173" s="563"/>
      <c r="AQ173" s="563"/>
      <c r="AR173" s="563"/>
      <c r="AS173" s="563"/>
      <c r="AT173" s="563"/>
      <c r="AU173" s="563"/>
      <c r="AV173" s="563"/>
      <c r="AW173" s="563"/>
      <c r="AX173" s="563"/>
      <c r="AY173" s="563"/>
      <c r="AZ173" s="563"/>
      <c r="BA173" s="563"/>
      <c r="BB173" s="563"/>
      <c r="BC173" s="563"/>
      <c r="BD173" s="563"/>
      <c r="BE173" s="563"/>
      <c r="BF173" s="563"/>
      <c r="BG173" s="563"/>
      <c r="BH173" s="563"/>
      <c r="BI173" s="563"/>
      <c r="BJ173" s="563"/>
      <c r="BK173" s="563"/>
      <c r="BL173" s="563"/>
      <c r="BM173" s="563"/>
      <c r="BN173" s="563"/>
      <c r="BO173" s="563"/>
      <c r="BP173" s="563"/>
      <c r="BQ173" s="563"/>
      <c r="BR173" s="563"/>
      <c r="BS173" s="563"/>
      <c r="BT173" s="563"/>
      <c r="BU173" s="563"/>
      <c r="BV173" s="563"/>
      <c r="BW173" s="563"/>
      <c r="BX173" s="563"/>
      <c r="BY173" s="563"/>
      <c r="BZ173" s="563"/>
      <c r="CA173" s="563"/>
      <c r="CB173" s="563"/>
      <c r="CC173" s="563"/>
      <c r="CD173" s="563"/>
      <c r="CE173" s="563"/>
      <c r="CF173" s="563"/>
      <c r="CG173" s="563"/>
      <c r="CH173" s="563"/>
      <c r="CI173" s="563"/>
      <c r="CJ173" s="563"/>
      <c r="CK173" s="563"/>
      <c r="CL173" s="563"/>
      <c r="CM173" s="563"/>
      <c r="CN173" s="563"/>
      <c r="CO173" s="563"/>
      <c r="CP173" s="563"/>
      <c r="CQ173" s="563"/>
      <c r="CR173" s="563"/>
      <c r="CS173" s="563"/>
      <c r="CT173" s="563"/>
      <c r="CU173" s="563"/>
      <c r="CV173" s="563"/>
      <c r="CW173" s="563"/>
      <c r="CX173" s="563"/>
      <c r="CY173" s="563"/>
      <c r="CZ173" s="563"/>
      <c r="DA173" s="563"/>
      <c r="DB173" s="563"/>
      <c r="DC173" s="563"/>
      <c r="DD173" s="563"/>
      <c r="DE173" s="563"/>
      <c r="DF173" s="563"/>
      <c r="DG173" s="563"/>
      <c r="DH173" s="563"/>
      <c r="DI173" s="563"/>
      <c r="DJ173" s="563"/>
      <c r="DK173" s="563"/>
      <c r="DL173" s="563"/>
      <c r="DM173" s="563"/>
      <c r="DN173" s="563"/>
      <c r="DO173" s="563"/>
      <c r="DP173" s="563"/>
      <c r="DQ173" s="563"/>
      <c r="DR173" s="563"/>
      <c r="DS173" s="563"/>
      <c r="DT173" s="563"/>
      <c r="DU173" s="563"/>
      <c r="DV173" s="563"/>
      <c r="DW173" s="563"/>
      <c r="DX173" s="563"/>
      <c r="DY173" s="563"/>
      <c r="DZ173" s="563"/>
      <c r="EA173" s="563"/>
      <c r="EB173" s="563"/>
      <c r="EC173" s="563"/>
      <c r="ED173" s="563"/>
      <c r="EE173" s="563"/>
      <c r="EF173" s="563"/>
      <c r="EG173" s="563"/>
      <c r="EH173" s="563"/>
      <c r="EI173" s="563"/>
      <c r="EJ173" s="563"/>
      <c r="EK173" s="563"/>
      <c r="EL173" s="563"/>
      <c r="EM173" s="563"/>
      <c r="EN173" s="563"/>
      <c r="EO173" s="563"/>
      <c r="EP173" s="563"/>
      <c r="EQ173" s="563"/>
      <c r="ER173" s="563"/>
      <c r="ES173" s="563"/>
      <c r="ET173" s="563"/>
      <c r="EU173" s="563"/>
      <c r="EV173" s="563"/>
      <c r="EW173" s="563"/>
      <c r="EX173" s="563"/>
      <c r="EY173" s="563"/>
      <c r="EZ173" s="563"/>
      <c r="FA173" s="563"/>
      <c r="FB173" s="563"/>
      <c r="FC173" s="563"/>
      <c r="FD173" s="563"/>
      <c r="FE173" s="563"/>
      <c r="FF173" s="563"/>
      <c r="FG173" s="563"/>
      <c r="FH173" s="563"/>
      <c r="FI173" s="563"/>
      <c r="FJ173" s="563"/>
      <c r="FK173" s="563"/>
      <c r="FL173" s="563"/>
      <c r="FM173" s="563"/>
      <c r="FN173" s="563"/>
      <c r="FO173" s="563"/>
      <c r="FP173" s="563"/>
      <c r="FQ173" s="563"/>
      <c r="FR173" s="563"/>
      <c r="FS173" s="563"/>
      <c r="FT173" s="563"/>
      <c r="FU173" s="563"/>
      <c r="FV173" s="563"/>
      <c r="FW173" s="563"/>
      <c r="FX173" s="563"/>
      <c r="FY173" s="563"/>
      <c r="FZ173" s="563"/>
      <c r="GA173" s="563"/>
      <c r="GB173" s="563"/>
      <c r="GC173" s="563"/>
      <c r="GD173" s="563"/>
      <c r="GE173" s="563"/>
      <c r="GF173" s="563"/>
      <c r="GG173" s="563"/>
      <c r="GH173" s="563"/>
      <c r="GI173" s="563"/>
      <c r="GJ173" s="563"/>
      <c r="GK173" s="563"/>
      <c r="GL173" s="563"/>
      <c r="GM173" s="563"/>
      <c r="GN173" s="563"/>
      <c r="GO173" s="563"/>
      <c r="GP173" s="563"/>
      <c r="GQ173" s="563"/>
      <c r="GR173" s="563"/>
      <c r="GS173" s="563"/>
      <c r="GT173" s="563"/>
      <c r="GU173" s="563"/>
      <c r="GV173" s="563"/>
      <c r="GW173" s="563"/>
      <c r="GX173" s="563"/>
      <c r="GY173" s="563"/>
      <c r="GZ173" s="563"/>
      <c r="HA173" s="563"/>
      <c r="HB173" s="563"/>
      <c r="HC173" s="563"/>
      <c r="HD173" s="563"/>
      <c r="HE173" s="563"/>
      <c r="HF173" s="563"/>
      <c r="HG173" s="563"/>
      <c r="HH173" s="563"/>
      <c r="HI173" s="563"/>
      <c r="HJ173" s="563"/>
      <c r="HK173" s="563"/>
      <c r="HL173" s="563"/>
      <c r="HM173" s="563"/>
      <c r="HN173" s="563"/>
      <c r="HO173" s="563"/>
      <c r="HP173" s="563"/>
      <c r="HQ173" s="563"/>
      <c r="HR173" s="563"/>
      <c r="HS173" s="563"/>
      <c r="HT173" s="563"/>
      <c r="HU173" s="563"/>
      <c r="HV173" s="563"/>
      <c r="HW173" s="563"/>
      <c r="HX173" s="563"/>
      <c r="HY173" s="563"/>
      <c r="HZ173" s="563"/>
      <c r="IA173" s="563"/>
      <c r="IB173" s="563"/>
      <c r="IC173" s="563"/>
      <c r="ID173" s="563"/>
      <c r="IE173" s="563"/>
      <c r="IF173" s="563"/>
      <c r="IG173" s="563"/>
      <c r="IH173" s="563"/>
      <c r="II173" s="563"/>
      <c r="IJ173" s="563"/>
      <c r="IK173" s="563"/>
      <c r="IL173" s="563"/>
      <c r="IM173" s="563"/>
      <c r="IN173" s="563"/>
      <c r="IO173" s="563"/>
      <c r="IP173" s="563"/>
      <c r="IQ173" s="563"/>
      <c r="IR173" s="563"/>
      <c r="IS173" s="563"/>
      <c r="IT173" s="563"/>
      <c r="IU173" s="563"/>
      <c r="IV173" s="563"/>
    </row>
    <row r="174" spans="1:256" ht="25.15" customHeight="1" x14ac:dyDescent="0.25">
      <c r="A174" s="360"/>
      <c r="B174" s="428"/>
      <c r="C174" s="360"/>
      <c r="D174" s="952"/>
      <c r="E174" s="1326"/>
      <c r="F174" s="1326"/>
      <c r="G174" s="1002"/>
      <c r="H174" s="929"/>
    </row>
    <row r="175" spans="1:256" ht="13" x14ac:dyDescent="0.25">
      <c r="A175" s="360"/>
      <c r="B175" s="428" t="s">
        <v>773</v>
      </c>
      <c r="C175" s="360"/>
      <c r="D175" s="952"/>
      <c r="E175" s="1326"/>
      <c r="F175" s="1326"/>
      <c r="G175" s="1002"/>
      <c r="H175" s="929"/>
    </row>
    <row r="176" spans="1:256" x14ac:dyDescent="0.25">
      <c r="A176" s="360"/>
      <c r="B176" s="423"/>
      <c r="C176" s="360"/>
      <c r="D176" s="952"/>
      <c r="E176" s="1326"/>
      <c r="F176" s="1326"/>
      <c r="G176" s="1002"/>
    </row>
    <row r="177" spans="1:7" x14ac:dyDescent="0.25">
      <c r="A177" s="360"/>
      <c r="B177" s="432" t="s">
        <v>852</v>
      </c>
      <c r="C177" s="360"/>
      <c r="D177" s="952"/>
      <c r="E177" s="1326"/>
      <c r="F177" s="1326">
        <f>F62</f>
        <v>0</v>
      </c>
      <c r="G177" s="1002"/>
    </row>
    <row r="178" spans="1:7" x14ac:dyDescent="0.25">
      <c r="A178" s="360"/>
      <c r="B178" s="432"/>
      <c r="C178" s="360"/>
      <c r="D178" s="952"/>
      <c r="E178" s="1326"/>
      <c r="F178" s="1326"/>
      <c r="G178" s="1002"/>
    </row>
    <row r="179" spans="1:7" x14ac:dyDescent="0.25">
      <c r="A179" s="360"/>
      <c r="B179" s="432" t="s">
        <v>853</v>
      </c>
      <c r="C179" s="360"/>
      <c r="D179" s="952"/>
      <c r="E179" s="1326"/>
      <c r="F179" s="1326">
        <f>F170</f>
        <v>0</v>
      </c>
      <c r="G179" s="1002"/>
    </row>
    <row r="180" spans="1:7" x14ac:dyDescent="0.25">
      <c r="A180" s="360"/>
      <c r="B180" s="432"/>
      <c r="C180" s="360"/>
      <c r="D180" s="952"/>
      <c r="E180" s="1326"/>
      <c r="F180" s="1326"/>
      <c r="G180" s="1002"/>
    </row>
    <row r="181" spans="1:7" x14ac:dyDescent="0.25">
      <c r="A181" s="360"/>
      <c r="B181" s="432"/>
      <c r="C181" s="360"/>
      <c r="D181" s="952"/>
      <c r="E181" s="1326"/>
      <c r="F181" s="1326"/>
      <c r="G181" s="1002"/>
    </row>
    <row r="182" spans="1:7" x14ac:dyDescent="0.25">
      <c r="A182" s="360"/>
      <c r="B182" s="432"/>
      <c r="C182" s="360"/>
      <c r="D182" s="952"/>
      <c r="E182" s="1326"/>
      <c r="F182" s="1326"/>
      <c r="G182" s="1002"/>
    </row>
    <row r="183" spans="1:7" x14ac:dyDescent="0.25">
      <c r="A183" s="360"/>
      <c r="B183" s="432"/>
      <c r="C183" s="360"/>
      <c r="D183" s="952"/>
      <c r="E183" s="1326"/>
      <c r="F183" s="1326"/>
      <c r="G183" s="1002"/>
    </row>
    <row r="184" spans="1:7" x14ac:dyDescent="0.25">
      <c r="A184" s="360"/>
      <c r="B184" s="423"/>
      <c r="C184" s="360"/>
      <c r="D184" s="419"/>
      <c r="E184" s="924"/>
      <c r="F184" s="924"/>
      <c r="G184" s="389"/>
    </row>
    <row r="185" spans="1:7" x14ac:dyDescent="0.25">
      <c r="A185" s="360"/>
      <c r="B185" s="423"/>
      <c r="C185" s="360"/>
      <c r="D185" s="419"/>
      <c r="E185" s="924"/>
      <c r="F185" s="924"/>
      <c r="G185" s="389"/>
    </row>
    <row r="186" spans="1:7" x14ac:dyDescent="0.25">
      <c r="A186" s="360"/>
      <c r="B186" s="423"/>
      <c r="C186" s="360"/>
      <c r="D186" s="419"/>
      <c r="E186" s="924"/>
      <c r="F186" s="924"/>
      <c r="G186" s="389"/>
    </row>
    <row r="187" spans="1:7" x14ac:dyDescent="0.25">
      <c r="A187" s="360"/>
      <c r="B187" s="423"/>
      <c r="C187" s="360"/>
      <c r="D187" s="419"/>
      <c r="E187" s="924"/>
      <c r="F187" s="924"/>
      <c r="G187" s="389"/>
    </row>
    <row r="188" spans="1:7" x14ac:dyDescent="0.25">
      <c r="A188" s="360"/>
      <c r="B188" s="423"/>
      <c r="C188" s="360"/>
      <c r="D188" s="419"/>
      <c r="E188" s="924"/>
      <c r="F188" s="924"/>
      <c r="G188" s="389"/>
    </row>
    <row r="189" spans="1:7" x14ac:dyDescent="0.25">
      <c r="A189" s="360"/>
      <c r="B189" s="423"/>
      <c r="C189" s="360"/>
      <c r="D189" s="419"/>
      <c r="E189" s="924"/>
      <c r="F189" s="924"/>
      <c r="G189" s="389"/>
    </row>
    <row r="190" spans="1:7" x14ac:dyDescent="0.25">
      <c r="A190" s="360"/>
      <c r="B190" s="423"/>
      <c r="C190" s="360"/>
      <c r="D190" s="419"/>
      <c r="E190" s="924"/>
      <c r="F190" s="924"/>
      <c r="G190" s="389"/>
    </row>
    <row r="191" spans="1:7" x14ac:dyDescent="0.25">
      <c r="A191" s="360"/>
      <c r="B191" s="423"/>
      <c r="C191" s="360"/>
      <c r="D191" s="419"/>
      <c r="E191" s="924"/>
      <c r="F191" s="924"/>
      <c r="G191" s="389"/>
    </row>
    <row r="192" spans="1:7" x14ac:dyDescent="0.25">
      <c r="A192" s="360"/>
      <c r="B192" s="423"/>
      <c r="C192" s="360"/>
      <c r="D192" s="419"/>
      <c r="E192" s="924"/>
      <c r="F192" s="924"/>
      <c r="G192" s="389"/>
    </row>
    <row r="193" spans="1:7" x14ac:dyDescent="0.25">
      <c r="A193" s="360"/>
      <c r="B193" s="423"/>
      <c r="C193" s="360"/>
      <c r="D193" s="419"/>
      <c r="E193" s="924"/>
      <c r="F193" s="924"/>
      <c r="G193" s="389"/>
    </row>
    <row r="194" spans="1:7" x14ac:dyDescent="0.25">
      <c r="A194" s="360"/>
      <c r="B194" s="423"/>
      <c r="C194" s="360"/>
      <c r="D194" s="419"/>
      <c r="E194" s="924"/>
      <c r="F194" s="924"/>
      <c r="G194" s="389"/>
    </row>
    <row r="195" spans="1:7" x14ac:dyDescent="0.25">
      <c r="A195" s="360"/>
      <c r="B195" s="423"/>
      <c r="C195" s="360"/>
      <c r="D195" s="419"/>
      <c r="E195" s="924"/>
      <c r="F195" s="924"/>
      <c r="G195" s="389"/>
    </row>
    <row r="196" spans="1:7" x14ac:dyDescent="0.25">
      <c r="A196" s="360"/>
      <c r="B196" s="423"/>
      <c r="C196" s="360"/>
      <c r="D196" s="419"/>
      <c r="E196" s="924"/>
      <c r="F196" s="924"/>
      <c r="G196" s="389"/>
    </row>
    <row r="197" spans="1:7" x14ac:dyDescent="0.25">
      <c r="A197" s="360"/>
      <c r="B197" s="423"/>
      <c r="C197" s="360"/>
      <c r="D197" s="419"/>
      <c r="E197" s="924"/>
      <c r="F197" s="924"/>
      <c r="G197" s="389"/>
    </row>
    <row r="198" spans="1:7" x14ac:dyDescent="0.25">
      <c r="A198" s="360"/>
      <c r="B198" s="423"/>
      <c r="C198" s="360"/>
      <c r="D198" s="419"/>
      <c r="E198" s="924"/>
      <c r="F198" s="924"/>
      <c r="G198" s="389"/>
    </row>
    <row r="199" spans="1:7" x14ac:dyDescent="0.25">
      <c r="A199" s="360"/>
      <c r="B199" s="423"/>
      <c r="C199" s="360"/>
      <c r="D199" s="419"/>
      <c r="E199" s="924"/>
      <c r="F199" s="924"/>
      <c r="G199" s="389"/>
    </row>
    <row r="200" spans="1:7" x14ac:dyDescent="0.25">
      <c r="A200" s="360"/>
      <c r="B200" s="423"/>
      <c r="C200" s="360"/>
      <c r="D200" s="419"/>
      <c r="E200" s="924"/>
      <c r="F200" s="924"/>
      <c r="G200" s="389"/>
    </row>
    <row r="201" spans="1:7" x14ac:dyDescent="0.25">
      <c r="A201" s="360"/>
      <c r="B201" s="423"/>
      <c r="C201" s="360"/>
      <c r="D201" s="419"/>
      <c r="E201" s="924"/>
      <c r="F201" s="924"/>
      <c r="G201" s="389"/>
    </row>
    <row r="202" spans="1:7" x14ac:dyDescent="0.25">
      <c r="A202" s="360"/>
      <c r="B202" s="353"/>
      <c r="C202" s="360"/>
      <c r="D202" s="360"/>
      <c r="E202" s="1327"/>
      <c r="F202" s="1327"/>
      <c r="G202" s="1003"/>
    </row>
    <row r="203" spans="1:7" x14ac:dyDescent="0.25">
      <c r="A203" s="360"/>
      <c r="B203" s="353"/>
      <c r="C203" s="360"/>
      <c r="D203" s="360"/>
      <c r="E203" s="1327"/>
      <c r="F203" s="1327"/>
      <c r="G203" s="1003"/>
    </row>
    <row r="204" spans="1:7" x14ac:dyDescent="0.25">
      <c r="A204" s="360"/>
      <c r="B204" s="353"/>
      <c r="C204" s="360"/>
      <c r="D204" s="360"/>
      <c r="E204" s="1327"/>
      <c r="F204" s="1327"/>
      <c r="G204" s="1003"/>
    </row>
    <row r="205" spans="1:7" x14ac:dyDescent="0.25">
      <c r="A205" s="360"/>
      <c r="B205" s="353"/>
      <c r="C205" s="360"/>
      <c r="D205" s="360"/>
      <c r="E205" s="1327"/>
      <c r="F205" s="1327"/>
      <c r="G205" s="1003"/>
    </row>
    <row r="206" spans="1:7" x14ac:dyDescent="0.25">
      <c r="A206" s="360"/>
      <c r="B206" s="353"/>
      <c r="C206" s="360"/>
      <c r="D206" s="360"/>
      <c r="E206" s="1327"/>
      <c r="F206" s="1327"/>
      <c r="G206" s="1003"/>
    </row>
    <row r="207" spans="1:7" x14ac:dyDescent="0.25">
      <c r="A207" s="360"/>
      <c r="B207" s="353"/>
      <c r="C207" s="360"/>
      <c r="D207" s="360"/>
      <c r="E207" s="1327"/>
      <c r="F207" s="1327"/>
      <c r="G207" s="1003"/>
    </row>
    <row r="208" spans="1:7" x14ac:dyDescent="0.25">
      <c r="A208" s="360"/>
      <c r="B208" s="353"/>
      <c r="C208" s="360"/>
      <c r="D208" s="360"/>
      <c r="E208" s="1327"/>
      <c r="F208" s="1327"/>
      <c r="G208" s="1003"/>
    </row>
    <row r="209" spans="1:7" x14ac:dyDescent="0.25">
      <c r="A209" s="360"/>
      <c r="B209" s="353"/>
      <c r="C209" s="360"/>
      <c r="D209" s="360"/>
      <c r="E209" s="1327"/>
      <c r="F209" s="1327"/>
      <c r="G209" s="1003"/>
    </row>
    <row r="210" spans="1:7" x14ac:dyDescent="0.25">
      <c r="A210" s="360"/>
      <c r="B210" s="353"/>
      <c r="C210" s="360"/>
      <c r="D210" s="360"/>
      <c r="E210" s="1327"/>
      <c r="F210" s="1327"/>
      <c r="G210" s="1003"/>
    </row>
    <row r="211" spans="1:7" x14ac:dyDescent="0.25">
      <c r="A211" s="360"/>
      <c r="B211" s="353"/>
      <c r="C211" s="360"/>
      <c r="D211" s="360"/>
      <c r="E211" s="1327"/>
      <c r="F211" s="1327"/>
      <c r="G211" s="1003"/>
    </row>
    <row r="212" spans="1:7" x14ac:dyDescent="0.25">
      <c r="A212" s="360"/>
      <c r="B212" s="353"/>
      <c r="C212" s="360"/>
      <c r="D212" s="360"/>
      <c r="E212" s="1327"/>
      <c r="F212" s="1327"/>
      <c r="G212" s="1003"/>
    </row>
    <row r="213" spans="1:7" x14ac:dyDescent="0.25">
      <c r="A213" s="360"/>
      <c r="B213" s="353"/>
      <c r="C213" s="360"/>
      <c r="D213" s="360"/>
      <c r="E213" s="1327"/>
      <c r="F213" s="1327"/>
      <c r="G213" s="1003"/>
    </row>
    <row r="214" spans="1:7" x14ac:dyDescent="0.25">
      <c r="A214" s="360"/>
      <c r="B214" s="353"/>
      <c r="C214" s="360"/>
      <c r="D214" s="360"/>
      <c r="E214" s="1327"/>
      <c r="F214" s="1327"/>
      <c r="G214" s="1003"/>
    </row>
    <row r="215" spans="1:7" x14ac:dyDescent="0.25">
      <c r="A215" s="360"/>
      <c r="B215" s="353"/>
      <c r="C215" s="360"/>
      <c r="D215" s="360"/>
      <c r="E215" s="1327"/>
      <c r="F215" s="1327"/>
      <c r="G215" s="1003"/>
    </row>
    <row r="216" spans="1:7" x14ac:dyDescent="0.25">
      <c r="A216" s="360"/>
      <c r="B216" s="353"/>
      <c r="C216" s="360"/>
      <c r="D216" s="360"/>
      <c r="E216" s="1327"/>
      <c r="F216" s="1327"/>
      <c r="G216" s="1003"/>
    </row>
    <row r="217" spans="1:7" x14ac:dyDescent="0.25">
      <c r="A217" s="360"/>
      <c r="B217" s="353"/>
      <c r="C217" s="360"/>
      <c r="D217" s="360"/>
      <c r="E217" s="1327"/>
      <c r="F217" s="1327"/>
      <c r="G217" s="1003"/>
    </row>
    <row r="218" spans="1:7" x14ac:dyDescent="0.25">
      <c r="A218" s="360"/>
      <c r="B218" s="353"/>
      <c r="C218" s="360"/>
      <c r="D218" s="360"/>
      <c r="E218" s="1327"/>
      <c r="F218" s="1327"/>
      <c r="G218" s="1003"/>
    </row>
    <row r="219" spans="1:7" x14ac:dyDescent="0.25">
      <c r="A219" s="360"/>
      <c r="B219" s="353"/>
      <c r="C219" s="360"/>
      <c r="D219" s="360"/>
      <c r="E219" s="1327"/>
      <c r="F219" s="1327"/>
      <c r="G219" s="1003"/>
    </row>
    <row r="220" spans="1:7" x14ac:dyDescent="0.25">
      <c r="A220" s="360"/>
      <c r="B220" s="353"/>
      <c r="C220" s="360"/>
      <c r="D220" s="360"/>
      <c r="E220" s="1327"/>
      <c r="F220" s="1327"/>
      <c r="G220" s="1003"/>
    </row>
    <row r="221" spans="1:7" x14ac:dyDescent="0.25">
      <c r="A221" s="360"/>
      <c r="B221" s="353"/>
      <c r="C221" s="360"/>
      <c r="D221" s="360"/>
      <c r="E221" s="1327"/>
      <c r="F221" s="1327"/>
      <c r="G221" s="1003"/>
    </row>
    <row r="222" spans="1:7" x14ac:dyDescent="0.25">
      <c r="A222" s="360"/>
      <c r="B222" s="353"/>
      <c r="C222" s="360"/>
      <c r="D222" s="360"/>
      <c r="E222" s="1327"/>
      <c r="F222" s="1327"/>
      <c r="G222" s="1003"/>
    </row>
    <row r="223" spans="1:7" x14ac:dyDescent="0.25">
      <c r="A223" s="360"/>
      <c r="B223" s="353"/>
      <c r="C223" s="360"/>
      <c r="D223" s="360"/>
      <c r="E223" s="1327"/>
      <c r="F223" s="1327"/>
      <c r="G223" s="1003"/>
    </row>
    <row r="224" spans="1:7" x14ac:dyDescent="0.25">
      <c r="A224" s="360"/>
      <c r="B224" s="353"/>
      <c r="C224" s="360"/>
      <c r="D224" s="360"/>
      <c r="E224" s="1327"/>
      <c r="F224" s="1327"/>
      <c r="G224" s="1003"/>
    </row>
    <row r="225" spans="1:7" x14ac:dyDescent="0.25">
      <c r="A225" s="360"/>
      <c r="B225" s="353"/>
      <c r="C225" s="360"/>
      <c r="D225" s="360"/>
      <c r="E225" s="1327"/>
      <c r="F225" s="1327"/>
      <c r="G225" s="1003"/>
    </row>
    <row r="226" spans="1:7" x14ac:dyDescent="0.25">
      <c r="A226" s="360"/>
      <c r="B226" s="353"/>
      <c r="C226" s="360"/>
      <c r="D226" s="360"/>
      <c r="E226" s="1327"/>
      <c r="F226" s="1327"/>
      <c r="G226" s="1003"/>
    </row>
    <row r="227" spans="1:7" x14ac:dyDescent="0.25">
      <c r="A227" s="360"/>
      <c r="B227" s="353"/>
      <c r="C227" s="360"/>
      <c r="D227" s="360"/>
      <c r="E227" s="1327"/>
      <c r="F227" s="1327"/>
      <c r="G227" s="1003"/>
    </row>
    <row r="228" spans="1:7" x14ac:dyDescent="0.25">
      <c r="A228" s="360"/>
      <c r="B228" s="353"/>
      <c r="C228" s="360"/>
      <c r="D228" s="360"/>
      <c r="E228" s="1327"/>
      <c r="F228" s="1327"/>
      <c r="G228" s="1003"/>
    </row>
    <row r="229" spans="1:7" x14ac:dyDescent="0.25">
      <c r="A229" s="360"/>
      <c r="B229" s="353"/>
      <c r="C229" s="360"/>
      <c r="D229" s="360"/>
      <c r="E229" s="1327"/>
      <c r="F229" s="1327"/>
      <c r="G229" s="1003"/>
    </row>
    <row r="230" spans="1:7" x14ac:dyDescent="0.25">
      <c r="A230" s="360"/>
      <c r="B230" s="353"/>
      <c r="C230" s="360"/>
      <c r="D230" s="360"/>
      <c r="E230" s="1327"/>
      <c r="F230" s="1327"/>
      <c r="G230" s="1003"/>
    </row>
    <row r="231" spans="1:7" x14ac:dyDescent="0.25">
      <c r="A231" s="360"/>
      <c r="B231" s="353"/>
      <c r="C231" s="360"/>
      <c r="D231" s="360"/>
      <c r="E231" s="1327"/>
      <c r="F231" s="1327"/>
      <c r="G231" s="1003"/>
    </row>
    <row r="232" spans="1:7" x14ac:dyDescent="0.25">
      <c r="A232" s="360"/>
      <c r="B232" s="353"/>
      <c r="C232" s="360"/>
      <c r="D232" s="360"/>
      <c r="E232" s="1327"/>
      <c r="F232" s="1327"/>
      <c r="G232" s="1003"/>
    </row>
    <row r="233" spans="1:7" x14ac:dyDescent="0.25">
      <c r="A233" s="360"/>
      <c r="B233" s="353"/>
      <c r="C233" s="360"/>
      <c r="D233" s="360"/>
      <c r="E233" s="1327"/>
      <c r="F233" s="1327"/>
      <c r="G233" s="1003"/>
    </row>
    <row r="234" spans="1:7" ht="26.25" customHeight="1" thickBot="1" x14ac:dyDescent="0.3">
      <c r="A234" s="2195" t="s">
        <v>487</v>
      </c>
      <c r="B234" s="2196"/>
      <c r="C234" s="2196"/>
      <c r="D234" s="2196"/>
      <c r="E234" s="2197"/>
      <c r="F234" s="1441">
        <f>SUM(F176:F182)</f>
        <v>0</v>
      </c>
      <c r="G234" s="1004"/>
    </row>
    <row r="235" spans="1:7" x14ac:dyDescent="0.25">
      <c r="G235" s="954"/>
    </row>
    <row r="236" spans="1:7" x14ac:dyDescent="0.25">
      <c r="G236" s="954"/>
    </row>
    <row r="237" spans="1:7" x14ac:dyDescent="0.25">
      <c r="G237" s="954"/>
    </row>
    <row r="238" spans="1:7" ht="25.15" customHeight="1" x14ac:dyDescent="0.25">
      <c r="G238" s="954"/>
    </row>
    <row r="239" spans="1:7" x14ac:dyDescent="0.25">
      <c r="G239" s="954"/>
    </row>
    <row r="240" spans="1:7" x14ac:dyDescent="0.25">
      <c r="G240" s="954"/>
    </row>
    <row r="241" spans="7:7" x14ac:dyDescent="0.25">
      <c r="G241" s="954"/>
    </row>
    <row r="242" spans="7:7" x14ac:dyDescent="0.25">
      <c r="G242" s="954"/>
    </row>
    <row r="243" spans="7:7" x14ac:dyDescent="0.25">
      <c r="G243" s="954"/>
    </row>
    <row r="244" spans="7:7" x14ac:dyDescent="0.25">
      <c r="G244" s="954"/>
    </row>
    <row r="245" spans="7:7" x14ac:dyDescent="0.25">
      <c r="G245" s="954"/>
    </row>
    <row r="246" spans="7:7" x14ac:dyDescent="0.25">
      <c r="G246" s="954"/>
    </row>
    <row r="247" spans="7:7" x14ac:dyDescent="0.25">
      <c r="G247" s="954"/>
    </row>
    <row r="248" spans="7:7" x14ac:dyDescent="0.25">
      <c r="G248" s="954"/>
    </row>
    <row r="249" spans="7:7" x14ac:dyDescent="0.25">
      <c r="G249" s="954"/>
    </row>
    <row r="250" spans="7:7" x14ac:dyDescent="0.25">
      <c r="G250" s="954"/>
    </row>
    <row r="251" spans="7:7" x14ac:dyDescent="0.25">
      <c r="G251" s="954"/>
    </row>
    <row r="252" spans="7:7" x14ac:dyDescent="0.25">
      <c r="G252" s="954"/>
    </row>
    <row r="253" spans="7:7" x14ac:dyDescent="0.25">
      <c r="G253" s="954"/>
    </row>
    <row r="254" spans="7:7" x14ac:dyDescent="0.25">
      <c r="G254" s="954"/>
    </row>
    <row r="255" spans="7:7" x14ac:dyDescent="0.25">
      <c r="G255" s="954"/>
    </row>
    <row r="256" spans="7:7" x14ac:dyDescent="0.25">
      <c r="G256" s="954"/>
    </row>
    <row r="257" spans="7:7" x14ac:dyDescent="0.25">
      <c r="G257" s="954"/>
    </row>
    <row r="258" spans="7:7" x14ac:dyDescent="0.25">
      <c r="G258" s="954"/>
    </row>
    <row r="259" spans="7:7" x14ac:dyDescent="0.25">
      <c r="G259" s="954"/>
    </row>
    <row r="260" spans="7:7" x14ac:dyDescent="0.25">
      <c r="G260" s="954"/>
    </row>
    <row r="261" spans="7:7" x14ac:dyDescent="0.25">
      <c r="G261" s="954"/>
    </row>
    <row r="262" spans="7:7" x14ac:dyDescent="0.25">
      <c r="G262" s="954"/>
    </row>
    <row r="263" spans="7:7" x14ac:dyDescent="0.25">
      <c r="G263" s="954"/>
    </row>
    <row r="264" spans="7:7" x14ac:dyDescent="0.25">
      <c r="G264" s="954"/>
    </row>
    <row r="265" spans="7:7" x14ac:dyDescent="0.25">
      <c r="G265" s="954"/>
    </row>
    <row r="266" spans="7:7" x14ac:dyDescent="0.25">
      <c r="G266" s="954"/>
    </row>
    <row r="267" spans="7:7" x14ac:dyDescent="0.25">
      <c r="G267" s="954"/>
    </row>
    <row r="268" spans="7:7" x14ac:dyDescent="0.25">
      <c r="G268" s="954"/>
    </row>
    <row r="269" spans="7:7" x14ac:dyDescent="0.25">
      <c r="G269" s="954"/>
    </row>
    <row r="270" spans="7:7" x14ac:dyDescent="0.25">
      <c r="G270" s="954"/>
    </row>
    <row r="271" spans="7:7" x14ac:dyDescent="0.25">
      <c r="G271" s="954"/>
    </row>
    <row r="272" spans="7:7" x14ac:dyDescent="0.25">
      <c r="G272" s="954"/>
    </row>
    <row r="273" spans="7:7" x14ac:dyDescent="0.25">
      <c r="G273" s="954"/>
    </row>
    <row r="274" spans="7:7" x14ac:dyDescent="0.25">
      <c r="G274" s="954"/>
    </row>
    <row r="275" spans="7:7" x14ac:dyDescent="0.25">
      <c r="G275" s="954"/>
    </row>
    <row r="276" spans="7:7" x14ac:dyDescent="0.25">
      <c r="G276" s="954"/>
    </row>
    <row r="277" spans="7:7" x14ac:dyDescent="0.25">
      <c r="G277" s="954"/>
    </row>
    <row r="278" spans="7:7" x14ac:dyDescent="0.25">
      <c r="G278" s="954"/>
    </row>
    <row r="279" spans="7:7" x14ac:dyDescent="0.25">
      <c r="G279" s="954"/>
    </row>
    <row r="280" spans="7:7" x14ac:dyDescent="0.25">
      <c r="G280" s="954"/>
    </row>
    <row r="281" spans="7:7" x14ac:dyDescent="0.25">
      <c r="G281" s="954"/>
    </row>
    <row r="282" spans="7:7" x14ac:dyDescent="0.25">
      <c r="G282" s="954"/>
    </row>
    <row r="283" spans="7:7" x14ac:dyDescent="0.25">
      <c r="G283" s="954"/>
    </row>
    <row r="284" spans="7:7" x14ac:dyDescent="0.25">
      <c r="G284" s="954"/>
    </row>
    <row r="285" spans="7:7" x14ac:dyDescent="0.25">
      <c r="G285" s="954"/>
    </row>
    <row r="286" spans="7:7" x14ac:dyDescent="0.25">
      <c r="G286" s="954"/>
    </row>
    <row r="287" spans="7:7" x14ac:dyDescent="0.25">
      <c r="G287" s="954"/>
    </row>
    <row r="288" spans="7:7" x14ac:dyDescent="0.25">
      <c r="G288" s="954"/>
    </row>
    <row r="289" spans="7:7" x14ac:dyDescent="0.25">
      <c r="G289" s="954"/>
    </row>
    <row r="290" spans="7:7" x14ac:dyDescent="0.25">
      <c r="G290" s="954"/>
    </row>
    <row r="291" spans="7:7" x14ac:dyDescent="0.25">
      <c r="G291" s="954"/>
    </row>
    <row r="292" spans="7:7" x14ac:dyDescent="0.25">
      <c r="G292" s="954"/>
    </row>
    <row r="293" spans="7:7" x14ac:dyDescent="0.25">
      <c r="G293" s="954"/>
    </row>
    <row r="294" spans="7:7" x14ac:dyDescent="0.25">
      <c r="G294" s="954"/>
    </row>
    <row r="295" spans="7:7" x14ac:dyDescent="0.25">
      <c r="G295" s="954"/>
    </row>
    <row r="296" spans="7:7" x14ac:dyDescent="0.25">
      <c r="G296" s="954"/>
    </row>
    <row r="297" spans="7:7" x14ac:dyDescent="0.25">
      <c r="G297" s="954"/>
    </row>
    <row r="298" spans="7:7" x14ac:dyDescent="0.25">
      <c r="G298" s="954"/>
    </row>
    <row r="299" spans="7:7" x14ac:dyDescent="0.25">
      <c r="G299" s="954"/>
    </row>
    <row r="300" spans="7:7" x14ac:dyDescent="0.25">
      <c r="G300" s="954"/>
    </row>
    <row r="301" spans="7:7" x14ac:dyDescent="0.25">
      <c r="G301" s="954"/>
    </row>
    <row r="302" spans="7:7" x14ac:dyDescent="0.25">
      <c r="G302" s="954"/>
    </row>
    <row r="303" spans="7:7" x14ac:dyDescent="0.25">
      <c r="G303" s="954"/>
    </row>
    <row r="304" spans="7:7" x14ac:dyDescent="0.25">
      <c r="G304" s="954"/>
    </row>
    <row r="305" spans="7:7" x14ac:dyDescent="0.25">
      <c r="G305" s="954"/>
    </row>
    <row r="306" spans="7:7" x14ac:dyDescent="0.25">
      <c r="G306" s="954"/>
    </row>
    <row r="307" spans="7:7" x14ac:dyDescent="0.25">
      <c r="G307" s="954"/>
    </row>
    <row r="308" spans="7:7" x14ac:dyDescent="0.25">
      <c r="G308" s="954"/>
    </row>
    <row r="309" spans="7:7" x14ac:dyDescent="0.25">
      <c r="G309" s="954"/>
    </row>
    <row r="310" spans="7:7" x14ac:dyDescent="0.25">
      <c r="G310" s="954"/>
    </row>
    <row r="311" spans="7:7" x14ac:dyDescent="0.25">
      <c r="G311" s="954"/>
    </row>
    <row r="312" spans="7:7" x14ac:dyDescent="0.25">
      <c r="G312" s="954"/>
    </row>
    <row r="313" spans="7:7" x14ac:dyDescent="0.25">
      <c r="G313" s="954"/>
    </row>
    <row r="314" spans="7:7" x14ac:dyDescent="0.25">
      <c r="G314" s="954"/>
    </row>
    <row r="315" spans="7:7" x14ac:dyDescent="0.25">
      <c r="G315" s="954"/>
    </row>
    <row r="316" spans="7:7" x14ac:dyDescent="0.25">
      <c r="G316" s="954"/>
    </row>
    <row r="317" spans="7:7" x14ac:dyDescent="0.25">
      <c r="G317" s="954"/>
    </row>
    <row r="318" spans="7:7" x14ac:dyDescent="0.25">
      <c r="G318" s="954"/>
    </row>
    <row r="319" spans="7:7" x14ac:dyDescent="0.25">
      <c r="G319" s="954"/>
    </row>
    <row r="320" spans="7:7" x14ac:dyDescent="0.25">
      <c r="G320" s="954"/>
    </row>
    <row r="321" spans="7:7" x14ac:dyDescent="0.25">
      <c r="G321" s="954"/>
    </row>
    <row r="322" spans="7:7" x14ac:dyDescent="0.25">
      <c r="G322" s="954"/>
    </row>
    <row r="323" spans="7:7" x14ac:dyDescent="0.25">
      <c r="G323" s="954"/>
    </row>
    <row r="324" spans="7:7" x14ac:dyDescent="0.25">
      <c r="G324" s="954"/>
    </row>
    <row r="325" spans="7:7" x14ac:dyDescent="0.25">
      <c r="G325" s="954"/>
    </row>
    <row r="326" spans="7:7" x14ac:dyDescent="0.25">
      <c r="G326" s="954"/>
    </row>
    <row r="327" spans="7:7" x14ac:dyDescent="0.25">
      <c r="G327" s="954"/>
    </row>
    <row r="328" spans="7:7" x14ac:dyDescent="0.25">
      <c r="G328" s="954"/>
    </row>
    <row r="329" spans="7:7" x14ac:dyDescent="0.25">
      <c r="G329" s="954"/>
    </row>
    <row r="330" spans="7:7" x14ac:dyDescent="0.25">
      <c r="G330" s="954"/>
    </row>
    <row r="331" spans="7:7" x14ac:dyDescent="0.25">
      <c r="G331" s="954"/>
    </row>
    <row r="332" spans="7:7" x14ac:dyDescent="0.25">
      <c r="G332" s="954"/>
    </row>
    <row r="333" spans="7:7" x14ac:dyDescent="0.25">
      <c r="G333" s="954"/>
    </row>
    <row r="334" spans="7:7" x14ac:dyDescent="0.25">
      <c r="G334" s="954"/>
    </row>
    <row r="335" spans="7:7" x14ac:dyDescent="0.25">
      <c r="G335" s="954"/>
    </row>
    <row r="336" spans="7:7" x14ac:dyDescent="0.25">
      <c r="G336" s="954"/>
    </row>
    <row r="337" spans="7:7" x14ac:dyDescent="0.25">
      <c r="G337" s="954"/>
    </row>
    <row r="338" spans="7:7" x14ac:dyDescent="0.25">
      <c r="G338" s="954"/>
    </row>
    <row r="339" spans="7:7" x14ac:dyDescent="0.25">
      <c r="G339" s="954"/>
    </row>
    <row r="340" spans="7:7" x14ac:dyDescent="0.25">
      <c r="G340" s="954"/>
    </row>
    <row r="341" spans="7:7" x14ac:dyDescent="0.25">
      <c r="G341" s="954"/>
    </row>
    <row r="342" spans="7:7" x14ac:dyDescent="0.25">
      <c r="G342" s="954"/>
    </row>
    <row r="343" spans="7:7" x14ac:dyDescent="0.25">
      <c r="G343" s="954"/>
    </row>
    <row r="344" spans="7:7" x14ac:dyDescent="0.25">
      <c r="G344" s="954"/>
    </row>
    <row r="345" spans="7:7" x14ac:dyDescent="0.25">
      <c r="G345" s="954"/>
    </row>
    <row r="346" spans="7:7" x14ac:dyDescent="0.25">
      <c r="G346" s="954"/>
    </row>
    <row r="347" spans="7:7" x14ac:dyDescent="0.25">
      <c r="G347" s="954"/>
    </row>
    <row r="348" spans="7:7" x14ac:dyDescent="0.25">
      <c r="G348" s="954"/>
    </row>
    <row r="349" spans="7:7" x14ac:dyDescent="0.25">
      <c r="G349" s="954"/>
    </row>
    <row r="350" spans="7:7" x14ac:dyDescent="0.25">
      <c r="G350" s="954"/>
    </row>
    <row r="351" spans="7:7" x14ac:dyDescent="0.25">
      <c r="G351" s="954"/>
    </row>
    <row r="352" spans="7:7" x14ac:dyDescent="0.25">
      <c r="G352" s="954"/>
    </row>
    <row r="353" spans="7:7" x14ac:dyDescent="0.25">
      <c r="G353" s="954"/>
    </row>
    <row r="354" spans="7:7" x14ac:dyDescent="0.25">
      <c r="G354" s="954"/>
    </row>
    <row r="355" spans="7:7" x14ac:dyDescent="0.25">
      <c r="G355" s="954"/>
    </row>
    <row r="356" spans="7:7" x14ac:dyDescent="0.25">
      <c r="G356" s="954"/>
    </row>
    <row r="357" spans="7:7" x14ac:dyDescent="0.25">
      <c r="G357" s="954"/>
    </row>
    <row r="358" spans="7:7" x14ac:dyDescent="0.25">
      <c r="G358" s="954"/>
    </row>
    <row r="359" spans="7:7" x14ac:dyDescent="0.25">
      <c r="G359" s="954"/>
    </row>
    <row r="360" spans="7:7" x14ac:dyDescent="0.25">
      <c r="G360" s="954"/>
    </row>
    <row r="361" spans="7:7" x14ac:dyDescent="0.25">
      <c r="G361" s="954"/>
    </row>
    <row r="362" spans="7:7" x14ac:dyDescent="0.25">
      <c r="G362" s="954"/>
    </row>
    <row r="363" spans="7:7" x14ac:dyDescent="0.25">
      <c r="G363" s="954"/>
    </row>
    <row r="364" spans="7:7" x14ac:dyDescent="0.25">
      <c r="G364" s="954"/>
    </row>
    <row r="365" spans="7:7" x14ac:dyDescent="0.25">
      <c r="G365" s="954"/>
    </row>
    <row r="366" spans="7:7" x14ac:dyDescent="0.25">
      <c r="G366" s="954"/>
    </row>
    <row r="367" spans="7:7" x14ac:dyDescent="0.25">
      <c r="G367" s="954"/>
    </row>
    <row r="368" spans="7:7" x14ac:dyDescent="0.25">
      <c r="G368" s="954"/>
    </row>
    <row r="369" spans="7:7" x14ac:dyDescent="0.25">
      <c r="G369" s="954"/>
    </row>
    <row r="370" spans="7:7" x14ac:dyDescent="0.25">
      <c r="G370" s="954"/>
    </row>
    <row r="371" spans="7:7" x14ac:dyDescent="0.25">
      <c r="G371" s="954"/>
    </row>
    <row r="372" spans="7:7" x14ac:dyDescent="0.25">
      <c r="G372" s="954"/>
    </row>
    <row r="373" spans="7:7" x14ac:dyDescent="0.25">
      <c r="G373" s="954"/>
    </row>
    <row r="374" spans="7:7" x14ac:dyDescent="0.25">
      <c r="G374" s="954"/>
    </row>
    <row r="375" spans="7:7" x14ac:dyDescent="0.25">
      <c r="G375" s="954"/>
    </row>
    <row r="376" spans="7:7" x14ac:dyDescent="0.25">
      <c r="G376" s="954"/>
    </row>
    <row r="377" spans="7:7" x14ac:dyDescent="0.25">
      <c r="G377" s="954"/>
    </row>
    <row r="378" spans="7:7" x14ac:dyDescent="0.25">
      <c r="G378" s="954"/>
    </row>
    <row r="379" spans="7:7" x14ac:dyDescent="0.25">
      <c r="G379" s="954"/>
    </row>
    <row r="380" spans="7:7" x14ac:dyDescent="0.25">
      <c r="G380" s="954"/>
    </row>
    <row r="381" spans="7:7" x14ac:dyDescent="0.25">
      <c r="G381" s="954"/>
    </row>
    <row r="382" spans="7:7" x14ac:dyDescent="0.25">
      <c r="G382" s="954"/>
    </row>
    <row r="383" spans="7:7" x14ac:dyDescent="0.25">
      <c r="G383" s="954"/>
    </row>
    <row r="384" spans="7:7" x14ac:dyDescent="0.25">
      <c r="G384" s="954"/>
    </row>
    <row r="385" spans="7:7" x14ac:dyDescent="0.25">
      <c r="G385" s="954"/>
    </row>
    <row r="386" spans="7:7" x14ac:dyDescent="0.25">
      <c r="G386" s="954"/>
    </row>
    <row r="387" spans="7:7" x14ac:dyDescent="0.25">
      <c r="G387" s="954"/>
    </row>
    <row r="388" spans="7:7" x14ac:dyDescent="0.25">
      <c r="G388" s="954"/>
    </row>
    <row r="389" spans="7:7" x14ac:dyDescent="0.25">
      <c r="G389" s="954"/>
    </row>
    <row r="390" spans="7:7" x14ac:dyDescent="0.25">
      <c r="G390" s="954"/>
    </row>
    <row r="391" spans="7:7" x14ac:dyDescent="0.25">
      <c r="G391" s="954"/>
    </row>
    <row r="392" spans="7:7" x14ac:dyDescent="0.25">
      <c r="G392" s="954"/>
    </row>
    <row r="393" spans="7:7" x14ac:dyDescent="0.25">
      <c r="G393" s="954"/>
    </row>
    <row r="394" spans="7:7" x14ac:dyDescent="0.25">
      <c r="G394" s="954"/>
    </row>
    <row r="395" spans="7:7" x14ac:dyDescent="0.25">
      <c r="G395" s="954"/>
    </row>
    <row r="396" spans="7:7" x14ac:dyDescent="0.25">
      <c r="G396" s="954"/>
    </row>
    <row r="397" spans="7:7" x14ac:dyDescent="0.25">
      <c r="G397" s="954"/>
    </row>
    <row r="398" spans="7:7" x14ac:dyDescent="0.25">
      <c r="G398" s="954"/>
    </row>
    <row r="399" spans="7:7" x14ac:dyDescent="0.25">
      <c r="G399" s="954"/>
    </row>
    <row r="400" spans="7:7" x14ac:dyDescent="0.25">
      <c r="G400" s="954"/>
    </row>
    <row r="401" spans="7:7" x14ac:dyDescent="0.25">
      <c r="G401" s="954"/>
    </row>
    <row r="402" spans="7:7" x14ac:dyDescent="0.25">
      <c r="G402" s="954"/>
    </row>
    <row r="403" spans="7:7" x14ac:dyDescent="0.25">
      <c r="G403" s="954"/>
    </row>
    <row r="404" spans="7:7" x14ac:dyDescent="0.25">
      <c r="G404" s="954"/>
    </row>
    <row r="405" spans="7:7" x14ac:dyDescent="0.25">
      <c r="G405" s="954"/>
    </row>
    <row r="406" spans="7:7" x14ac:dyDescent="0.25">
      <c r="G406" s="954"/>
    </row>
    <row r="407" spans="7:7" x14ac:dyDescent="0.25">
      <c r="G407" s="954"/>
    </row>
    <row r="408" spans="7:7" x14ac:dyDescent="0.25">
      <c r="G408" s="954"/>
    </row>
    <row r="409" spans="7:7" x14ac:dyDescent="0.25">
      <c r="G409" s="954"/>
    </row>
    <row r="410" spans="7:7" x14ac:dyDescent="0.25">
      <c r="G410" s="954"/>
    </row>
    <row r="411" spans="7:7" x14ac:dyDescent="0.25">
      <c r="G411" s="954"/>
    </row>
    <row r="412" spans="7:7" x14ac:dyDescent="0.25">
      <c r="G412" s="954"/>
    </row>
    <row r="413" spans="7:7" x14ac:dyDescent="0.25">
      <c r="G413" s="954"/>
    </row>
    <row r="414" spans="7:7" x14ac:dyDescent="0.25">
      <c r="G414" s="954"/>
    </row>
    <row r="415" spans="7:7" x14ac:dyDescent="0.25">
      <c r="G415" s="954"/>
    </row>
    <row r="416" spans="7:7" x14ac:dyDescent="0.25">
      <c r="G416" s="954"/>
    </row>
    <row r="417" spans="7:7" x14ac:dyDescent="0.25">
      <c r="G417" s="954"/>
    </row>
    <row r="418" spans="7:7" x14ac:dyDescent="0.25">
      <c r="G418" s="954"/>
    </row>
    <row r="419" spans="7:7" x14ac:dyDescent="0.25">
      <c r="G419" s="954"/>
    </row>
    <row r="420" spans="7:7" x14ac:dyDescent="0.25">
      <c r="G420" s="954"/>
    </row>
    <row r="421" spans="7:7" x14ac:dyDescent="0.25">
      <c r="G421" s="954"/>
    </row>
    <row r="422" spans="7:7" x14ac:dyDescent="0.25">
      <c r="G422" s="954"/>
    </row>
    <row r="423" spans="7:7" x14ac:dyDescent="0.25">
      <c r="G423" s="954"/>
    </row>
    <row r="424" spans="7:7" x14ac:dyDescent="0.25">
      <c r="G424" s="954"/>
    </row>
    <row r="425" spans="7:7" x14ac:dyDescent="0.25">
      <c r="G425" s="954"/>
    </row>
    <row r="426" spans="7:7" x14ac:dyDescent="0.25">
      <c r="G426" s="954"/>
    </row>
    <row r="427" spans="7:7" x14ac:dyDescent="0.25">
      <c r="G427" s="954"/>
    </row>
    <row r="428" spans="7:7" x14ac:dyDescent="0.25">
      <c r="G428" s="954"/>
    </row>
    <row r="429" spans="7:7" x14ac:dyDescent="0.25">
      <c r="G429" s="954"/>
    </row>
    <row r="430" spans="7:7" x14ac:dyDescent="0.25">
      <c r="G430" s="954"/>
    </row>
    <row r="431" spans="7:7" x14ac:dyDescent="0.25">
      <c r="G431" s="954"/>
    </row>
    <row r="432" spans="7:7" x14ac:dyDescent="0.25">
      <c r="G432" s="954"/>
    </row>
    <row r="433" spans="7:7" x14ac:dyDescent="0.25">
      <c r="G433" s="954"/>
    </row>
    <row r="434" spans="7:7" x14ac:dyDescent="0.25">
      <c r="G434" s="954"/>
    </row>
    <row r="435" spans="7:7" x14ac:dyDescent="0.25">
      <c r="G435" s="954"/>
    </row>
    <row r="436" spans="7:7" x14ac:dyDescent="0.25">
      <c r="G436" s="954"/>
    </row>
    <row r="437" spans="7:7" x14ac:dyDescent="0.25">
      <c r="G437" s="954"/>
    </row>
    <row r="438" spans="7:7" x14ac:dyDescent="0.25">
      <c r="G438" s="954"/>
    </row>
    <row r="439" spans="7:7" x14ac:dyDescent="0.25">
      <c r="G439" s="954"/>
    </row>
    <row r="440" spans="7:7" x14ac:dyDescent="0.25">
      <c r="G440" s="954"/>
    </row>
    <row r="441" spans="7:7" x14ac:dyDescent="0.25">
      <c r="G441" s="954"/>
    </row>
    <row r="442" spans="7:7" x14ac:dyDescent="0.25">
      <c r="G442" s="954"/>
    </row>
    <row r="443" spans="7:7" x14ac:dyDescent="0.25">
      <c r="G443" s="954"/>
    </row>
    <row r="444" spans="7:7" x14ac:dyDescent="0.25">
      <c r="G444" s="954"/>
    </row>
    <row r="445" spans="7:7" x14ac:dyDescent="0.25">
      <c r="G445" s="954"/>
    </row>
    <row r="446" spans="7:7" x14ac:dyDescent="0.25">
      <c r="G446" s="954"/>
    </row>
    <row r="447" spans="7:7" x14ac:dyDescent="0.25">
      <c r="G447" s="954"/>
    </row>
    <row r="448" spans="7:7" x14ac:dyDescent="0.25">
      <c r="G448" s="954"/>
    </row>
    <row r="449" spans="7:7" x14ac:dyDescent="0.25">
      <c r="G449" s="954"/>
    </row>
    <row r="450" spans="7:7" x14ac:dyDescent="0.25">
      <c r="G450" s="954"/>
    </row>
    <row r="451" spans="7:7" x14ac:dyDescent="0.25">
      <c r="G451" s="954"/>
    </row>
    <row r="452" spans="7:7" x14ac:dyDescent="0.25">
      <c r="G452" s="954"/>
    </row>
    <row r="453" spans="7:7" x14ac:dyDescent="0.25">
      <c r="G453" s="954"/>
    </row>
    <row r="454" spans="7:7" x14ac:dyDescent="0.25">
      <c r="G454" s="954"/>
    </row>
    <row r="455" spans="7:7" x14ac:dyDescent="0.25">
      <c r="G455" s="954"/>
    </row>
    <row r="456" spans="7:7" x14ac:dyDescent="0.25">
      <c r="G456" s="954"/>
    </row>
    <row r="457" spans="7:7" x14ac:dyDescent="0.25">
      <c r="G457" s="954"/>
    </row>
    <row r="458" spans="7:7" x14ac:dyDescent="0.25">
      <c r="G458" s="954"/>
    </row>
    <row r="459" spans="7:7" x14ac:dyDescent="0.25">
      <c r="G459" s="954"/>
    </row>
    <row r="460" spans="7:7" x14ac:dyDescent="0.25">
      <c r="G460" s="954"/>
    </row>
    <row r="461" spans="7:7" x14ac:dyDescent="0.25">
      <c r="G461" s="954"/>
    </row>
    <row r="462" spans="7:7" x14ac:dyDescent="0.25">
      <c r="G462" s="954"/>
    </row>
    <row r="463" spans="7:7" x14ac:dyDescent="0.25">
      <c r="G463" s="954"/>
    </row>
    <row r="464" spans="7:7" x14ac:dyDescent="0.25">
      <c r="G464" s="954"/>
    </row>
    <row r="465" spans="7:7" x14ac:dyDescent="0.25">
      <c r="G465" s="954"/>
    </row>
    <row r="466" spans="7:7" x14ac:dyDescent="0.25">
      <c r="G466" s="954"/>
    </row>
    <row r="467" spans="7:7" x14ac:dyDescent="0.25">
      <c r="G467" s="954"/>
    </row>
    <row r="468" spans="7:7" x14ac:dyDescent="0.25">
      <c r="G468" s="954"/>
    </row>
    <row r="469" spans="7:7" x14ac:dyDescent="0.25">
      <c r="G469" s="954"/>
    </row>
    <row r="470" spans="7:7" x14ac:dyDescent="0.25">
      <c r="G470" s="954"/>
    </row>
    <row r="471" spans="7:7" x14ac:dyDescent="0.25">
      <c r="G471" s="954"/>
    </row>
    <row r="472" spans="7:7" x14ac:dyDescent="0.25">
      <c r="G472" s="954"/>
    </row>
    <row r="473" spans="7:7" x14ac:dyDescent="0.25">
      <c r="G473" s="954"/>
    </row>
    <row r="474" spans="7:7" x14ac:dyDescent="0.25">
      <c r="G474" s="954"/>
    </row>
    <row r="475" spans="7:7" x14ac:dyDescent="0.25">
      <c r="G475" s="954"/>
    </row>
    <row r="476" spans="7:7" x14ac:dyDescent="0.25">
      <c r="G476" s="954"/>
    </row>
    <row r="477" spans="7:7" x14ac:dyDescent="0.25">
      <c r="G477" s="954"/>
    </row>
    <row r="478" spans="7:7" x14ac:dyDescent="0.25">
      <c r="G478" s="954"/>
    </row>
    <row r="479" spans="7:7" x14ac:dyDescent="0.25">
      <c r="G479" s="954"/>
    </row>
    <row r="480" spans="7:7" x14ac:dyDescent="0.25">
      <c r="G480" s="954"/>
    </row>
    <row r="481" spans="7:7" x14ac:dyDescent="0.25">
      <c r="G481" s="954"/>
    </row>
    <row r="482" spans="7:7" x14ac:dyDescent="0.25">
      <c r="G482" s="954"/>
    </row>
    <row r="483" spans="7:7" x14ac:dyDescent="0.25">
      <c r="G483" s="954"/>
    </row>
    <row r="484" spans="7:7" x14ac:dyDescent="0.25">
      <c r="G484" s="954"/>
    </row>
    <row r="485" spans="7:7" x14ac:dyDescent="0.25">
      <c r="G485" s="954"/>
    </row>
    <row r="486" spans="7:7" x14ac:dyDescent="0.25">
      <c r="G486" s="954"/>
    </row>
    <row r="487" spans="7:7" x14ac:dyDescent="0.25">
      <c r="G487" s="954"/>
    </row>
    <row r="488" spans="7:7" x14ac:dyDescent="0.25">
      <c r="G488" s="954"/>
    </row>
    <row r="489" spans="7:7" x14ac:dyDescent="0.25">
      <c r="G489" s="954"/>
    </row>
    <row r="490" spans="7:7" x14ac:dyDescent="0.25">
      <c r="G490" s="954"/>
    </row>
    <row r="491" spans="7:7" x14ac:dyDescent="0.25">
      <c r="G491" s="954"/>
    </row>
    <row r="492" spans="7:7" x14ac:dyDescent="0.25">
      <c r="G492" s="954"/>
    </row>
    <row r="493" spans="7:7" x14ac:dyDescent="0.25">
      <c r="G493" s="954"/>
    </row>
    <row r="494" spans="7:7" x14ac:dyDescent="0.25">
      <c r="G494" s="954"/>
    </row>
    <row r="495" spans="7:7" x14ac:dyDescent="0.25">
      <c r="G495" s="954"/>
    </row>
    <row r="496" spans="7:7" x14ac:dyDescent="0.25">
      <c r="G496" s="954"/>
    </row>
    <row r="497" spans="7:7" x14ac:dyDescent="0.25">
      <c r="G497" s="954"/>
    </row>
    <row r="498" spans="7:7" x14ac:dyDescent="0.25">
      <c r="G498" s="954"/>
    </row>
    <row r="499" spans="7:7" x14ac:dyDescent="0.25">
      <c r="G499" s="954"/>
    </row>
    <row r="500" spans="7:7" x14ac:dyDescent="0.25">
      <c r="G500" s="954"/>
    </row>
    <row r="501" spans="7:7" x14ac:dyDescent="0.25">
      <c r="G501" s="954"/>
    </row>
    <row r="502" spans="7:7" x14ac:dyDescent="0.25">
      <c r="G502" s="954"/>
    </row>
    <row r="503" spans="7:7" x14ac:dyDescent="0.25">
      <c r="G503" s="954"/>
    </row>
    <row r="504" spans="7:7" x14ac:dyDescent="0.25">
      <c r="G504" s="954"/>
    </row>
    <row r="505" spans="7:7" x14ac:dyDescent="0.25">
      <c r="G505" s="954"/>
    </row>
    <row r="506" spans="7:7" x14ac:dyDescent="0.25">
      <c r="G506" s="954"/>
    </row>
    <row r="507" spans="7:7" x14ac:dyDescent="0.25">
      <c r="G507" s="954"/>
    </row>
    <row r="508" spans="7:7" x14ac:dyDescent="0.25">
      <c r="G508" s="954"/>
    </row>
    <row r="509" spans="7:7" x14ac:dyDescent="0.25">
      <c r="G509" s="954"/>
    </row>
    <row r="510" spans="7:7" x14ac:dyDescent="0.25">
      <c r="G510" s="954"/>
    </row>
    <row r="511" spans="7:7" x14ac:dyDescent="0.25">
      <c r="G511" s="954"/>
    </row>
    <row r="512" spans="7:7" x14ac:dyDescent="0.25">
      <c r="G512" s="954"/>
    </row>
    <row r="513" spans="7:7" x14ac:dyDescent="0.25">
      <c r="G513" s="954"/>
    </row>
    <row r="514" spans="7:7" x14ac:dyDescent="0.25">
      <c r="G514" s="954"/>
    </row>
    <row r="515" spans="7:7" x14ac:dyDescent="0.25">
      <c r="G515" s="954"/>
    </row>
    <row r="516" spans="7:7" x14ac:dyDescent="0.25">
      <c r="G516" s="954"/>
    </row>
    <row r="517" spans="7:7" x14ac:dyDescent="0.25">
      <c r="G517" s="954"/>
    </row>
    <row r="518" spans="7:7" x14ac:dyDescent="0.25">
      <c r="G518" s="954"/>
    </row>
    <row r="519" spans="7:7" x14ac:dyDescent="0.25">
      <c r="G519" s="954"/>
    </row>
    <row r="520" spans="7:7" x14ac:dyDescent="0.25">
      <c r="G520" s="954"/>
    </row>
    <row r="521" spans="7:7" x14ac:dyDescent="0.25">
      <c r="G521" s="954"/>
    </row>
    <row r="522" spans="7:7" x14ac:dyDescent="0.25">
      <c r="G522" s="954"/>
    </row>
    <row r="523" spans="7:7" x14ac:dyDescent="0.25">
      <c r="G523" s="954"/>
    </row>
    <row r="524" spans="7:7" x14ac:dyDescent="0.25">
      <c r="G524" s="954"/>
    </row>
    <row r="525" spans="7:7" x14ac:dyDescent="0.25">
      <c r="G525" s="954"/>
    </row>
    <row r="526" spans="7:7" x14ac:dyDescent="0.25">
      <c r="G526" s="954"/>
    </row>
    <row r="527" spans="7:7" x14ac:dyDescent="0.25">
      <c r="G527" s="954"/>
    </row>
    <row r="528" spans="7:7" x14ac:dyDescent="0.25">
      <c r="G528" s="954"/>
    </row>
    <row r="529" spans="7:7" x14ac:dyDescent="0.25">
      <c r="G529" s="954"/>
    </row>
    <row r="530" spans="7:7" x14ac:dyDescent="0.25">
      <c r="G530" s="954"/>
    </row>
    <row r="531" spans="7:7" x14ac:dyDescent="0.25">
      <c r="G531" s="954"/>
    </row>
    <row r="532" spans="7:7" x14ac:dyDescent="0.25">
      <c r="G532" s="954"/>
    </row>
    <row r="533" spans="7:7" x14ac:dyDescent="0.25">
      <c r="G533" s="954"/>
    </row>
    <row r="534" spans="7:7" x14ac:dyDescent="0.25">
      <c r="G534" s="954"/>
    </row>
    <row r="535" spans="7:7" x14ac:dyDescent="0.25">
      <c r="G535" s="954"/>
    </row>
    <row r="536" spans="7:7" x14ac:dyDescent="0.25">
      <c r="G536" s="954"/>
    </row>
    <row r="537" spans="7:7" x14ac:dyDescent="0.25">
      <c r="G537" s="954"/>
    </row>
    <row r="538" spans="7:7" x14ac:dyDescent="0.25">
      <c r="G538" s="954"/>
    </row>
    <row r="539" spans="7:7" x14ac:dyDescent="0.25">
      <c r="G539" s="954"/>
    </row>
    <row r="540" spans="7:7" x14ac:dyDescent="0.25">
      <c r="G540" s="954"/>
    </row>
    <row r="541" spans="7:7" x14ac:dyDescent="0.25">
      <c r="G541" s="954"/>
    </row>
    <row r="542" spans="7:7" x14ac:dyDescent="0.25">
      <c r="G542" s="954"/>
    </row>
    <row r="543" spans="7:7" x14ac:dyDescent="0.25">
      <c r="G543" s="954"/>
    </row>
    <row r="544" spans="7:7" x14ac:dyDescent="0.25">
      <c r="G544" s="954"/>
    </row>
    <row r="545" spans="7:7" x14ac:dyDescent="0.25">
      <c r="G545" s="954"/>
    </row>
    <row r="546" spans="7:7" x14ac:dyDescent="0.25">
      <c r="G546" s="954"/>
    </row>
    <row r="547" spans="7:7" x14ac:dyDescent="0.25">
      <c r="G547" s="954"/>
    </row>
    <row r="548" spans="7:7" x14ac:dyDescent="0.25">
      <c r="G548" s="954"/>
    </row>
    <row r="549" spans="7:7" x14ac:dyDescent="0.25">
      <c r="G549" s="954"/>
    </row>
    <row r="550" spans="7:7" x14ac:dyDescent="0.25">
      <c r="G550" s="954"/>
    </row>
    <row r="551" spans="7:7" x14ac:dyDescent="0.25">
      <c r="G551" s="954"/>
    </row>
    <row r="552" spans="7:7" x14ac:dyDescent="0.25">
      <c r="G552" s="954"/>
    </row>
    <row r="553" spans="7:7" x14ac:dyDescent="0.25">
      <c r="G553" s="954"/>
    </row>
    <row r="554" spans="7:7" x14ac:dyDescent="0.25">
      <c r="G554" s="954"/>
    </row>
    <row r="555" spans="7:7" x14ac:dyDescent="0.25">
      <c r="G555" s="954"/>
    </row>
    <row r="556" spans="7:7" x14ac:dyDescent="0.25">
      <c r="G556" s="954"/>
    </row>
    <row r="557" spans="7:7" x14ac:dyDescent="0.25">
      <c r="G557" s="954"/>
    </row>
    <row r="558" spans="7:7" x14ac:dyDescent="0.25">
      <c r="G558" s="954"/>
    </row>
    <row r="559" spans="7:7" x14ac:dyDescent="0.25">
      <c r="G559" s="954"/>
    </row>
    <row r="560" spans="7:7" x14ac:dyDescent="0.25">
      <c r="G560" s="954"/>
    </row>
    <row r="561" spans="7:7" x14ac:dyDescent="0.25">
      <c r="G561" s="954"/>
    </row>
    <row r="562" spans="7:7" x14ac:dyDescent="0.25">
      <c r="G562" s="954"/>
    </row>
    <row r="563" spans="7:7" x14ac:dyDescent="0.25">
      <c r="G563" s="954"/>
    </row>
    <row r="564" spans="7:7" x14ac:dyDescent="0.25">
      <c r="G564" s="954"/>
    </row>
    <row r="565" spans="7:7" x14ac:dyDescent="0.25">
      <c r="G565" s="954"/>
    </row>
    <row r="566" spans="7:7" x14ac:dyDescent="0.25">
      <c r="G566" s="954"/>
    </row>
    <row r="567" spans="7:7" x14ac:dyDescent="0.25">
      <c r="G567" s="954"/>
    </row>
    <row r="568" spans="7:7" x14ac:dyDescent="0.25">
      <c r="G568" s="954"/>
    </row>
    <row r="569" spans="7:7" x14ac:dyDescent="0.25">
      <c r="G569" s="954"/>
    </row>
    <row r="570" spans="7:7" x14ac:dyDescent="0.25">
      <c r="G570" s="954"/>
    </row>
    <row r="571" spans="7:7" x14ac:dyDescent="0.25">
      <c r="G571" s="954"/>
    </row>
    <row r="572" spans="7:7" x14ac:dyDescent="0.25">
      <c r="G572" s="954"/>
    </row>
    <row r="573" spans="7:7" x14ac:dyDescent="0.25">
      <c r="G573" s="954"/>
    </row>
    <row r="574" spans="7:7" x14ac:dyDescent="0.25">
      <c r="G574" s="954"/>
    </row>
    <row r="575" spans="7:7" x14ac:dyDescent="0.25">
      <c r="G575" s="954"/>
    </row>
    <row r="576" spans="7:7" x14ac:dyDescent="0.25">
      <c r="G576" s="954"/>
    </row>
    <row r="577" spans="7:8" x14ac:dyDescent="0.25">
      <c r="G577" s="954"/>
    </row>
    <row r="578" spans="7:8" x14ac:dyDescent="0.25">
      <c r="G578" s="954"/>
    </row>
    <row r="579" spans="7:8" x14ac:dyDescent="0.25">
      <c r="G579" s="954"/>
    </row>
    <row r="580" spans="7:8" x14ac:dyDescent="0.25">
      <c r="G580" s="954"/>
    </row>
    <row r="581" spans="7:8" x14ac:dyDescent="0.25">
      <c r="G581" s="954"/>
    </row>
    <row r="582" spans="7:8" x14ac:dyDescent="0.25">
      <c r="G582" s="954"/>
      <c r="H582" s="911"/>
    </row>
    <row r="583" spans="7:8" x14ac:dyDescent="0.25">
      <c r="G583" s="954"/>
    </row>
    <row r="584" spans="7:8" x14ac:dyDescent="0.25">
      <c r="G584" s="954"/>
    </row>
    <row r="585" spans="7:8" x14ac:dyDescent="0.25">
      <c r="G585" s="954"/>
    </row>
    <row r="586" spans="7:8" x14ac:dyDescent="0.25">
      <c r="G586" s="954"/>
    </row>
    <row r="587" spans="7:8" x14ac:dyDescent="0.25">
      <c r="G587" s="954"/>
    </row>
    <row r="588" spans="7:8" x14ac:dyDescent="0.25">
      <c r="G588" s="954"/>
    </row>
    <row r="589" spans="7:8" x14ac:dyDescent="0.25">
      <c r="G589" s="954"/>
    </row>
    <row r="590" spans="7:8" x14ac:dyDescent="0.25">
      <c r="G590" s="954"/>
    </row>
    <row r="591" spans="7:8" x14ac:dyDescent="0.25">
      <c r="G591" s="954"/>
    </row>
    <row r="592" spans="7:8" x14ac:dyDescent="0.25">
      <c r="G592" s="954"/>
    </row>
    <row r="593" spans="7:7" x14ac:dyDescent="0.25">
      <c r="G593" s="954"/>
    </row>
    <row r="594" spans="7:7" x14ac:dyDescent="0.25">
      <c r="G594" s="954"/>
    </row>
    <row r="595" spans="7:7" x14ac:dyDescent="0.25">
      <c r="G595" s="954"/>
    </row>
    <row r="596" spans="7:7" x14ac:dyDescent="0.25">
      <c r="G596" s="954"/>
    </row>
    <row r="597" spans="7:7" x14ac:dyDescent="0.25">
      <c r="G597" s="954"/>
    </row>
    <row r="598" spans="7:7" x14ac:dyDescent="0.25">
      <c r="G598" s="954"/>
    </row>
    <row r="599" spans="7:7" x14ac:dyDescent="0.25">
      <c r="G599" s="954"/>
    </row>
    <row r="600" spans="7:7" x14ac:dyDescent="0.25">
      <c r="G600" s="954"/>
    </row>
    <row r="601" spans="7:7" x14ac:dyDescent="0.25">
      <c r="G601" s="954"/>
    </row>
    <row r="602" spans="7:7" x14ac:dyDescent="0.25">
      <c r="G602" s="954"/>
    </row>
    <row r="603" spans="7:7" x14ac:dyDescent="0.25">
      <c r="G603" s="954"/>
    </row>
    <row r="604" spans="7:7" x14ac:dyDescent="0.25">
      <c r="G604" s="954"/>
    </row>
    <row r="605" spans="7:7" x14ac:dyDescent="0.25">
      <c r="G605" s="954"/>
    </row>
    <row r="606" spans="7:7" x14ac:dyDescent="0.25">
      <c r="G606" s="954"/>
    </row>
    <row r="607" spans="7:7" x14ac:dyDescent="0.25">
      <c r="G607" s="954"/>
    </row>
    <row r="608" spans="7:7" x14ac:dyDescent="0.25">
      <c r="G608" s="954"/>
    </row>
    <row r="609" spans="7:7" x14ac:dyDescent="0.25">
      <c r="G609" s="954"/>
    </row>
    <row r="610" spans="7:7" x14ac:dyDescent="0.25">
      <c r="G610" s="954"/>
    </row>
    <row r="611" spans="7:7" x14ac:dyDescent="0.25">
      <c r="G611" s="954"/>
    </row>
    <row r="612" spans="7:7" x14ac:dyDescent="0.25">
      <c r="G612" s="954"/>
    </row>
    <row r="613" spans="7:7" x14ac:dyDescent="0.25">
      <c r="G613" s="954"/>
    </row>
    <row r="614" spans="7:7" x14ac:dyDescent="0.25">
      <c r="G614" s="954"/>
    </row>
    <row r="615" spans="7:7" x14ac:dyDescent="0.25">
      <c r="G615" s="954"/>
    </row>
    <row r="616" spans="7:7" x14ac:dyDescent="0.25">
      <c r="G616" s="954"/>
    </row>
    <row r="617" spans="7:7" x14ac:dyDescent="0.25">
      <c r="G617" s="954"/>
    </row>
    <row r="618" spans="7:7" x14ac:dyDescent="0.25">
      <c r="G618" s="954"/>
    </row>
    <row r="619" spans="7:7" x14ac:dyDescent="0.25">
      <c r="G619" s="954"/>
    </row>
    <row r="620" spans="7:7" x14ac:dyDescent="0.25">
      <c r="G620" s="954"/>
    </row>
    <row r="621" spans="7:7" x14ac:dyDescent="0.25">
      <c r="G621" s="954"/>
    </row>
    <row r="622" spans="7:7" x14ac:dyDescent="0.25">
      <c r="G622" s="954"/>
    </row>
    <row r="623" spans="7:7" x14ac:dyDescent="0.25">
      <c r="G623" s="954"/>
    </row>
    <row r="624" spans="7:7" x14ac:dyDescent="0.25">
      <c r="G624" s="954"/>
    </row>
    <row r="625" spans="7:7" x14ac:dyDescent="0.25">
      <c r="G625" s="954"/>
    </row>
    <row r="626" spans="7:7" x14ac:dyDescent="0.25">
      <c r="G626" s="954"/>
    </row>
    <row r="627" spans="7:7" x14ac:dyDescent="0.25">
      <c r="G627" s="954"/>
    </row>
    <row r="628" spans="7:7" x14ac:dyDescent="0.25">
      <c r="G628" s="954"/>
    </row>
    <row r="629" spans="7:7" x14ac:dyDescent="0.25">
      <c r="G629" s="954"/>
    </row>
    <row r="630" spans="7:7" x14ac:dyDescent="0.25">
      <c r="G630" s="954"/>
    </row>
    <row r="631" spans="7:7" x14ac:dyDescent="0.25">
      <c r="G631" s="954"/>
    </row>
    <row r="632" spans="7:7" x14ac:dyDescent="0.25">
      <c r="G632" s="954"/>
    </row>
    <row r="633" spans="7:7" x14ac:dyDescent="0.25">
      <c r="G633" s="954"/>
    </row>
    <row r="634" spans="7:7" x14ac:dyDescent="0.25">
      <c r="G634" s="954"/>
    </row>
    <row r="635" spans="7:7" x14ac:dyDescent="0.25">
      <c r="G635" s="954"/>
    </row>
    <row r="636" spans="7:7" x14ac:dyDescent="0.25">
      <c r="G636" s="954"/>
    </row>
    <row r="637" spans="7:7" x14ac:dyDescent="0.25">
      <c r="G637" s="954"/>
    </row>
    <row r="638" spans="7:7" x14ac:dyDescent="0.25">
      <c r="G638" s="954"/>
    </row>
    <row r="639" spans="7:7" x14ac:dyDescent="0.25">
      <c r="G639" s="954"/>
    </row>
    <row r="640" spans="7:7" x14ac:dyDescent="0.25">
      <c r="G640" s="954"/>
    </row>
    <row r="641" spans="7:7" x14ac:dyDescent="0.25">
      <c r="G641" s="954"/>
    </row>
    <row r="642" spans="7:7" x14ac:dyDescent="0.25">
      <c r="G642" s="954"/>
    </row>
    <row r="643" spans="7:7" x14ac:dyDescent="0.25">
      <c r="G643" s="954"/>
    </row>
    <row r="644" spans="7:7" x14ac:dyDescent="0.25">
      <c r="G644" s="954"/>
    </row>
    <row r="645" spans="7:7" x14ac:dyDescent="0.25">
      <c r="G645" s="954"/>
    </row>
    <row r="646" spans="7:7" x14ac:dyDescent="0.25">
      <c r="G646" s="954"/>
    </row>
    <row r="647" spans="7:7" x14ac:dyDescent="0.25">
      <c r="G647" s="954"/>
    </row>
    <row r="648" spans="7:7" x14ac:dyDescent="0.25">
      <c r="G648" s="954"/>
    </row>
    <row r="649" spans="7:7" x14ac:dyDescent="0.25">
      <c r="G649" s="954"/>
    </row>
    <row r="650" spans="7:7" x14ac:dyDescent="0.25">
      <c r="G650" s="954"/>
    </row>
    <row r="651" spans="7:7" x14ac:dyDescent="0.25">
      <c r="G651" s="954"/>
    </row>
    <row r="652" spans="7:7" x14ac:dyDescent="0.25">
      <c r="G652" s="954"/>
    </row>
    <row r="653" spans="7:7" x14ac:dyDescent="0.25">
      <c r="G653" s="954"/>
    </row>
    <row r="654" spans="7:7" x14ac:dyDescent="0.25">
      <c r="G654" s="954"/>
    </row>
    <row r="655" spans="7:7" x14ac:dyDescent="0.25">
      <c r="G655" s="954"/>
    </row>
    <row r="656" spans="7:7" x14ac:dyDescent="0.25">
      <c r="G656" s="954"/>
    </row>
    <row r="657" spans="7:7" x14ac:dyDescent="0.25">
      <c r="G657" s="954"/>
    </row>
    <row r="658" spans="7:7" x14ac:dyDescent="0.25">
      <c r="G658" s="954"/>
    </row>
    <row r="659" spans="7:7" x14ac:dyDescent="0.25">
      <c r="G659" s="954"/>
    </row>
    <row r="660" spans="7:7" x14ac:dyDescent="0.25">
      <c r="G660" s="954"/>
    </row>
    <row r="661" spans="7:7" x14ac:dyDescent="0.25">
      <c r="G661" s="954"/>
    </row>
    <row r="662" spans="7:7" x14ac:dyDescent="0.25">
      <c r="G662" s="954"/>
    </row>
    <row r="663" spans="7:7" x14ac:dyDescent="0.25">
      <c r="G663" s="954"/>
    </row>
    <row r="664" spans="7:7" x14ac:dyDescent="0.25">
      <c r="G664" s="954"/>
    </row>
    <row r="665" spans="7:7" x14ac:dyDescent="0.25">
      <c r="G665" s="954"/>
    </row>
    <row r="666" spans="7:7" x14ac:dyDescent="0.25">
      <c r="G666" s="954"/>
    </row>
    <row r="667" spans="7:7" x14ac:dyDescent="0.25">
      <c r="G667" s="954"/>
    </row>
    <row r="668" spans="7:7" x14ac:dyDescent="0.25">
      <c r="G668" s="954"/>
    </row>
    <row r="669" spans="7:7" x14ac:dyDescent="0.25">
      <c r="G669" s="954"/>
    </row>
    <row r="670" spans="7:7" x14ac:dyDescent="0.25">
      <c r="G670" s="954"/>
    </row>
    <row r="671" spans="7:7" x14ac:dyDescent="0.25">
      <c r="G671" s="954"/>
    </row>
    <row r="672" spans="7:7" x14ac:dyDescent="0.25">
      <c r="G672" s="954"/>
    </row>
    <row r="673" spans="7:7" x14ac:dyDescent="0.25">
      <c r="G673" s="954"/>
    </row>
    <row r="674" spans="7:7" x14ac:dyDescent="0.25">
      <c r="G674" s="954"/>
    </row>
    <row r="675" spans="7:7" x14ac:dyDescent="0.25">
      <c r="G675" s="954"/>
    </row>
    <row r="676" spans="7:7" x14ac:dyDescent="0.25">
      <c r="G676" s="954"/>
    </row>
    <row r="677" spans="7:7" x14ac:dyDescent="0.25">
      <c r="G677" s="954"/>
    </row>
    <row r="678" spans="7:7" x14ac:dyDescent="0.25">
      <c r="G678" s="954"/>
    </row>
    <row r="679" spans="7:7" x14ac:dyDescent="0.25">
      <c r="G679" s="954"/>
    </row>
    <row r="680" spans="7:7" x14ac:dyDescent="0.25">
      <c r="G680" s="954"/>
    </row>
    <row r="681" spans="7:7" x14ac:dyDescent="0.25">
      <c r="G681" s="954"/>
    </row>
    <row r="682" spans="7:7" x14ac:dyDescent="0.25">
      <c r="G682" s="954"/>
    </row>
    <row r="683" spans="7:7" x14ac:dyDescent="0.25">
      <c r="G683" s="954"/>
    </row>
    <row r="684" spans="7:7" x14ac:dyDescent="0.25">
      <c r="G684" s="954"/>
    </row>
    <row r="685" spans="7:7" x14ac:dyDescent="0.25">
      <c r="G685" s="954"/>
    </row>
    <row r="686" spans="7:7" x14ac:dyDescent="0.25">
      <c r="G686" s="954"/>
    </row>
    <row r="687" spans="7:7" x14ac:dyDescent="0.25">
      <c r="G687" s="954"/>
    </row>
    <row r="688" spans="7:7" x14ac:dyDescent="0.25">
      <c r="G688" s="954"/>
    </row>
    <row r="689" spans="7:7" x14ac:dyDescent="0.25">
      <c r="G689" s="954"/>
    </row>
    <row r="690" spans="7:7" x14ac:dyDescent="0.25">
      <c r="G690" s="954"/>
    </row>
    <row r="691" spans="7:7" x14ac:dyDescent="0.25">
      <c r="G691" s="954"/>
    </row>
    <row r="692" spans="7:7" x14ac:dyDescent="0.25">
      <c r="G692" s="954"/>
    </row>
    <row r="693" spans="7:7" x14ac:dyDescent="0.25">
      <c r="G693" s="954"/>
    </row>
    <row r="694" spans="7:7" x14ac:dyDescent="0.25">
      <c r="G694" s="954"/>
    </row>
    <row r="695" spans="7:7" x14ac:dyDescent="0.25">
      <c r="G695" s="954"/>
    </row>
    <row r="696" spans="7:7" x14ac:dyDescent="0.25">
      <c r="G696" s="954"/>
    </row>
    <row r="697" spans="7:7" x14ac:dyDescent="0.25">
      <c r="G697" s="954"/>
    </row>
    <row r="698" spans="7:7" x14ac:dyDescent="0.25">
      <c r="G698" s="954"/>
    </row>
    <row r="699" spans="7:7" x14ac:dyDescent="0.25">
      <c r="G699" s="954"/>
    </row>
    <row r="700" spans="7:7" x14ac:dyDescent="0.25">
      <c r="G700" s="954"/>
    </row>
    <row r="701" spans="7:7" x14ac:dyDescent="0.25">
      <c r="G701" s="954"/>
    </row>
    <row r="702" spans="7:7" x14ac:dyDescent="0.25">
      <c r="G702" s="954"/>
    </row>
    <row r="703" spans="7:7" x14ac:dyDescent="0.25">
      <c r="G703" s="954"/>
    </row>
    <row r="704" spans="7:7" x14ac:dyDescent="0.25">
      <c r="G704" s="954"/>
    </row>
    <row r="705" spans="7:7" x14ac:dyDescent="0.25">
      <c r="G705" s="954"/>
    </row>
    <row r="706" spans="7:7" x14ac:dyDescent="0.25">
      <c r="G706" s="954"/>
    </row>
    <row r="707" spans="7:7" x14ac:dyDescent="0.25">
      <c r="G707" s="954"/>
    </row>
    <row r="708" spans="7:7" x14ac:dyDescent="0.25">
      <c r="G708" s="954"/>
    </row>
    <row r="709" spans="7:7" x14ac:dyDescent="0.25">
      <c r="G709" s="954"/>
    </row>
    <row r="710" spans="7:7" x14ac:dyDescent="0.25">
      <c r="G710" s="954"/>
    </row>
    <row r="711" spans="7:7" x14ac:dyDescent="0.25">
      <c r="G711" s="954"/>
    </row>
    <row r="712" spans="7:7" x14ac:dyDescent="0.25">
      <c r="G712" s="954"/>
    </row>
    <row r="713" spans="7:7" x14ac:dyDescent="0.25">
      <c r="G713" s="954"/>
    </row>
    <row r="714" spans="7:7" x14ac:dyDescent="0.25">
      <c r="G714" s="954"/>
    </row>
    <row r="715" spans="7:7" x14ac:dyDescent="0.25">
      <c r="G715" s="954"/>
    </row>
    <row r="716" spans="7:7" x14ac:dyDescent="0.25">
      <c r="G716" s="954"/>
    </row>
    <row r="717" spans="7:7" x14ac:dyDescent="0.25">
      <c r="G717" s="954"/>
    </row>
    <row r="718" spans="7:7" x14ac:dyDescent="0.25">
      <c r="G718" s="954"/>
    </row>
    <row r="719" spans="7:7" x14ac:dyDescent="0.25">
      <c r="G719" s="954"/>
    </row>
    <row r="720" spans="7:7" x14ac:dyDescent="0.25">
      <c r="G720" s="954"/>
    </row>
    <row r="721" spans="7:7" x14ac:dyDescent="0.25">
      <c r="G721" s="954"/>
    </row>
    <row r="722" spans="7:7" x14ac:dyDescent="0.25">
      <c r="G722" s="954"/>
    </row>
    <row r="723" spans="7:7" x14ac:dyDescent="0.25">
      <c r="G723" s="954"/>
    </row>
    <row r="724" spans="7:7" x14ac:dyDescent="0.25">
      <c r="G724" s="954"/>
    </row>
    <row r="725" spans="7:7" x14ac:dyDescent="0.25">
      <c r="G725" s="954"/>
    </row>
    <row r="726" spans="7:7" x14ac:dyDescent="0.25">
      <c r="G726" s="954"/>
    </row>
    <row r="727" spans="7:7" x14ac:dyDescent="0.25">
      <c r="G727" s="954"/>
    </row>
    <row r="728" spans="7:7" x14ac:dyDescent="0.25">
      <c r="G728" s="954"/>
    </row>
    <row r="729" spans="7:7" x14ac:dyDescent="0.25">
      <c r="G729" s="954"/>
    </row>
    <row r="730" spans="7:7" x14ac:dyDescent="0.25">
      <c r="G730" s="954"/>
    </row>
    <row r="731" spans="7:7" x14ac:dyDescent="0.25">
      <c r="G731" s="954"/>
    </row>
    <row r="732" spans="7:7" x14ac:dyDescent="0.25">
      <c r="G732" s="954"/>
    </row>
    <row r="733" spans="7:7" x14ac:dyDescent="0.25">
      <c r="G733" s="954"/>
    </row>
    <row r="734" spans="7:7" x14ac:dyDescent="0.25">
      <c r="G734" s="954"/>
    </row>
    <row r="735" spans="7:7" x14ac:dyDescent="0.25">
      <c r="G735" s="954"/>
    </row>
    <row r="736" spans="7:7" x14ac:dyDescent="0.25">
      <c r="G736" s="954"/>
    </row>
    <row r="737" spans="7:7" x14ac:dyDescent="0.25">
      <c r="G737" s="954"/>
    </row>
    <row r="738" spans="7:7" x14ac:dyDescent="0.25">
      <c r="G738" s="954"/>
    </row>
    <row r="739" spans="7:7" x14ac:dyDescent="0.25">
      <c r="G739" s="954"/>
    </row>
    <row r="740" spans="7:7" x14ac:dyDescent="0.25">
      <c r="G740" s="954"/>
    </row>
    <row r="741" spans="7:7" x14ac:dyDescent="0.25">
      <c r="G741" s="954"/>
    </row>
    <row r="742" spans="7:7" x14ac:dyDescent="0.25">
      <c r="G742" s="954"/>
    </row>
    <row r="743" spans="7:7" x14ac:dyDescent="0.25">
      <c r="G743" s="954"/>
    </row>
    <row r="744" spans="7:7" x14ac:dyDescent="0.25">
      <c r="G744" s="954"/>
    </row>
    <row r="745" spans="7:7" x14ac:dyDescent="0.25">
      <c r="G745" s="954"/>
    </row>
    <row r="746" spans="7:7" x14ac:dyDescent="0.25">
      <c r="G746" s="954"/>
    </row>
    <row r="747" spans="7:7" x14ac:dyDescent="0.25">
      <c r="G747" s="954"/>
    </row>
    <row r="748" spans="7:7" x14ac:dyDescent="0.25">
      <c r="G748" s="954"/>
    </row>
    <row r="749" spans="7:7" x14ac:dyDescent="0.25">
      <c r="G749" s="954"/>
    </row>
    <row r="750" spans="7:7" x14ac:dyDescent="0.25">
      <c r="G750" s="954"/>
    </row>
    <row r="751" spans="7:7" x14ac:dyDescent="0.25">
      <c r="G751" s="954"/>
    </row>
    <row r="752" spans="7:7" x14ac:dyDescent="0.25">
      <c r="G752" s="954"/>
    </row>
    <row r="753" spans="7:7" x14ac:dyDescent="0.25">
      <c r="G753" s="954"/>
    </row>
    <row r="754" spans="7:7" x14ac:dyDescent="0.25">
      <c r="G754" s="954"/>
    </row>
    <row r="755" spans="7:7" x14ac:dyDescent="0.25">
      <c r="G755" s="954"/>
    </row>
    <row r="756" spans="7:7" x14ac:dyDescent="0.25">
      <c r="G756" s="954"/>
    </row>
    <row r="757" spans="7:7" x14ac:dyDescent="0.25">
      <c r="G757" s="954"/>
    </row>
    <row r="758" spans="7:7" x14ac:dyDescent="0.25">
      <c r="G758" s="954"/>
    </row>
    <row r="759" spans="7:7" x14ac:dyDescent="0.25">
      <c r="G759" s="954"/>
    </row>
    <row r="760" spans="7:7" x14ac:dyDescent="0.25">
      <c r="G760" s="954"/>
    </row>
    <row r="761" spans="7:7" x14ac:dyDescent="0.25">
      <c r="G761" s="954"/>
    </row>
    <row r="762" spans="7:7" x14ac:dyDescent="0.25">
      <c r="G762" s="954"/>
    </row>
    <row r="763" spans="7:7" x14ac:dyDescent="0.25">
      <c r="G763" s="954"/>
    </row>
    <row r="764" spans="7:7" x14ac:dyDescent="0.25">
      <c r="G764" s="954"/>
    </row>
    <row r="765" spans="7:7" x14ac:dyDescent="0.25">
      <c r="G765" s="954"/>
    </row>
    <row r="766" spans="7:7" x14ac:dyDescent="0.25">
      <c r="G766" s="954"/>
    </row>
    <row r="767" spans="7:7" x14ac:dyDescent="0.25">
      <c r="G767" s="954"/>
    </row>
    <row r="768" spans="7:7" x14ac:dyDescent="0.25">
      <c r="G768" s="954"/>
    </row>
    <row r="769" spans="7:7" x14ac:dyDescent="0.25">
      <c r="G769" s="954"/>
    </row>
    <row r="770" spans="7:7" x14ac:dyDescent="0.25">
      <c r="G770" s="954"/>
    </row>
    <row r="771" spans="7:7" x14ac:dyDescent="0.25">
      <c r="G771" s="954"/>
    </row>
    <row r="772" spans="7:7" x14ac:dyDescent="0.25">
      <c r="G772" s="954"/>
    </row>
    <row r="773" spans="7:7" x14ac:dyDescent="0.25">
      <c r="G773" s="954"/>
    </row>
    <row r="774" spans="7:7" x14ac:dyDescent="0.25">
      <c r="G774" s="954"/>
    </row>
    <row r="775" spans="7:7" x14ac:dyDescent="0.25">
      <c r="G775" s="954"/>
    </row>
    <row r="776" spans="7:7" x14ac:dyDescent="0.25">
      <c r="G776" s="954"/>
    </row>
    <row r="777" spans="7:7" x14ac:dyDescent="0.25">
      <c r="G777" s="954"/>
    </row>
    <row r="778" spans="7:7" x14ac:dyDescent="0.25">
      <c r="G778" s="954"/>
    </row>
    <row r="779" spans="7:7" x14ac:dyDescent="0.25">
      <c r="G779" s="954"/>
    </row>
    <row r="780" spans="7:7" x14ac:dyDescent="0.25">
      <c r="G780" s="954"/>
    </row>
    <row r="781" spans="7:7" x14ac:dyDescent="0.25">
      <c r="G781" s="954"/>
    </row>
    <row r="782" spans="7:7" x14ac:dyDescent="0.25">
      <c r="G782" s="954"/>
    </row>
    <row r="783" spans="7:7" x14ac:dyDescent="0.25">
      <c r="G783" s="954"/>
    </row>
    <row r="784" spans="7:7" x14ac:dyDescent="0.25">
      <c r="G784" s="954"/>
    </row>
    <row r="785" spans="7:7" x14ac:dyDescent="0.25">
      <c r="G785" s="954"/>
    </row>
    <row r="786" spans="7:7" x14ac:dyDescent="0.25">
      <c r="G786" s="954"/>
    </row>
    <row r="787" spans="7:7" x14ac:dyDescent="0.25">
      <c r="G787" s="954"/>
    </row>
    <row r="788" spans="7:7" x14ac:dyDescent="0.25">
      <c r="G788" s="954"/>
    </row>
    <row r="789" spans="7:7" x14ac:dyDescent="0.25">
      <c r="G789" s="954"/>
    </row>
    <row r="790" spans="7:7" x14ac:dyDescent="0.25">
      <c r="G790" s="954"/>
    </row>
    <row r="791" spans="7:7" x14ac:dyDescent="0.25">
      <c r="G791" s="954"/>
    </row>
    <row r="792" spans="7:7" x14ac:dyDescent="0.25">
      <c r="G792" s="954"/>
    </row>
    <row r="793" spans="7:7" x14ac:dyDescent="0.25">
      <c r="G793" s="954"/>
    </row>
    <row r="794" spans="7:7" x14ac:dyDescent="0.25">
      <c r="G794" s="954"/>
    </row>
    <row r="795" spans="7:7" x14ac:dyDescent="0.25">
      <c r="G795" s="954"/>
    </row>
    <row r="796" spans="7:7" x14ac:dyDescent="0.25">
      <c r="G796" s="954"/>
    </row>
    <row r="797" spans="7:7" x14ac:dyDescent="0.25">
      <c r="G797" s="954"/>
    </row>
    <row r="798" spans="7:7" x14ac:dyDescent="0.25">
      <c r="G798" s="954"/>
    </row>
    <row r="799" spans="7:7" x14ac:dyDescent="0.25">
      <c r="G799" s="954"/>
    </row>
    <row r="800" spans="7:7" x14ac:dyDescent="0.25">
      <c r="G800" s="954"/>
    </row>
    <row r="801" spans="7:7" x14ac:dyDescent="0.25">
      <c r="G801" s="954"/>
    </row>
    <row r="802" spans="7:7" x14ac:dyDescent="0.25">
      <c r="G802" s="954"/>
    </row>
    <row r="803" spans="7:7" x14ac:dyDescent="0.25">
      <c r="G803" s="954"/>
    </row>
    <row r="804" spans="7:7" x14ac:dyDescent="0.25">
      <c r="G804" s="954"/>
    </row>
    <row r="805" spans="7:7" x14ac:dyDescent="0.25">
      <c r="G805" s="954"/>
    </row>
    <row r="806" spans="7:7" x14ac:dyDescent="0.25">
      <c r="G806" s="954"/>
    </row>
    <row r="807" spans="7:7" x14ac:dyDescent="0.25">
      <c r="G807" s="954"/>
    </row>
    <row r="808" spans="7:7" x14ac:dyDescent="0.25">
      <c r="G808" s="954"/>
    </row>
    <row r="809" spans="7:7" x14ac:dyDescent="0.25">
      <c r="G809" s="954"/>
    </row>
    <row r="810" spans="7:7" x14ac:dyDescent="0.25">
      <c r="G810" s="954"/>
    </row>
    <row r="811" spans="7:7" x14ac:dyDescent="0.25">
      <c r="G811" s="954"/>
    </row>
    <row r="812" spans="7:7" x14ac:dyDescent="0.25">
      <c r="G812" s="954"/>
    </row>
    <row r="813" spans="7:7" x14ac:dyDescent="0.25">
      <c r="G813" s="954"/>
    </row>
    <row r="814" spans="7:7" x14ac:dyDescent="0.25">
      <c r="G814" s="954"/>
    </row>
    <row r="815" spans="7:7" x14ac:dyDescent="0.25">
      <c r="G815" s="954"/>
    </row>
    <row r="816" spans="7:7" x14ac:dyDescent="0.25">
      <c r="G816" s="954"/>
    </row>
    <row r="817" spans="7:7" x14ac:dyDescent="0.25">
      <c r="G817" s="954"/>
    </row>
    <row r="818" spans="7:7" x14ac:dyDescent="0.25">
      <c r="G818" s="954"/>
    </row>
    <row r="819" spans="7:7" x14ac:dyDescent="0.25">
      <c r="G819" s="954"/>
    </row>
    <row r="820" spans="7:7" x14ac:dyDescent="0.25">
      <c r="G820" s="954"/>
    </row>
    <row r="821" spans="7:7" x14ac:dyDescent="0.25">
      <c r="G821" s="954"/>
    </row>
    <row r="822" spans="7:7" x14ac:dyDescent="0.25">
      <c r="G822" s="954"/>
    </row>
    <row r="823" spans="7:7" x14ac:dyDescent="0.25">
      <c r="G823" s="954"/>
    </row>
    <row r="824" spans="7:7" x14ac:dyDescent="0.25">
      <c r="G824" s="954"/>
    </row>
    <row r="825" spans="7:7" x14ac:dyDescent="0.25">
      <c r="G825" s="954"/>
    </row>
    <row r="826" spans="7:7" x14ac:dyDescent="0.25">
      <c r="G826" s="954"/>
    </row>
    <row r="827" spans="7:7" x14ac:dyDescent="0.25">
      <c r="G827" s="954"/>
    </row>
    <row r="828" spans="7:7" x14ac:dyDescent="0.25">
      <c r="G828" s="954"/>
    </row>
    <row r="829" spans="7:7" x14ac:dyDescent="0.25">
      <c r="G829" s="954"/>
    </row>
    <row r="830" spans="7:7" x14ac:dyDescent="0.25">
      <c r="G830" s="954"/>
    </row>
    <row r="831" spans="7:7" x14ac:dyDescent="0.25">
      <c r="G831" s="954"/>
    </row>
    <row r="832" spans="7:7" x14ac:dyDescent="0.25">
      <c r="G832" s="954"/>
    </row>
    <row r="833" spans="7:7" x14ac:dyDescent="0.25">
      <c r="G833" s="954"/>
    </row>
    <row r="834" spans="7:7" x14ac:dyDescent="0.25">
      <c r="G834" s="954"/>
    </row>
    <row r="835" spans="7:7" x14ac:dyDescent="0.25">
      <c r="G835" s="954"/>
    </row>
    <row r="836" spans="7:7" x14ac:dyDescent="0.25">
      <c r="G836" s="954"/>
    </row>
    <row r="837" spans="7:7" x14ac:dyDescent="0.25">
      <c r="G837" s="954"/>
    </row>
    <row r="838" spans="7:7" x14ac:dyDescent="0.25">
      <c r="G838" s="954"/>
    </row>
    <row r="839" spans="7:7" x14ac:dyDescent="0.25">
      <c r="G839" s="954"/>
    </row>
    <row r="840" spans="7:7" x14ac:dyDescent="0.25">
      <c r="G840" s="954"/>
    </row>
    <row r="841" spans="7:7" x14ac:dyDescent="0.25">
      <c r="G841" s="954"/>
    </row>
    <row r="842" spans="7:7" x14ac:dyDescent="0.25">
      <c r="G842" s="954"/>
    </row>
    <row r="843" spans="7:7" x14ac:dyDescent="0.25">
      <c r="G843" s="954"/>
    </row>
    <row r="844" spans="7:7" x14ac:dyDescent="0.25">
      <c r="G844" s="954"/>
    </row>
    <row r="845" spans="7:7" x14ac:dyDescent="0.25">
      <c r="G845" s="954"/>
    </row>
    <row r="846" spans="7:7" x14ac:dyDescent="0.25">
      <c r="G846" s="954"/>
    </row>
    <row r="847" spans="7:7" x14ac:dyDescent="0.25">
      <c r="G847" s="954"/>
    </row>
    <row r="848" spans="7:7" x14ac:dyDescent="0.25">
      <c r="G848" s="954"/>
    </row>
    <row r="849" spans="7:7" x14ac:dyDescent="0.25">
      <c r="G849" s="954"/>
    </row>
    <row r="850" spans="7:7" x14ac:dyDescent="0.25">
      <c r="G850" s="954"/>
    </row>
    <row r="851" spans="7:7" x14ac:dyDescent="0.25">
      <c r="G851" s="954"/>
    </row>
    <row r="852" spans="7:7" x14ac:dyDescent="0.25">
      <c r="G852" s="954"/>
    </row>
    <row r="853" spans="7:7" x14ac:dyDescent="0.25">
      <c r="G853" s="954"/>
    </row>
    <row r="854" spans="7:7" x14ac:dyDescent="0.25">
      <c r="G854" s="954"/>
    </row>
    <row r="855" spans="7:7" x14ac:dyDescent="0.25">
      <c r="G855" s="954"/>
    </row>
    <row r="856" spans="7:7" x14ac:dyDescent="0.25">
      <c r="G856" s="954"/>
    </row>
    <row r="857" spans="7:7" x14ac:dyDescent="0.25">
      <c r="G857" s="954"/>
    </row>
    <row r="858" spans="7:7" x14ac:dyDescent="0.25">
      <c r="G858" s="954"/>
    </row>
    <row r="859" spans="7:7" x14ac:dyDescent="0.25">
      <c r="G859" s="954"/>
    </row>
    <row r="860" spans="7:7" x14ac:dyDescent="0.25">
      <c r="G860" s="954"/>
    </row>
    <row r="861" spans="7:7" x14ac:dyDescent="0.25">
      <c r="G861" s="954"/>
    </row>
    <row r="862" spans="7:7" x14ac:dyDescent="0.25">
      <c r="G862" s="954"/>
    </row>
    <row r="863" spans="7:7" x14ac:dyDescent="0.25">
      <c r="G863" s="954"/>
    </row>
    <row r="864" spans="7:7" x14ac:dyDescent="0.25">
      <c r="G864" s="954"/>
    </row>
    <row r="865" spans="7:7" x14ac:dyDescent="0.25">
      <c r="G865" s="954"/>
    </row>
    <row r="866" spans="7:7" x14ac:dyDescent="0.25">
      <c r="G866" s="954"/>
    </row>
    <row r="867" spans="7:7" x14ac:dyDescent="0.25">
      <c r="G867" s="954"/>
    </row>
    <row r="868" spans="7:7" x14ac:dyDescent="0.25">
      <c r="G868" s="954"/>
    </row>
    <row r="869" spans="7:7" x14ac:dyDescent="0.25">
      <c r="G869" s="954"/>
    </row>
    <row r="870" spans="7:7" x14ac:dyDescent="0.25">
      <c r="G870" s="954"/>
    </row>
    <row r="871" spans="7:7" x14ac:dyDescent="0.25">
      <c r="G871" s="954"/>
    </row>
    <row r="872" spans="7:7" x14ac:dyDescent="0.25">
      <c r="G872" s="954"/>
    </row>
    <row r="873" spans="7:7" x14ac:dyDescent="0.25">
      <c r="G873" s="954"/>
    </row>
    <row r="874" spans="7:7" x14ac:dyDescent="0.25">
      <c r="G874" s="954"/>
    </row>
    <row r="875" spans="7:7" x14ac:dyDescent="0.25">
      <c r="G875" s="954"/>
    </row>
    <row r="876" spans="7:7" x14ac:dyDescent="0.25">
      <c r="G876" s="954"/>
    </row>
    <row r="877" spans="7:7" x14ac:dyDescent="0.25">
      <c r="G877" s="954"/>
    </row>
    <row r="878" spans="7:7" x14ac:dyDescent="0.25">
      <c r="G878" s="954"/>
    </row>
    <row r="879" spans="7:7" x14ac:dyDescent="0.25">
      <c r="G879" s="954"/>
    </row>
    <row r="880" spans="7:7" x14ac:dyDescent="0.25">
      <c r="G880" s="954"/>
    </row>
    <row r="881" spans="7:7" x14ac:dyDescent="0.25">
      <c r="G881" s="954"/>
    </row>
    <row r="882" spans="7:7" x14ac:dyDescent="0.25">
      <c r="G882" s="954"/>
    </row>
    <row r="883" spans="7:7" x14ac:dyDescent="0.25">
      <c r="G883" s="954"/>
    </row>
    <row r="884" spans="7:7" x14ac:dyDescent="0.25">
      <c r="G884" s="954"/>
    </row>
    <row r="885" spans="7:7" x14ac:dyDescent="0.25">
      <c r="G885" s="954"/>
    </row>
    <row r="886" spans="7:7" x14ac:dyDescent="0.25">
      <c r="G886" s="954"/>
    </row>
    <row r="887" spans="7:7" x14ac:dyDescent="0.25">
      <c r="G887" s="954"/>
    </row>
    <row r="888" spans="7:7" x14ac:dyDescent="0.25">
      <c r="G888" s="954"/>
    </row>
    <row r="889" spans="7:7" x14ac:dyDescent="0.25">
      <c r="G889" s="954"/>
    </row>
    <row r="890" spans="7:7" x14ac:dyDescent="0.25">
      <c r="G890" s="954"/>
    </row>
    <row r="891" spans="7:7" x14ac:dyDescent="0.25">
      <c r="G891" s="954"/>
    </row>
    <row r="892" spans="7:7" x14ac:dyDescent="0.25">
      <c r="G892" s="954"/>
    </row>
    <row r="893" spans="7:7" x14ac:dyDescent="0.25">
      <c r="G893" s="954"/>
    </row>
    <row r="894" spans="7:7" x14ac:dyDescent="0.25">
      <c r="G894" s="954"/>
    </row>
    <row r="895" spans="7:7" x14ac:dyDescent="0.25">
      <c r="G895" s="954"/>
    </row>
    <row r="896" spans="7:7" x14ac:dyDescent="0.25">
      <c r="G896" s="954"/>
    </row>
    <row r="897" spans="7:7" x14ac:dyDescent="0.25">
      <c r="G897" s="954"/>
    </row>
    <row r="898" spans="7:7" x14ac:dyDescent="0.25">
      <c r="G898" s="954"/>
    </row>
    <row r="899" spans="7:7" x14ac:dyDescent="0.25">
      <c r="G899" s="954"/>
    </row>
    <row r="900" spans="7:7" x14ac:dyDescent="0.25">
      <c r="G900" s="954"/>
    </row>
    <row r="901" spans="7:7" x14ac:dyDescent="0.25">
      <c r="G901" s="954"/>
    </row>
    <row r="902" spans="7:7" x14ac:dyDescent="0.25">
      <c r="G902" s="954"/>
    </row>
    <row r="903" spans="7:7" x14ac:dyDescent="0.25">
      <c r="G903" s="954"/>
    </row>
    <row r="904" spans="7:7" x14ac:dyDescent="0.25">
      <c r="G904" s="954"/>
    </row>
    <row r="905" spans="7:7" x14ac:dyDescent="0.25">
      <c r="G905" s="954"/>
    </row>
    <row r="906" spans="7:7" x14ac:dyDescent="0.25">
      <c r="G906" s="954"/>
    </row>
    <row r="907" spans="7:7" x14ac:dyDescent="0.25">
      <c r="G907" s="954"/>
    </row>
    <row r="908" spans="7:7" x14ac:dyDescent="0.25">
      <c r="G908" s="954"/>
    </row>
    <row r="909" spans="7:7" x14ac:dyDescent="0.25">
      <c r="G909" s="954"/>
    </row>
    <row r="910" spans="7:7" x14ac:dyDescent="0.25">
      <c r="G910" s="954"/>
    </row>
    <row r="911" spans="7:7" x14ac:dyDescent="0.25">
      <c r="G911" s="954"/>
    </row>
    <row r="912" spans="7:7" x14ac:dyDescent="0.25">
      <c r="G912" s="954"/>
    </row>
    <row r="913" spans="7:7" x14ac:dyDescent="0.25">
      <c r="G913" s="954"/>
    </row>
    <row r="914" spans="7:7" x14ac:dyDescent="0.25">
      <c r="G914" s="954"/>
    </row>
    <row r="915" spans="7:7" x14ac:dyDescent="0.25">
      <c r="G915" s="954"/>
    </row>
    <row r="916" spans="7:7" x14ac:dyDescent="0.25">
      <c r="G916" s="954"/>
    </row>
    <row r="917" spans="7:7" x14ac:dyDescent="0.25">
      <c r="G917" s="954"/>
    </row>
    <row r="918" spans="7:7" x14ac:dyDescent="0.25">
      <c r="G918" s="954"/>
    </row>
    <row r="919" spans="7:7" x14ac:dyDescent="0.25">
      <c r="G919" s="954"/>
    </row>
    <row r="920" spans="7:7" x14ac:dyDescent="0.25">
      <c r="G920" s="954"/>
    </row>
    <row r="921" spans="7:7" x14ac:dyDescent="0.25">
      <c r="G921" s="954"/>
    </row>
    <row r="922" spans="7:7" x14ac:dyDescent="0.25">
      <c r="G922" s="954"/>
    </row>
    <row r="923" spans="7:7" x14ac:dyDescent="0.25">
      <c r="G923" s="954"/>
    </row>
    <row r="924" spans="7:7" x14ac:dyDescent="0.25">
      <c r="G924" s="954"/>
    </row>
    <row r="925" spans="7:7" x14ac:dyDescent="0.25">
      <c r="G925" s="954"/>
    </row>
    <row r="926" spans="7:7" x14ac:dyDescent="0.25">
      <c r="G926" s="954"/>
    </row>
    <row r="927" spans="7:7" x14ac:dyDescent="0.25">
      <c r="G927" s="954"/>
    </row>
    <row r="928" spans="7:7" x14ac:dyDescent="0.25">
      <c r="G928" s="954"/>
    </row>
    <row r="929" spans="7:7" x14ac:dyDescent="0.25">
      <c r="G929" s="954"/>
    </row>
    <row r="930" spans="7:7" x14ac:dyDescent="0.25">
      <c r="G930" s="954"/>
    </row>
    <row r="931" spans="7:7" x14ac:dyDescent="0.25">
      <c r="G931" s="954"/>
    </row>
    <row r="932" spans="7:7" x14ac:dyDescent="0.25">
      <c r="G932" s="954"/>
    </row>
    <row r="933" spans="7:7" x14ac:dyDescent="0.25">
      <c r="G933" s="954"/>
    </row>
    <row r="934" spans="7:7" x14ac:dyDescent="0.25">
      <c r="G934" s="954"/>
    </row>
    <row r="935" spans="7:7" x14ac:dyDescent="0.25">
      <c r="G935" s="954"/>
    </row>
    <row r="936" spans="7:7" x14ac:dyDescent="0.25">
      <c r="G936" s="954"/>
    </row>
    <row r="937" spans="7:7" x14ac:dyDescent="0.25">
      <c r="G937" s="954"/>
    </row>
    <row r="938" spans="7:7" x14ac:dyDescent="0.25">
      <c r="G938" s="954"/>
    </row>
    <row r="939" spans="7:7" x14ac:dyDescent="0.25">
      <c r="G939" s="954"/>
    </row>
    <row r="940" spans="7:7" x14ac:dyDescent="0.25">
      <c r="G940" s="954"/>
    </row>
    <row r="941" spans="7:7" x14ac:dyDescent="0.25">
      <c r="G941" s="954"/>
    </row>
    <row r="942" spans="7:7" x14ac:dyDescent="0.25">
      <c r="G942" s="954"/>
    </row>
    <row r="943" spans="7:7" x14ac:dyDescent="0.25">
      <c r="G943" s="954"/>
    </row>
    <row r="944" spans="7:7" x14ac:dyDescent="0.25">
      <c r="G944" s="954"/>
    </row>
    <row r="945" spans="7:7" x14ac:dyDescent="0.25">
      <c r="G945" s="954"/>
    </row>
    <row r="946" spans="7:7" x14ac:dyDescent="0.25">
      <c r="G946" s="954"/>
    </row>
    <row r="947" spans="7:7" x14ac:dyDescent="0.25">
      <c r="G947" s="954"/>
    </row>
    <row r="948" spans="7:7" x14ac:dyDescent="0.25">
      <c r="G948" s="954"/>
    </row>
    <row r="949" spans="7:7" x14ac:dyDescent="0.25">
      <c r="G949" s="954"/>
    </row>
    <row r="950" spans="7:7" x14ac:dyDescent="0.25">
      <c r="G950" s="954"/>
    </row>
    <row r="951" spans="7:7" x14ac:dyDescent="0.25">
      <c r="G951" s="954"/>
    </row>
    <row r="952" spans="7:7" x14ac:dyDescent="0.25">
      <c r="G952" s="954"/>
    </row>
    <row r="953" spans="7:7" x14ac:dyDescent="0.25">
      <c r="G953" s="954"/>
    </row>
    <row r="954" spans="7:7" x14ac:dyDescent="0.25">
      <c r="G954" s="954"/>
    </row>
    <row r="955" spans="7:7" x14ac:dyDescent="0.25">
      <c r="G955" s="954"/>
    </row>
    <row r="956" spans="7:7" x14ac:dyDescent="0.25">
      <c r="G956" s="954"/>
    </row>
    <row r="957" spans="7:7" x14ac:dyDescent="0.25">
      <c r="G957" s="954"/>
    </row>
    <row r="958" spans="7:7" x14ac:dyDescent="0.25">
      <c r="G958" s="954"/>
    </row>
    <row r="959" spans="7:7" x14ac:dyDescent="0.25">
      <c r="G959" s="954"/>
    </row>
    <row r="960" spans="7:7" x14ac:dyDescent="0.25">
      <c r="G960" s="954"/>
    </row>
    <row r="961" spans="7:7" x14ac:dyDescent="0.25">
      <c r="G961" s="954"/>
    </row>
    <row r="962" spans="7:7" x14ac:dyDescent="0.25">
      <c r="G962" s="954"/>
    </row>
    <row r="963" spans="7:7" x14ac:dyDescent="0.25">
      <c r="G963" s="954"/>
    </row>
    <row r="964" spans="7:7" x14ac:dyDescent="0.25">
      <c r="G964" s="954"/>
    </row>
    <row r="965" spans="7:7" x14ac:dyDescent="0.25">
      <c r="G965" s="954"/>
    </row>
    <row r="966" spans="7:7" x14ac:dyDescent="0.25">
      <c r="G966" s="954"/>
    </row>
    <row r="967" spans="7:7" x14ac:dyDescent="0.25">
      <c r="G967" s="954"/>
    </row>
    <row r="968" spans="7:7" x14ac:dyDescent="0.25">
      <c r="G968" s="954"/>
    </row>
    <row r="969" spans="7:7" x14ac:dyDescent="0.25">
      <c r="G969" s="954"/>
    </row>
    <row r="970" spans="7:7" x14ac:dyDescent="0.25">
      <c r="G970" s="954"/>
    </row>
    <row r="971" spans="7:7" x14ac:dyDescent="0.25">
      <c r="G971" s="954"/>
    </row>
    <row r="972" spans="7:7" x14ac:dyDescent="0.25">
      <c r="G972" s="954"/>
    </row>
    <row r="973" spans="7:7" x14ac:dyDescent="0.25">
      <c r="G973" s="954"/>
    </row>
    <row r="974" spans="7:7" x14ac:dyDescent="0.25">
      <c r="G974" s="954"/>
    </row>
    <row r="975" spans="7:7" x14ac:dyDescent="0.25">
      <c r="G975" s="954"/>
    </row>
    <row r="976" spans="7:7" x14ac:dyDescent="0.25">
      <c r="G976" s="954"/>
    </row>
    <row r="977" spans="7:7" x14ac:dyDescent="0.25">
      <c r="G977" s="954"/>
    </row>
    <row r="978" spans="7:7" x14ac:dyDescent="0.25">
      <c r="G978" s="954"/>
    </row>
    <row r="979" spans="7:7" x14ac:dyDescent="0.25">
      <c r="G979" s="954"/>
    </row>
    <row r="980" spans="7:7" x14ac:dyDescent="0.25">
      <c r="G980" s="954"/>
    </row>
    <row r="981" spans="7:7" x14ac:dyDescent="0.25">
      <c r="G981" s="954"/>
    </row>
    <row r="982" spans="7:7" x14ac:dyDescent="0.25">
      <c r="G982" s="954"/>
    </row>
    <row r="983" spans="7:7" x14ac:dyDescent="0.25">
      <c r="G983" s="954"/>
    </row>
    <row r="984" spans="7:7" x14ac:dyDescent="0.25">
      <c r="G984" s="954"/>
    </row>
    <row r="985" spans="7:7" x14ac:dyDescent="0.25">
      <c r="G985" s="954"/>
    </row>
    <row r="986" spans="7:7" x14ac:dyDescent="0.25">
      <c r="G986" s="954"/>
    </row>
    <row r="987" spans="7:7" x14ac:dyDescent="0.25">
      <c r="G987" s="954"/>
    </row>
    <row r="988" spans="7:7" x14ac:dyDescent="0.25">
      <c r="G988" s="954"/>
    </row>
    <row r="989" spans="7:7" x14ac:dyDescent="0.25">
      <c r="G989" s="954"/>
    </row>
    <row r="990" spans="7:7" x14ac:dyDescent="0.25">
      <c r="G990" s="954"/>
    </row>
    <row r="991" spans="7:7" x14ac:dyDescent="0.25">
      <c r="G991" s="954"/>
    </row>
    <row r="992" spans="7:7" x14ac:dyDescent="0.25">
      <c r="G992" s="954"/>
    </row>
    <row r="993" spans="7:7" x14ac:dyDescent="0.25">
      <c r="G993" s="954"/>
    </row>
    <row r="994" spans="7:7" x14ac:dyDescent="0.25">
      <c r="G994" s="954"/>
    </row>
    <row r="995" spans="7:7" x14ac:dyDescent="0.25">
      <c r="G995" s="954"/>
    </row>
    <row r="996" spans="7:7" x14ac:dyDescent="0.25">
      <c r="G996" s="954"/>
    </row>
    <row r="997" spans="7:7" x14ac:dyDescent="0.25">
      <c r="G997" s="954"/>
    </row>
    <row r="998" spans="7:7" x14ac:dyDescent="0.25">
      <c r="G998" s="954"/>
    </row>
    <row r="999" spans="7:7" x14ac:dyDescent="0.25">
      <c r="G999" s="954"/>
    </row>
    <row r="1000" spans="7:7" x14ac:dyDescent="0.25">
      <c r="G1000" s="954"/>
    </row>
    <row r="1001" spans="7:7" x14ac:dyDescent="0.25">
      <c r="G1001" s="954"/>
    </row>
    <row r="1002" spans="7:7" x14ac:dyDescent="0.25">
      <c r="G1002" s="954"/>
    </row>
    <row r="1003" spans="7:7" x14ac:dyDescent="0.25">
      <c r="G1003" s="954"/>
    </row>
    <row r="1004" spans="7:7" x14ac:dyDescent="0.25">
      <c r="G1004" s="954"/>
    </row>
    <row r="1005" spans="7:7" x14ac:dyDescent="0.25">
      <c r="G1005" s="954"/>
    </row>
    <row r="1006" spans="7:7" x14ac:dyDescent="0.25">
      <c r="G1006" s="954"/>
    </row>
    <row r="1007" spans="7:7" x14ac:dyDescent="0.25">
      <c r="G1007" s="954"/>
    </row>
    <row r="1008" spans="7:7" x14ac:dyDescent="0.25">
      <c r="G1008" s="954"/>
    </row>
    <row r="1009" spans="7:7" x14ac:dyDescent="0.25">
      <c r="G1009" s="954"/>
    </row>
    <row r="1010" spans="7:7" x14ac:dyDescent="0.25">
      <c r="G1010" s="954"/>
    </row>
    <row r="1011" spans="7:7" x14ac:dyDescent="0.25">
      <c r="G1011" s="954"/>
    </row>
    <row r="1012" spans="7:7" x14ac:dyDescent="0.25">
      <c r="G1012" s="954"/>
    </row>
    <row r="1013" spans="7:7" x14ac:dyDescent="0.25">
      <c r="G1013" s="954"/>
    </row>
    <row r="1014" spans="7:7" x14ac:dyDescent="0.25">
      <c r="G1014" s="954"/>
    </row>
    <row r="1015" spans="7:7" x14ac:dyDescent="0.25">
      <c r="G1015" s="954"/>
    </row>
    <row r="1016" spans="7:7" x14ac:dyDescent="0.25">
      <c r="G1016" s="954"/>
    </row>
    <row r="1017" spans="7:7" x14ac:dyDescent="0.25">
      <c r="G1017" s="954"/>
    </row>
    <row r="1018" spans="7:7" x14ac:dyDescent="0.25">
      <c r="G1018" s="954"/>
    </row>
    <row r="1019" spans="7:7" x14ac:dyDescent="0.25">
      <c r="G1019" s="954"/>
    </row>
    <row r="1020" spans="7:7" x14ac:dyDescent="0.25">
      <c r="G1020" s="954"/>
    </row>
    <row r="1021" spans="7:7" x14ac:dyDescent="0.25">
      <c r="G1021" s="954"/>
    </row>
    <row r="1022" spans="7:7" x14ac:dyDescent="0.25">
      <c r="G1022" s="954"/>
    </row>
    <row r="1023" spans="7:7" x14ac:dyDescent="0.25">
      <c r="G1023" s="954"/>
    </row>
    <row r="1024" spans="7:7" x14ac:dyDescent="0.25">
      <c r="G1024" s="954"/>
    </row>
    <row r="1025" spans="7:7" x14ac:dyDescent="0.25">
      <c r="G1025" s="954"/>
    </row>
    <row r="1026" spans="7:7" x14ac:dyDescent="0.25">
      <c r="G1026" s="954"/>
    </row>
    <row r="1027" spans="7:7" x14ac:dyDescent="0.25">
      <c r="G1027" s="954"/>
    </row>
    <row r="1028" spans="7:7" x14ac:dyDescent="0.25">
      <c r="G1028" s="954"/>
    </row>
    <row r="1029" spans="7:7" x14ac:dyDescent="0.25">
      <c r="G1029" s="954"/>
    </row>
    <row r="1030" spans="7:7" x14ac:dyDescent="0.25">
      <c r="G1030" s="954"/>
    </row>
    <row r="1031" spans="7:7" x14ac:dyDescent="0.25">
      <c r="G1031" s="954"/>
    </row>
    <row r="1032" spans="7:7" x14ac:dyDescent="0.25">
      <c r="G1032" s="954"/>
    </row>
    <row r="1033" spans="7:7" x14ac:dyDescent="0.25">
      <c r="G1033" s="954"/>
    </row>
    <row r="1034" spans="7:7" x14ac:dyDescent="0.25">
      <c r="G1034" s="954"/>
    </row>
    <row r="1035" spans="7:7" x14ac:dyDescent="0.25">
      <c r="G1035" s="954"/>
    </row>
    <row r="1036" spans="7:7" x14ac:dyDescent="0.25">
      <c r="G1036" s="954"/>
    </row>
    <row r="1037" spans="7:7" x14ac:dyDescent="0.25">
      <c r="G1037" s="954"/>
    </row>
    <row r="1038" spans="7:7" x14ac:dyDescent="0.25">
      <c r="G1038" s="954"/>
    </row>
    <row r="1039" spans="7:7" x14ac:dyDescent="0.25">
      <c r="G1039" s="954"/>
    </row>
    <row r="1040" spans="7:7" x14ac:dyDescent="0.25">
      <c r="G1040" s="954"/>
    </row>
    <row r="1041" spans="7:7" x14ac:dyDescent="0.25">
      <c r="G1041" s="954"/>
    </row>
    <row r="1042" spans="7:7" x14ac:dyDescent="0.25">
      <c r="G1042" s="954"/>
    </row>
    <row r="1043" spans="7:7" x14ac:dyDescent="0.25">
      <c r="G1043" s="954"/>
    </row>
    <row r="1044" spans="7:7" x14ac:dyDescent="0.25">
      <c r="G1044" s="954"/>
    </row>
    <row r="1045" spans="7:7" x14ac:dyDescent="0.25">
      <c r="G1045" s="954"/>
    </row>
    <row r="1046" spans="7:7" x14ac:dyDescent="0.25">
      <c r="G1046" s="954"/>
    </row>
    <row r="1047" spans="7:7" x14ac:dyDescent="0.25">
      <c r="G1047" s="954"/>
    </row>
    <row r="1048" spans="7:7" x14ac:dyDescent="0.25">
      <c r="G1048" s="954"/>
    </row>
    <row r="1049" spans="7:7" x14ac:dyDescent="0.25">
      <c r="G1049" s="954"/>
    </row>
    <row r="1050" spans="7:7" x14ac:dyDescent="0.25">
      <c r="G1050" s="954"/>
    </row>
    <row r="1051" spans="7:7" x14ac:dyDescent="0.25">
      <c r="G1051" s="954"/>
    </row>
    <row r="1052" spans="7:7" x14ac:dyDescent="0.25">
      <c r="G1052" s="954"/>
    </row>
    <row r="1053" spans="7:7" x14ac:dyDescent="0.25">
      <c r="G1053" s="954"/>
    </row>
    <row r="1054" spans="7:7" x14ac:dyDescent="0.25">
      <c r="G1054" s="954"/>
    </row>
    <row r="1055" spans="7:7" x14ac:dyDescent="0.25">
      <c r="G1055" s="954"/>
    </row>
    <row r="1056" spans="7:7" x14ac:dyDescent="0.25">
      <c r="G1056" s="954"/>
    </row>
    <row r="1057" spans="7:7" x14ac:dyDescent="0.25">
      <c r="G1057" s="954"/>
    </row>
    <row r="1058" spans="7:7" x14ac:dyDescent="0.25">
      <c r="G1058" s="954"/>
    </row>
    <row r="1059" spans="7:7" x14ac:dyDescent="0.25">
      <c r="G1059" s="954"/>
    </row>
    <row r="1060" spans="7:7" x14ac:dyDescent="0.25">
      <c r="G1060" s="954"/>
    </row>
    <row r="1061" spans="7:7" x14ac:dyDescent="0.25">
      <c r="G1061" s="954"/>
    </row>
    <row r="1062" spans="7:7" x14ac:dyDescent="0.25">
      <c r="G1062" s="954"/>
    </row>
    <row r="1063" spans="7:7" x14ac:dyDescent="0.25">
      <c r="G1063" s="954"/>
    </row>
    <row r="1064" spans="7:7" x14ac:dyDescent="0.25">
      <c r="G1064" s="954"/>
    </row>
    <row r="1065" spans="7:7" x14ac:dyDescent="0.25">
      <c r="G1065" s="954"/>
    </row>
    <row r="1066" spans="7:7" x14ac:dyDescent="0.25">
      <c r="G1066" s="954"/>
    </row>
    <row r="1067" spans="7:7" x14ac:dyDescent="0.25">
      <c r="G1067" s="954"/>
    </row>
    <row r="1068" spans="7:7" x14ac:dyDescent="0.25">
      <c r="G1068" s="954"/>
    </row>
    <row r="1069" spans="7:7" x14ac:dyDescent="0.25">
      <c r="G1069" s="954"/>
    </row>
    <row r="1070" spans="7:7" x14ac:dyDescent="0.25">
      <c r="G1070" s="954"/>
    </row>
    <row r="1071" spans="7:7" x14ac:dyDescent="0.25">
      <c r="G1071" s="954"/>
    </row>
    <row r="1072" spans="7:7" x14ac:dyDescent="0.25">
      <c r="G1072" s="954"/>
    </row>
    <row r="1073" spans="7:7" x14ac:dyDescent="0.25">
      <c r="G1073" s="954"/>
    </row>
    <row r="1074" spans="7:7" x14ac:dyDescent="0.25">
      <c r="G1074" s="954"/>
    </row>
    <row r="1075" spans="7:7" x14ac:dyDescent="0.25">
      <c r="G1075" s="954"/>
    </row>
    <row r="1076" spans="7:7" x14ac:dyDescent="0.25">
      <c r="G1076" s="954"/>
    </row>
    <row r="1077" spans="7:7" x14ac:dyDescent="0.25">
      <c r="G1077" s="954"/>
    </row>
    <row r="1078" spans="7:7" x14ac:dyDescent="0.25">
      <c r="G1078" s="954"/>
    </row>
    <row r="1079" spans="7:7" x14ac:dyDescent="0.25">
      <c r="G1079" s="954"/>
    </row>
    <row r="1080" spans="7:7" x14ac:dyDescent="0.25">
      <c r="G1080" s="954"/>
    </row>
    <row r="1081" spans="7:7" x14ac:dyDescent="0.25">
      <c r="G1081" s="954"/>
    </row>
    <row r="1082" spans="7:7" x14ac:dyDescent="0.25">
      <c r="G1082" s="954"/>
    </row>
    <row r="1083" spans="7:7" x14ac:dyDescent="0.25">
      <c r="G1083" s="954"/>
    </row>
    <row r="1084" spans="7:7" x14ac:dyDescent="0.25">
      <c r="G1084" s="954"/>
    </row>
    <row r="1085" spans="7:7" x14ac:dyDescent="0.25">
      <c r="G1085" s="954"/>
    </row>
    <row r="1086" spans="7:7" x14ac:dyDescent="0.25">
      <c r="G1086" s="954"/>
    </row>
    <row r="1087" spans="7:7" x14ac:dyDescent="0.25">
      <c r="G1087" s="954"/>
    </row>
    <row r="1088" spans="7:7" x14ac:dyDescent="0.25">
      <c r="G1088" s="954"/>
    </row>
    <row r="1089" spans="7:7" x14ac:dyDescent="0.25">
      <c r="G1089" s="954"/>
    </row>
    <row r="1090" spans="7:7" x14ac:dyDescent="0.25">
      <c r="G1090" s="954"/>
    </row>
    <row r="1091" spans="7:7" x14ac:dyDescent="0.25">
      <c r="G1091" s="954"/>
    </row>
    <row r="1092" spans="7:7" x14ac:dyDescent="0.25">
      <c r="G1092" s="954"/>
    </row>
    <row r="1093" spans="7:7" x14ac:dyDescent="0.25">
      <c r="G1093" s="954"/>
    </row>
    <row r="1094" spans="7:7" x14ac:dyDescent="0.25">
      <c r="G1094" s="954"/>
    </row>
    <row r="1095" spans="7:7" x14ac:dyDescent="0.25">
      <c r="G1095" s="954"/>
    </row>
    <row r="1096" spans="7:7" x14ac:dyDescent="0.25">
      <c r="G1096" s="954"/>
    </row>
    <row r="1097" spans="7:7" x14ac:dyDescent="0.25">
      <c r="G1097" s="954"/>
    </row>
    <row r="1098" spans="7:7" x14ac:dyDescent="0.25">
      <c r="G1098" s="954"/>
    </row>
    <row r="1099" spans="7:7" x14ac:dyDescent="0.25">
      <c r="G1099" s="954"/>
    </row>
    <row r="1100" spans="7:7" x14ac:dyDescent="0.25">
      <c r="G1100" s="954"/>
    </row>
    <row r="1101" spans="7:7" x14ac:dyDescent="0.25">
      <c r="G1101" s="954"/>
    </row>
    <row r="1102" spans="7:7" x14ac:dyDescent="0.25">
      <c r="G1102" s="954"/>
    </row>
    <row r="1103" spans="7:7" x14ac:dyDescent="0.25">
      <c r="G1103" s="954"/>
    </row>
    <row r="1104" spans="7:7" x14ac:dyDescent="0.25">
      <c r="G1104" s="954"/>
    </row>
    <row r="1105" spans="7:7" x14ac:dyDescent="0.25">
      <c r="G1105" s="954"/>
    </row>
    <row r="1106" spans="7:7" x14ac:dyDescent="0.25">
      <c r="G1106" s="954"/>
    </row>
    <row r="1107" spans="7:7" x14ac:dyDescent="0.25">
      <c r="G1107" s="954"/>
    </row>
    <row r="1108" spans="7:7" x14ac:dyDescent="0.25">
      <c r="G1108" s="954"/>
    </row>
    <row r="1109" spans="7:7" x14ac:dyDescent="0.25">
      <c r="G1109" s="954"/>
    </row>
    <row r="1110" spans="7:7" x14ac:dyDescent="0.25">
      <c r="G1110" s="954"/>
    </row>
    <row r="1111" spans="7:7" x14ac:dyDescent="0.25">
      <c r="G1111" s="954"/>
    </row>
    <row r="1112" spans="7:7" x14ac:dyDescent="0.25">
      <c r="G1112" s="954"/>
    </row>
    <row r="1113" spans="7:7" x14ac:dyDescent="0.25">
      <c r="G1113" s="954"/>
    </row>
    <row r="1114" spans="7:7" x14ac:dyDescent="0.25">
      <c r="G1114" s="954"/>
    </row>
    <row r="1115" spans="7:7" x14ac:dyDescent="0.25">
      <c r="G1115" s="954"/>
    </row>
    <row r="1116" spans="7:7" x14ac:dyDescent="0.25">
      <c r="G1116" s="954"/>
    </row>
    <row r="1117" spans="7:7" x14ac:dyDescent="0.25">
      <c r="G1117" s="954"/>
    </row>
    <row r="1118" spans="7:7" x14ac:dyDescent="0.25">
      <c r="G1118" s="954"/>
    </row>
    <row r="1119" spans="7:7" x14ac:dyDescent="0.25">
      <c r="G1119" s="954"/>
    </row>
    <row r="1120" spans="7:7" x14ac:dyDescent="0.25">
      <c r="G1120" s="954"/>
    </row>
    <row r="1121" spans="7:7" x14ac:dyDescent="0.25">
      <c r="G1121" s="954"/>
    </row>
    <row r="1122" spans="7:7" x14ac:dyDescent="0.25">
      <c r="G1122" s="954"/>
    </row>
    <row r="1123" spans="7:7" x14ac:dyDescent="0.25">
      <c r="G1123" s="954"/>
    </row>
    <row r="1124" spans="7:7" x14ac:dyDescent="0.25">
      <c r="G1124" s="954"/>
    </row>
    <row r="1125" spans="7:7" x14ac:dyDescent="0.25">
      <c r="G1125" s="954"/>
    </row>
    <row r="1126" spans="7:7" x14ac:dyDescent="0.25">
      <c r="G1126" s="954"/>
    </row>
    <row r="1127" spans="7:7" x14ac:dyDescent="0.25">
      <c r="G1127" s="954"/>
    </row>
    <row r="1128" spans="7:7" x14ac:dyDescent="0.25">
      <c r="G1128" s="954"/>
    </row>
    <row r="1129" spans="7:7" x14ac:dyDescent="0.25">
      <c r="G1129" s="954"/>
    </row>
    <row r="1130" spans="7:7" x14ac:dyDescent="0.25">
      <c r="G1130" s="954"/>
    </row>
    <row r="1131" spans="7:7" x14ac:dyDescent="0.25">
      <c r="G1131" s="954"/>
    </row>
    <row r="1132" spans="7:7" x14ac:dyDescent="0.25">
      <c r="G1132" s="954"/>
    </row>
    <row r="1133" spans="7:7" x14ac:dyDescent="0.25">
      <c r="G1133" s="954"/>
    </row>
    <row r="1134" spans="7:7" x14ac:dyDescent="0.25">
      <c r="G1134" s="954"/>
    </row>
    <row r="1135" spans="7:7" x14ac:dyDescent="0.25">
      <c r="G1135" s="954"/>
    </row>
    <row r="1136" spans="7:7" x14ac:dyDescent="0.25">
      <c r="G1136" s="954"/>
    </row>
    <row r="1137" spans="7:7" x14ac:dyDescent="0.25">
      <c r="G1137" s="954"/>
    </row>
    <row r="1138" spans="7:7" x14ac:dyDescent="0.25">
      <c r="G1138" s="954"/>
    </row>
    <row r="1139" spans="7:7" x14ac:dyDescent="0.25">
      <c r="G1139" s="954"/>
    </row>
    <row r="1140" spans="7:7" x14ac:dyDescent="0.25">
      <c r="G1140" s="954"/>
    </row>
    <row r="1141" spans="7:7" x14ac:dyDescent="0.25">
      <c r="G1141" s="954"/>
    </row>
    <row r="1142" spans="7:7" x14ac:dyDescent="0.25">
      <c r="G1142" s="954"/>
    </row>
    <row r="1143" spans="7:7" x14ac:dyDescent="0.25">
      <c r="G1143" s="954"/>
    </row>
    <row r="1144" spans="7:7" x14ac:dyDescent="0.25">
      <c r="G1144" s="954"/>
    </row>
    <row r="1145" spans="7:7" x14ac:dyDescent="0.25">
      <c r="G1145" s="954"/>
    </row>
    <row r="1146" spans="7:7" x14ac:dyDescent="0.25">
      <c r="G1146" s="954"/>
    </row>
    <row r="1147" spans="7:7" x14ac:dyDescent="0.25">
      <c r="G1147" s="954"/>
    </row>
    <row r="1148" spans="7:7" x14ac:dyDescent="0.25">
      <c r="G1148" s="954"/>
    </row>
    <row r="1149" spans="7:7" x14ac:dyDescent="0.25">
      <c r="G1149" s="954"/>
    </row>
    <row r="1150" spans="7:7" x14ac:dyDescent="0.25">
      <c r="G1150" s="954"/>
    </row>
    <row r="1151" spans="7:7" x14ac:dyDescent="0.25">
      <c r="G1151" s="954"/>
    </row>
    <row r="1152" spans="7:7" x14ac:dyDescent="0.25">
      <c r="G1152" s="954"/>
    </row>
    <row r="1153" spans="7:7" x14ac:dyDescent="0.25">
      <c r="G1153" s="954"/>
    </row>
    <row r="1154" spans="7:7" x14ac:dyDescent="0.25">
      <c r="G1154" s="954"/>
    </row>
    <row r="1155" spans="7:7" x14ac:dyDescent="0.25">
      <c r="G1155" s="954"/>
    </row>
    <row r="1156" spans="7:7" x14ac:dyDescent="0.25">
      <c r="G1156" s="954"/>
    </row>
    <row r="1157" spans="7:7" x14ac:dyDescent="0.25">
      <c r="G1157" s="954"/>
    </row>
    <row r="1158" spans="7:7" x14ac:dyDescent="0.25">
      <c r="G1158" s="954"/>
    </row>
    <row r="1159" spans="7:7" x14ac:dyDescent="0.25">
      <c r="G1159" s="954"/>
    </row>
    <row r="1160" spans="7:7" x14ac:dyDescent="0.25">
      <c r="G1160" s="954"/>
    </row>
    <row r="1161" spans="7:7" x14ac:dyDescent="0.25">
      <c r="G1161" s="954"/>
    </row>
    <row r="1162" spans="7:7" x14ac:dyDescent="0.25">
      <c r="G1162" s="954"/>
    </row>
    <row r="1163" spans="7:7" x14ac:dyDescent="0.25">
      <c r="G1163" s="954"/>
    </row>
    <row r="1164" spans="7:7" x14ac:dyDescent="0.25">
      <c r="G1164" s="954"/>
    </row>
    <row r="1165" spans="7:7" x14ac:dyDescent="0.25">
      <c r="G1165" s="954"/>
    </row>
    <row r="1166" spans="7:7" x14ac:dyDescent="0.25">
      <c r="G1166" s="954"/>
    </row>
    <row r="1167" spans="7:7" x14ac:dyDescent="0.25">
      <c r="G1167" s="954"/>
    </row>
    <row r="1168" spans="7:7" x14ac:dyDescent="0.25">
      <c r="G1168" s="954"/>
    </row>
    <row r="1169" spans="7:7" x14ac:dyDescent="0.25">
      <c r="G1169" s="954"/>
    </row>
    <row r="1170" spans="7:7" x14ac:dyDescent="0.25">
      <c r="G1170" s="954"/>
    </row>
    <row r="1171" spans="7:7" x14ac:dyDescent="0.25">
      <c r="G1171" s="954"/>
    </row>
    <row r="1172" spans="7:7" x14ac:dyDescent="0.25">
      <c r="G1172" s="954"/>
    </row>
    <row r="1173" spans="7:7" x14ac:dyDescent="0.25">
      <c r="G1173" s="954"/>
    </row>
    <row r="1174" spans="7:7" x14ac:dyDescent="0.25">
      <c r="G1174" s="954"/>
    </row>
    <row r="1175" spans="7:7" x14ac:dyDescent="0.25">
      <c r="G1175" s="954"/>
    </row>
    <row r="1176" spans="7:7" x14ac:dyDescent="0.25">
      <c r="G1176" s="954"/>
    </row>
    <row r="1177" spans="7:7" x14ac:dyDescent="0.25">
      <c r="G1177" s="954"/>
    </row>
    <row r="1178" spans="7:7" x14ac:dyDescent="0.25">
      <c r="G1178" s="954"/>
    </row>
    <row r="1179" spans="7:7" x14ac:dyDescent="0.25">
      <c r="G1179" s="954"/>
    </row>
    <row r="1180" spans="7:7" x14ac:dyDescent="0.25">
      <c r="G1180" s="954"/>
    </row>
    <row r="1181" spans="7:7" x14ac:dyDescent="0.25">
      <c r="G1181" s="954"/>
    </row>
    <row r="1182" spans="7:7" x14ac:dyDescent="0.25">
      <c r="G1182" s="954"/>
    </row>
    <row r="1183" spans="7:7" x14ac:dyDescent="0.25">
      <c r="G1183" s="954"/>
    </row>
    <row r="1184" spans="7:7" x14ac:dyDescent="0.25">
      <c r="G1184" s="954"/>
    </row>
    <row r="1185" spans="7:7" x14ac:dyDescent="0.25">
      <c r="G1185" s="954"/>
    </row>
    <row r="1186" spans="7:7" x14ac:dyDescent="0.25">
      <c r="G1186" s="954"/>
    </row>
    <row r="1187" spans="7:7" x14ac:dyDescent="0.25">
      <c r="G1187" s="954"/>
    </row>
    <row r="1188" spans="7:7" x14ac:dyDescent="0.25">
      <c r="G1188" s="954"/>
    </row>
    <row r="1189" spans="7:7" x14ac:dyDescent="0.25">
      <c r="G1189" s="954"/>
    </row>
    <row r="1190" spans="7:7" x14ac:dyDescent="0.25">
      <c r="G1190" s="954"/>
    </row>
    <row r="1191" spans="7:7" x14ac:dyDescent="0.25">
      <c r="G1191" s="954"/>
    </row>
    <row r="1192" spans="7:7" x14ac:dyDescent="0.25">
      <c r="G1192" s="954"/>
    </row>
    <row r="1193" spans="7:7" x14ac:dyDescent="0.25">
      <c r="G1193" s="954"/>
    </row>
    <row r="1194" spans="7:7" x14ac:dyDescent="0.25">
      <c r="G1194" s="954"/>
    </row>
    <row r="1195" spans="7:7" x14ac:dyDescent="0.25">
      <c r="G1195" s="954"/>
    </row>
    <row r="1196" spans="7:7" x14ac:dyDescent="0.25">
      <c r="G1196" s="954"/>
    </row>
    <row r="1197" spans="7:7" x14ac:dyDescent="0.25">
      <c r="G1197" s="954"/>
    </row>
    <row r="1198" spans="7:7" x14ac:dyDescent="0.25">
      <c r="G1198" s="954"/>
    </row>
    <row r="1199" spans="7:7" x14ac:dyDescent="0.25">
      <c r="G1199" s="954"/>
    </row>
    <row r="1200" spans="7:7" x14ac:dyDescent="0.25">
      <c r="G1200" s="954"/>
    </row>
    <row r="1201" spans="7:7" x14ac:dyDescent="0.25">
      <c r="G1201" s="954"/>
    </row>
    <row r="1202" spans="7:7" x14ac:dyDescent="0.25">
      <c r="G1202" s="954"/>
    </row>
    <row r="1203" spans="7:7" x14ac:dyDescent="0.25">
      <c r="G1203" s="954"/>
    </row>
    <row r="1204" spans="7:7" x14ac:dyDescent="0.25">
      <c r="G1204" s="954"/>
    </row>
    <row r="1205" spans="7:7" x14ac:dyDescent="0.25">
      <c r="G1205" s="954"/>
    </row>
    <row r="1206" spans="7:7" x14ac:dyDescent="0.25">
      <c r="G1206" s="954"/>
    </row>
    <row r="1207" spans="7:7" x14ac:dyDescent="0.25">
      <c r="G1207" s="954"/>
    </row>
    <row r="1208" spans="7:7" x14ac:dyDescent="0.25">
      <c r="G1208" s="954"/>
    </row>
    <row r="1209" spans="7:7" x14ac:dyDescent="0.25">
      <c r="G1209" s="954"/>
    </row>
    <row r="1210" spans="7:7" x14ac:dyDescent="0.25">
      <c r="G1210" s="954"/>
    </row>
    <row r="1211" spans="7:7" x14ac:dyDescent="0.25">
      <c r="G1211" s="954"/>
    </row>
    <row r="1212" spans="7:7" x14ac:dyDescent="0.25">
      <c r="G1212" s="954"/>
    </row>
    <row r="1213" spans="7:7" x14ac:dyDescent="0.25">
      <c r="G1213" s="954"/>
    </row>
    <row r="1214" spans="7:7" x14ac:dyDescent="0.25">
      <c r="G1214" s="954"/>
    </row>
    <row r="1215" spans="7:7" x14ac:dyDescent="0.25">
      <c r="G1215" s="954"/>
    </row>
    <row r="1216" spans="7:7" x14ac:dyDescent="0.25">
      <c r="G1216" s="954"/>
    </row>
    <row r="1217" spans="7:7" x14ac:dyDescent="0.25">
      <c r="G1217" s="954"/>
    </row>
    <row r="1218" spans="7:7" x14ac:dyDescent="0.25">
      <c r="G1218" s="954"/>
    </row>
    <row r="1219" spans="7:7" x14ac:dyDescent="0.25">
      <c r="G1219" s="954"/>
    </row>
    <row r="1220" spans="7:7" x14ac:dyDescent="0.25">
      <c r="G1220" s="954"/>
    </row>
    <row r="1221" spans="7:7" x14ac:dyDescent="0.25">
      <c r="G1221" s="954"/>
    </row>
    <row r="1222" spans="7:7" x14ac:dyDescent="0.25">
      <c r="G1222" s="954"/>
    </row>
    <row r="1223" spans="7:7" x14ac:dyDescent="0.25">
      <c r="G1223" s="954"/>
    </row>
    <row r="1224" spans="7:7" x14ac:dyDescent="0.25">
      <c r="G1224" s="954"/>
    </row>
    <row r="1225" spans="7:7" x14ac:dyDescent="0.25">
      <c r="G1225" s="954"/>
    </row>
    <row r="1226" spans="7:7" x14ac:dyDescent="0.25">
      <c r="G1226" s="954"/>
    </row>
    <row r="1227" spans="7:7" x14ac:dyDescent="0.25">
      <c r="G1227" s="954"/>
    </row>
    <row r="1228" spans="7:7" x14ac:dyDescent="0.25">
      <c r="G1228" s="954"/>
    </row>
    <row r="1229" spans="7:7" x14ac:dyDescent="0.25">
      <c r="G1229" s="954"/>
    </row>
    <row r="1230" spans="7:7" x14ac:dyDescent="0.25">
      <c r="G1230" s="954"/>
    </row>
    <row r="1231" spans="7:7" x14ac:dyDescent="0.25">
      <c r="G1231" s="954"/>
    </row>
    <row r="1232" spans="7:7" x14ac:dyDescent="0.25">
      <c r="G1232" s="954"/>
    </row>
    <row r="1233" spans="7:7" x14ac:dyDescent="0.25">
      <c r="G1233" s="954"/>
    </row>
    <row r="1234" spans="7:7" x14ac:dyDescent="0.25">
      <c r="G1234" s="954"/>
    </row>
    <row r="1235" spans="7:7" x14ac:dyDescent="0.25">
      <c r="G1235" s="954"/>
    </row>
    <row r="1236" spans="7:7" x14ac:dyDescent="0.25">
      <c r="G1236" s="954"/>
    </row>
    <row r="1237" spans="7:7" x14ac:dyDescent="0.25">
      <c r="G1237" s="954"/>
    </row>
    <row r="1238" spans="7:7" x14ac:dyDescent="0.25">
      <c r="G1238" s="954"/>
    </row>
    <row r="1239" spans="7:7" x14ac:dyDescent="0.25">
      <c r="G1239" s="954"/>
    </row>
    <row r="1240" spans="7:7" x14ac:dyDescent="0.25">
      <c r="G1240" s="954"/>
    </row>
    <row r="1241" spans="7:7" x14ac:dyDescent="0.25">
      <c r="G1241" s="954"/>
    </row>
    <row r="1242" spans="7:7" x14ac:dyDescent="0.25">
      <c r="G1242" s="954"/>
    </row>
    <row r="1243" spans="7:7" x14ac:dyDescent="0.25">
      <c r="G1243" s="954"/>
    </row>
    <row r="1244" spans="7:7" x14ac:dyDescent="0.25">
      <c r="G1244" s="954"/>
    </row>
    <row r="1245" spans="7:7" x14ac:dyDescent="0.25">
      <c r="G1245" s="954"/>
    </row>
    <row r="1246" spans="7:7" x14ac:dyDescent="0.25">
      <c r="G1246" s="954"/>
    </row>
    <row r="1247" spans="7:7" x14ac:dyDescent="0.25">
      <c r="G1247" s="954"/>
    </row>
    <row r="1248" spans="7:7" x14ac:dyDescent="0.25">
      <c r="G1248" s="954"/>
    </row>
    <row r="1249" spans="7:7" x14ac:dyDescent="0.25">
      <c r="G1249" s="954"/>
    </row>
    <row r="1250" spans="7:7" x14ac:dyDescent="0.25">
      <c r="G1250" s="954"/>
    </row>
    <row r="1251" spans="7:7" x14ac:dyDescent="0.25">
      <c r="G1251" s="954"/>
    </row>
    <row r="1252" spans="7:7" x14ac:dyDescent="0.25">
      <c r="G1252" s="954"/>
    </row>
    <row r="1253" spans="7:7" x14ac:dyDescent="0.25">
      <c r="G1253" s="954"/>
    </row>
    <row r="1254" spans="7:7" x14ac:dyDescent="0.25">
      <c r="G1254" s="954"/>
    </row>
    <row r="1255" spans="7:7" x14ac:dyDescent="0.25">
      <c r="G1255" s="954"/>
    </row>
    <row r="1256" spans="7:7" x14ac:dyDescent="0.25">
      <c r="G1256" s="954"/>
    </row>
    <row r="1257" spans="7:7" x14ac:dyDescent="0.25">
      <c r="G1257" s="954"/>
    </row>
    <row r="1258" spans="7:7" x14ac:dyDescent="0.25">
      <c r="G1258" s="954"/>
    </row>
    <row r="1259" spans="7:7" x14ac:dyDescent="0.25">
      <c r="G1259" s="954"/>
    </row>
    <row r="1260" spans="7:7" x14ac:dyDescent="0.25">
      <c r="G1260" s="954"/>
    </row>
    <row r="1261" spans="7:7" x14ac:dyDescent="0.25">
      <c r="G1261" s="954"/>
    </row>
    <row r="1262" spans="7:7" x14ac:dyDescent="0.25">
      <c r="G1262" s="954"/>
    </row>
    <row r="1263" spans="7:7" x14ac:dyDescent="0.25">
      <c r="G1263" s="954"/>
    </row>
    <row r="1264" spans="7:7" x14ac:dyDescent="0.25">
      <c r="G1264" s="954"/>
    </row>
    <row r="1265" spans="7:7" x14ac:dyDescent="0.25">
      <c r="G1265" s="954"/>
    </row>
    <row r="1266" spans="7:7" x14ac:dyDescent="0.25">
      <c r="G1266" s="954"/>
    </row>
    <row r="1267" spans="7:7" x14ac:dyDescent="0.25">
      <c r="G1267" s="954"/>
    </row>
    <row r="1268" spans="7:7" x14ac:dyDescent="0.25">
      <c r="G1268" s="954"/>
    </row>
    <row r="1269" spans="7:7" x14ac:dyDescent="0.25">
      <c r="G1269" s="954"/>
    </row>
    <row r="1270" spans="7:7" x14ac:dyDescent="0.25">
      <c r="G1270" s="954"/>
    </row>
    <row r="1271" spans="7:7" x14ac:dyDescent="0.25">
      <c r="G1271" s="954"/>
    </row>
    <row r="1272" spans="7:7" x14ac:dyDescent="0.25">
      <c r="G1272" s="954"/>
    </row>
    <row r="1273" spans="7:7" x14ac:dyDescent="0.25">
      <c r="G1273" s="954"/>
    </row>
    <row r="1274" spans="7:7" x14ac:dyDescent="0.25">
      <c r="G1274" s="954"/>
    </row>
    <row r="1275" spans="7:7" x14ac:dyDescent="0.25">
      <c r="G1275" s="954"/>
    </row>
    <row r="1276" spans="7:7" x14ac:dyDescent="0.25">
      <c r="G1276" s="954"/>
    </row>
    <row r="1277" spans="7:7" x14ac:dyDescent="0.25">
      <c r="G1277" s="954"/>
    </row>
    <row r="1278" spans="7:7" x14ac:dyDescent="0.25">
      <c r="G1278" s="954"/>
    </row>
    <row r="1279" spans="7:7" x14ac:dyDescent="0.25">
      <c r="G1279" s="954"/>
    </row>
    <row r="1280" spans="7:7" x14ac:dyDescent="0.25">
      <c r="G1280" s="954"/>
    </row>
    <row r="1281" spans="7:7" x14ac:dyDescent="0.25">
      <c r="G1281" s="954"/>
    </row>
    <row r="1282" spans="7:7" x14ac:dyDescent="0.25">
      <c r="G1282" s="954"/>
    </row>
    <row r="1283" spans="7:7" x14ac:dyDescent="0.25">
      <c r="G1283" s="954"/>
    </row>
    <row r="1284" spans="7:7" x14ac:dyDescent="0.25">
      <c r="G1284" s="954"/>
    </row>
    <row r="1285" spans="7:7" x14ac:dyDescent="0.25">
      <c r="G1285" s="954"/>
    </row>
    <row r="1286" spans="7:7" x14ac:dyDescent="0.25">
      <c r="G1286" s="954"/>
    </row>
    <row r="1287" spans="7:7" x14ac:dyDescent="0.25">
      <c r="G1287" s="954"/>
    </row>
    <row r="1288" spans="7:7" x14ac:dyDescent="0.25">
      <c r="G1288" s="954"/>
    </row>
    <row r="1289" spans="7:7" x14ac:dyDescent="0.25">
      <c r="G1289" s="954"/>
    </row>
    <row r="1290" spans="7:7" x14ac:dyDescent="0.25">
      <c r="G1290" s="954"/>
    </row>
    <row r="1291" spans="7:7" x14ac:dyDescent="0.25">
      <c r="G1291" s="954"/>
    </row>
    <row r="1292" spans="7:7" x14ac:dyDescent="0.25">
      <c r="G1292" s="954"/>
    </row>
    <row r="1293" spans="7:7" x14ac:dyDescent="0.25">
      <c r="G1293" s="954"/>
    </row>
    <row r="1294" spans="7:7" x14ac:dyDescent="0.25">
      <c r="G1294" s="954"/>
    </row>
    <row r="1295" spans="7:7" x14ac:dyDescent="0.25">
      <c r="G1295" s="954"/>
    </row>
    <row r="1296" spans="7:7" x14ac:dyDescent="0.25">
      <c r="G1296" s="954"/>
    </row>
    <row r="1297" spans="7:7" x14ac:dyDescent="0.25">
      <c r="G1297" s="954"/>
    </row>
    <row r="1298" spans="7:7" x14ac:dyDescent="0.25">
      <c r="G1298" s="954"/>
    </row>
    <row r="1299" spans="7:7" x14ac:dyDescent="0.25">
      <c r="G1299" s="954"/>
    </row>
    <row r="1300" spans="7:7" x14ac:dyDescent="0.25">
      <c r="G1300" s="954"/>
    </row>
    <row r="1301" spans="7:7" x14ac:dyDescent="0.25">
      <c r="G1301" s="954"/>
    </row>
    <row r="1302" spans="7:7" x14ac:dyDescent="0.25">
      <c r="G1302" s="954"/>
    </row>
    <row r="1303" spans="7:7" x14ac:dyDescent="0.25">
      <c r="G1303" s="954"/>
    </row>
    <row r="1304" spans="7:7" x14ac:dyDescent="0.25">
      <c r="G1304" s="954"/>
    </row>
    <row r="1305" spans="7:7" x14ac:dyDescent="0.25">
      <c r="G1305" s="954"/>
    </row>
    <row r="1306" spans="7:7" x14ac:dyDescent="0.25">
      <c r="G1306" s="954"/>
    </row>
    <row r="1307" spans="7:7" x14ac:dyDescent="0.25">
      <c r="G1307" s="954"/>
    </row>
    <row r="1308" spans="7:7" x14ac:dyDescent="0.25">
      <c r="G1308" s="954"/>
    </row>
    <row r="1309" spans="7:7" x14ac:dyDescent="0.25">
      <c r="G1309" s="954"/>
    </row>
    <row r="1310" spans="7:7" x14ac:dyDescent="0.25">
      <c r="G1310" s="954"/>
    </row>
    <row r="1311" spans="7:7" x14ac:dyDescent="0.25">
      <c r="G1311" s="954"/>
    </row>
    <row r="1312" spans="7:7" x14ac:dyDescent="0.25">
      <c r="G1312" s="954"/>
    </row>
    <row r="1313" spans="7:7" x14ac:dyDescent="0.25">
      <c r="G1313" s="954"/>
    </row>
    <row r="1314" spans="7:7" x14ac:dyDescent="0.25">
      <c r="G1314" s="954"/>
    </row>
    <row r="1315" spans="7:7" x14ac:dyDescent="0.25">
      <c r="G1315" s="954"/>
    </row>
    <row r="1316" spans="7:7" x14ac:dyDescent="0.25">
      <c r="G1316" s="954"/>
    </row>
    <row r="1317" spans="7:7" x14ac:dyDescent="0.25">
      <c r="G1317" s="954"/>
    </row>
    <row r="1318" spans="7:7" x14ac:dyDescent="0.25">
      <c r="G1318" s="954"/>
    </row>
    <row r="1319" spans="7:7" x14ac:dyDescent="0.25">
      <c r="G1319" s="954"/>
    </row>
    <row r="1320" spans="7:7" x14ac:dyDescent="0.25">
      <c r="G1320" s="954"/>
    </row>
    <row r="1321" spans="7:7" x14ac:dyDescent="0.25">
      <c r="G1321" s="954"/>
    </row>
    <row r="1322" spans="7:7" x14ac:dyDescent="0.25">
      <c r="G1322" s="954"/>
    </row>
    <row r="1323" spans="7:7" x14ac:dyDescent="0.25">
      <c r="G1323" s="954"/>
    </row>
    <row r="1324" spans="7:7" x14ac:dyDescent="0.25">
      <c r="G1324" s="954"/>
    </row>
    <row r="1325" spans="7:7" x14ac:dyDescent="0.25">
      <c r="G1325" s="954"/>
    </row>
    <row r="1326" spans="7:7" x14ac:dyDescent="0.25">
      <c r="G1326" s="954"/>
    </row>
    <row r="1327" spans="7:7" x14ac:dyDescent="0.25">
      <c r="G1327" s="954"/>
    </row>
    <row r="1328" spans="7:7" x14ac:dyDescent="0.25">
      <c r="G1328" s="954"/>
    </row>
    <row r="1329" spans="7:7" x14ac:dyDescent="0.25">
      <c r="G1329" s="954"/>
    </row>
    <row r="1330" spans="7:7" x14ac:dyDescent="0.25">
      <c r="G1330" s="954"/>
    </row>
    <row r="1331" spans="7:7" x14ac:dyDescent="0.25">
      <c r="G1331" s="954"/>
    </row>
    <row r="1332" spans="7:7" x14ac:dyDescent="0.25">
      <c r="G1332" s="954"/>
    </row>
    <row r="1333" spans="7:7" x14ac:dyDescent="0.25">
      <c r="G1333" s="954"/>
    </row>
    <row r="1334" spans="7:7" x14ac:dyDescent="0.25">
      <c r="G1334" s="954"/>
    </row>
    <row r="1335" spans="7:7" x14ac:dyDescent="0.25">
      <c r="G1335" s="954"/>
    </row>
    <row r="1336" spans="7:7" x14ac:dyDescent="0.25">
      <c r="G1336" s="954"/>
    </row>
    <row r="1337" spans="7:7" x14ac:dyDescent="0.25">
      <c r="G1337" s="954"/>
    </row>
    <row r="1338" spans="7:7" x14ac:dyDescent="0.25">
      <c r="G1338" s="954"/>
    </row>
    <row r="1339" spans="7:7" x14ac:dyDescent="0.25">
      <c r="G1339" s="954"/>
    </row>
    <row r="1340" spans="7:7" x14ac:dyDescent="0.25">
      <c r="G1340" s="954"/>
    </row>
    <row r="1341" spans="7:7" x14ac:dyDescent="0.25">
      <c r="G1341" s="954"/>
    </row>
    <row r="1342" spans="7:7" x14ac:dyDescent="0.25">
      <c r="G1342" s="954"/>
    </row>
    <row r="1343" spans="7:7" x14ac:dyDescent="0.25">
      <c r="G1343" s="954"/>
    </row>
    <row r="1344" spans="7:7" x14ac:dyDescent="0.25">
      <c r="G1344" s="954"/>
    </row>
    <row r="1345" spans="7:7" x14ac:dyDescent="0.25">
      <c r="G1345" s="954"/>
    </row>
    <row r="1346" spans="7:7" x14ac:dyDescent="0.25">
      <c r="G1346" s="954"/>
    </row>
    <row r="1347" spans="7:7" x14ac:dyDescent="0.25">
      <c r="G1347" s="954"/>
    </row>
    <row r="1348" spans="7:7" x14ac:dyDescent="0.25">
      <c r="G1348" s="954"/>
    </row>
    <row r="1349" spans="7:7" x14ac:dyDescent="0.25">
      <c r="G1349" s="954"/>
    </row>
    <row r="1350" spans="7:7" x14ac:dyDescent="0.25">
      <c r="G1350" s="954"/>
    </row>
    <row r="1351" spans="7:7" x14ac:dyDescent="0.25">
      <c r="G1351" s="954"/>
    </row>
    <row r="1352" spans="7:7" x14ac:dyDescent="0.25">
      <c r="G1352" s="954"/>
    </row>
    <row r="1353" spans="7:7" x14ac:dyDescent="0.25">
      <c r="G1353" s="954"/>
    </row>
    <row r="1354" spans="7:7" x14ac:dyDescent="0.25">
      <c r="G1354" s="954"/>
    </row>
    <row r="1355" spans="7:7" x14ac:dyDescent="0.25">
      <c r="G1355" s="954"/>
    </row>
    <row r="1356" spans="7:7" x14ac:dyDescent="0.25">
      <c r="G1356" s="954"/>
    </row>
    <row r="1357" spans="7:7" x14ac:dyDescent="0.25">
      <c r="G1357" s="954"/>
    </row>
    <row r="1358" spans="7:7" x14ac:dyDescent="0.25">
      <c r="G1358" s="954"/>
    </row>
    <row r="1359" spans="7:7" x14ac:dyDescent="0.25">
      <c r="G1359" s="954"/>
    </row>
    <row r="1360" spans="7:7" x14ac:dyDescent="0.25">
      <c r="G1360" s="954"/>
    </row>
    <row r="1361" spans="7:7" x14ac:dyDescent="0.25">
      <c r="G1361" s="954"/>
    </row>
    <row r="1362" spans="7:7" x14ac:dyDescent="0.25">
      <c r="G1362" s="954"/>
    </row>
    <row r="1363" spans="7:7" x14ac:dyDescent="0.25">
      <c r="G1363" s="954"/>
    </row>
    <row r="1364" spans="7:7" x14ac:dyDescent="0.25">
      <c r="G1364" s="954"/>
    </row>
    <row r="1365" spans="7:7" x14ac:dyDescent="0.25">
      <c r="G1365" s="954"/>
    </row>
    <row r="1366" spans="7:7" x14ac:dyDescent="0.25">
      <c r="G1366" s="954"/>
    </row>
    <row r="1367" spans="7:7" x14ac:dyDescent="0.25">
      <c r="G1367" s="954"/>
    </row>
    <row r="1368" spans="7:7" x14ac:dyDescent="0.25">
      <c r="G1368" s="954"/>
    </row>
    <row r="1369" spans="7:7" x14ac:dyDescent="0.25">
      <c r="G1369" s="954"/>
    </row>
    <row r="1370" spans="7:7" x14ac:dyDescent="0.25">
      <c r="G1370" s="954"/>
    </row>
    <row r="1371" spans="7:7" x14ac:dyDescent="0.25">
      <c r="G1371" s="954"/>
    </row>
    <row r="1372" spans="7:7" x14ac:dyDescent="0.25">
      <c r="G1372" s="954"/>
    </row>
    <row r="1373" spans="7:7" x14ac:dyDescent="0.25">
      <c r="G1373" s="954"/>
    </row>
    <row r="1374" spans="7:7" x14ac:dyDescent="0.25">
      <c r="G1374" s="954"/>
    </row>
    <row r="1375" spans="7:7" x14ac:dyDescent="0.25">
      <c r="G1375" s="954"/>
    </row>
    <row r="1376" spans="7:7" x14ac:dyDescent="0.25">
      <c r="G1376" s="954"/>
    </row>
    <row r="1377" spans="7:7" x14ac:dyDescent="0.25">
      <c r="G1377" s="954"/>
    </row>
    <row r="1378" spans="7:7" x14ac:dyDescent="0.25">
      <c r="G1378" s="954"/>
    </row>
    <row r="1379" spans="7:7" x14ac:dyDescent="0.25">
      <c r="G1379" s="954"/>
    </row>
    <row r="1380" spans="7:7" x14ac:dyDescent="0.25">
      <c r="G1380" s="954"/>
    </row>
    <row r="1381" spans="7:7" x14ac:dyDescent="0.25">
      <c r="G1381" s="954"/>
    </row>
    <row r="1382" spans="7:7" x14ac:dyDescent="0.25">
      <c r="G1382" s="954"/>
    </row>
    <row r="1383" spans="7:7" x14ac:dyDescent="0.25">
      <c r="G1383" s="954"/>
    </row>
    <row r="1384" spans="7:7" x14ac:dyDescent="0.25">
      <c r="G1384" s="954"/>
    </row>
    <row r="1385" spans="7:7" x14ac:dyDescent="0.25">
      <c r="G1385" s="954"/>
    </row>
    <row r="1386" spans="7:7" x14ac:dyDescent="0.25">
      <c r="G1386" s="954"/>
    </row>
    <row r="1387" spans="7:7" x14ac:dyDescent="0.25">
      <c r="G1387" s="954"/>
    </row>
    <row r="1388" spans="7:7" x14ac:dyDescent="0.25">
      <c r="G1388" s="954"/>
    </row>
    <row r="1389" spans="7:7" x14ac:dyDescent="0.25">
      <c r="G1389" s="954"/>
    </row>
    <row r="1390" spans="7:7" x14ac:dyDescent="0.25">
      <c r="G1390" s="954"/>
    </row>
    <row r="1391" spans="7:7" x14ac:dyDescent="0.25">
      <c r="G1391" s="954"/>
    </row>
    <row r="1392" spans="7:7" x14ac:dyDescent="0.25">
      <c r="G1392" s="954"/>
    </row>
    <row r="1393" spans="7:7" x14ac:dyDescent="0.25">
      <c r="G1393" s="954"/>
    </row>
    <row r="1394" spans="7:7" x14ac:dyDescent="0.25">
      <c r="G1394" s="954"/>
    </row>
    <row r="1395" spans="7:7" x14ac:dyDescent="0.25">
      <c r="G1395" s="954"/>
    </row>
    <row r="1396" spans="7:7" x14ac:dyDescent="0.25">
      <c r="G1396" s="954"/>
    </row>
    <row r="1397" spans="7:7" x14ac:dyDescent="0.25">
      <c r="G1397" s="954"/>
    </row>
    <row r="1398" spans="7:7" x14ac:dyDescent="0.25">
      <c r="G1398" s="954"/>
    </row>
    <row r="1399" spans="7:7" x14ac:dyDescent="0.25">
      <c r="G1399" s="954"/>
    </row>
    <row r="1400" spans="7:7" x14ac:dyDescent="0.25">
      <c r="G1400" s="954"/>
    </row>
    <row r="1401" spans="7:7" x14ac:dyDescent="0.25">
      <c r="G1401" s="954"/>
    </row>
    <row r="1402" spans="7:7" x14ac:dyDescent="0.25">
      <c r="G1402" s="954"/>
    </row>
    <row r="1403" spans="7:7" x14ac:dyDescent="0.25">
      <c r="G1403" s="954"/>
    </row>
    <row r="1404" spans="7:7" x14ac:dyDescent="0.25">
      <c r="G1404" s="954"/>
    </row>
    <row r="1405" spans="7:7" x14ac:dyDescent="0.25">
      <c r="G1405" s="954"/>
    </row>
    <row r="1406" spans="7:7" x14ac:dyDescent="0.25">
      <c r="G1406" s="954"/>
    </row>
    <row r="1407" spans="7:7" x14ac:dyDescent="0.25">
      <c r="G1407" s="954"/>
    </row>
    <row r="1408" spans="7:7" x14ac:dyDescent="0.25">
      <c r="G1408" s="954"/>
    </row>
    <row r="1409" spans="7:7" x14ac:dyDescent="0.25">
      <c r="G1409" s="954"/>
    </row>
    <row r="1410" spans="7:7" x14ac:dyDescent="0.25">
      <c r="G1410" s="954"/>
    </row>
    <row r="1411" spans="7:7" x14ac:dyDescent="0.25">
      <c r="G1411" s="954"/>
    </row>
    <row r="1412" spans="7:7" x14ac:dyDescent="0.25">
      <c r="G1412" s="954"/>
    </row>
    <row r="1413" spans="7:7" x14ac:dyDescent="0.25">
      <c r="G1413" s="954"/>
    </row>
    <row r="1414" spans="7:7" x14ac:dyDescent="0.25">
      <c r="G1414" s="954"/>
    </row>
    <row r="1415" spans="7:7" x14ac:dyDescent="0.25">
      <c r="G1415" s="954"/>
    </row>
    <row r="1416" spans="7:7" x14ac:dyDescent="0.25">
      <c r="G1416" s="954"/>
    </row>
    <row r="1417" spans="7:7" x14ac:dyDescent="0.25">
      <c r="G1417" s="954"/>
    </row>
    <row r="1418" spans="7:7" x14ac:dyDescent="0.25">
      <c r="G1418" s="954"/>
    </row>
    <row r="1419" spans="7:7" x14ac:dyDescent="0.25">
      <c r="G1419" s="954"/>
    </row>
    <row r="1420" spans="7:7" x14ac:dyDescent="0.25">
      <c r="G1420" s="954"/>
    </row>
    <row r="1421" spans="7:7" x14ac:dyDescent="0.25">
      <c r="G1421" s="954"/>
    </row>
    <row r="1422" spans="7:7" x14ac:dyDescent="0.25">
      <c r="G1422" s="954"/>
    </row>
    <row r="1423" spans="7:7" x14ac:dyDescent="0.25">
      <c r="G1423" s="954"/>
    </row>
    <row r="1424" spans="7:7" x14ac:dyDescent="0.25">
      <c r="G1424" s="954"/>
    </row>
    <row r="1425" spans="7:7" x14ac:dyDescent="0.25">
      <c r="G1425" s="954"/>
    </row>
    <row r="1426" spans="7:7" x14ac:dyDescent="0.25">
      <c r="G1426" s="954"/>
    </row>
    <row r="1427" spans="7:7" x14ac:dyDescent="0.25">
      <c r="G1427" s="954"/>
    </row>
    <row r="1428" spans="7:7" x14ac:dyDescent="0.25">
      <c r="G1428" s="954"/>
    </row>
    <row r="1429" spans="7:7" x14ac:dyDescent="0.25">
      <c r="G1429" s="954"/>
    </row>
    <row r="1430" spans="7:7" x14ac:dyDescent="0.25">
      <c r="G1430" s="954"/>
    </row>
    <row r="1431" spans="7:7" x14ac:dyDescent="0.25">
      <c r="G1431" s="954"/>
    </row>
    <row r="1432" spans="7:7" x14ac:dyDescent="0.25">
      <c r="G1432" s="954"/>
    </row>
    <row r="1433" spans="7:7" x14ac:dyDescent="0.25">
      <c r="G1433" s="954"/>
    </row>
    <row r="1434" spans="7:7" x14ac:dyDescent="0.25">
      <c r="G1434" s="954"/>
    </row>
    <row r="1435" spans="7:7" x14ac:dyDescent="0.25">
      <c r="G1435" s="954"/>
    </row>
    <row r="1436" spans="7:7" x14ac:dyDescent="0.25">
      <c r="G1436" s="954"/>
    </row>
    <row r="1437" spans="7:7" x14ac:dyDescent="0.25">
      <c r="G1437" s="954"/>
    </row>
    <row r="1438" spans="7:7" x14ac:dyDescent="0.25">
      <c r="G1438" s="954"/>
    </row>
    <row r="1439" spans="7:7" x14ac:dyDescent="0.25">
      <c r="G1439" s="954"/>
    </row>
    <row r="1440" spans="7:7" x14ac:dyDescent="0.25">
      <c r="G1440" s="954"/>
    </row>
    <row r="1441" spans="7:7" x14ac:dyDescent="0.25">
      <c r="G1441" s="954"/>
    </row>
    <row r="1442" spans="7:7" x14ac:dyDescent="0.25">
      <c r="G1442" s="954"/>
    </row>
    <row r="1443" spans="7:7" x14ac:dyDescent="0.25">
      <c r="G1443" s="954"/>
    </row>
    <row r="1444" spans="7:7" x14ac:dyDescent="0.25">
      <c r="G1444" s="954"/>
    </row>
    <row r="1445" spans="7:7" x14ac:dyDescent="0.25">
      <c r="G1445" s="954"/>
    </row>
    <row r="1446" spans="7:7" x14ac:dyDescent="0.25">
      <c r="G1446" s="954"/>
    </row>
    <row r="1447" spans="7:7" x14ac:dyDescent="0.25">
      <c r="G1447" s="954"/>
    </row>
    <row r="1448" spans="7:7" x14ac:dyDescent="0.25">
      <c r="G1448" s="954"/>
    </row>
    <row r="1449" spans="7:7" x14ac:dyDescent="0.25">
      <c r="G1449" s="954"/>
    </row>
    <row r="1450" spans="7:7" x14ac:dyDescent="0.25">
      <c r="G1450" s="954"/>
    </row>
    <row r="1451" spans="7:7" x14ac:dyDescent="0.25">
      <c r="G1451" s="954"/>
    </row>
    <row r="1452" spans="7:7" x14ac:dyDescent="0.25">
      <c r="G1452" s="954"/>
    </row>
    <row r="1453" spans="7:7" x14ac:dyDescent="0.25">
      <c r="G1453" s="954"/>
    </row>
    <row r="1454" spans="7:7" x14ac:dyDescent="0.25">
      <c r="G1454" s="954"/>
    </row>
    <row r="1455" spans="7:7" x14ac:dyDescent="0.25">
      <c r="G1455" s="954"/>
    </row>
    <row r="1456" spans="7:7" x14ac:dyDescent="0.25">
      <c r="G1456" s="954"/>
    </row>
    <row r="1457" spans="7:7" x14ac:dyDescent="0.25">
      <c r="G1457" s="954"/>
    </row>
    <row r="1458" spans="7:7" x14ac:dyDescent="0.25">
      <c r="G1458" s="954"/>
    </row>
    <row r="1459" spans="7:7" x14ac:dyDescent="0.25">
      <c r="G1459" s="954"/>
    </row>
    <row r="1460" spans="7:7" x14ac:dyDescent="0.25">
      <c r="G1460" s="954"/>
    </row>
    <row r="1461" spans="7:7" x14ac:dyDescent="0.25">
      <c r="G1461" s="954"/>
    </row>
    <row r="1462" spans="7:7" x14ac:dyDescent="0.25">
      <c r="G1462" s="954"/>
    </row>
    <row r="1463" spans="7:7" x14ac:dyDescent="0.25">
      <c r="G1463" s="954"/>
    </row>
    <row r="1464" spans="7:7" x14ac:dyDescent="0.25">
      <c r="G1464" s="954"/>
    </row>
    <row r="1465" spans="7:7" x14ac:dyDescent="0.25">
      <c r="G1465" s="954"/>
    </row>
    <row r="1466" spans="7:7" x14ac:dyDescent="0.25">
      <c r="G1466" s="954"/>
    </row>
    <row r="1467" spans="7:7" x14ac:dyDescent="0.25">
      <c r="G1467" s="954"/>
    </row>
    <row r="1468" spans="7:7" x14ac:dyDescent="0.25">
      <c r="G1468" s="954"/>
    </row>
    <row r="1469" spans="7:7" x14ac:dyDescent="0.25">
      <c r="G1469" s="954"/>
    </row>
    <row r="1470" spans="7:7" x14ac:dyDescent="0.25">
      <c r="G1470" s="954"/>
    </row>
    <row r="1471" spans="7:7" x14ac:dyDescent="0.25">
      <c r="G1471" s="954"/>
    </row>
    <row r="1472" spans="7:7" x14ac:dyDescent="0.25">
      <c r="G1472" s="954"/>
    </row>
    <row r="1473" spans="7:7" x14ac:dyDescent="0.25">
      <c r="G1473" s="954"/>
    </row>
    <row r="1474" spans="7:7" x14ac:dyDescent="0.25">
      <c r="G1474" s="954"/>
    </row>
    <row r="1475" spans="7:7" x14ac:dyDescent="0.25">
      <c r="G1475" s="954"/>
    </row>
    <row r="1476" spans="7:7" x14ac:dyDescent="0.25">
      <c r="G1476" s="954"/>
    </row>
    <row r="1477" spans="7:7" x14ac:dyDescent="0.25">
      <c r="G1477" s="954"/>
    </row>
    <row r="1478" spans="7:7" x14ac:dyDescent="0.25">
      <c r="G1478" s="954"/>
    </row>
    <row r="1479" spans="7:7" x14ac:dyDescent="0.25">
      <c r="G1479" s="954"/>
    </row>
    <row r="1480" spans="7:7" x14ac:dyDescent="0.25">
      <c r="G1480" s="954"/>
    </row>
    <row r="1481" spans="7:7" x14ac:dyDescent="0.25">
      <c r="G1481" s="954"/>
    </row>
    <row r="1482" spans="7:7" x14ac:dyDescent="0.25">
      <c r="G1482" s="954"/>
    </row>
    <row r="1483" spans="7:7" x14ac:dyDescent="0.25">
      <c r="G1483" s="954"/>
    </row>
    <row r="1484" spans="7:7" x14ac:dyDescent="0.25">
      <c r="G1484" s="954"/>
    </row>
    <row r="1485" spans="7:7" x14ac:dyDescent="0.25">
      <c r="G1485" s="954"/>
    </row>
    <row r="1486" spans="7:7" x14ac:dyDescent="0.25">
      <c r="G1486" s="954"/>
    </row>
    <row r="1487" spans="7:7" x14ac:dyDescent="0.25">
      <c r="G1487" s="954"/>
    </row>
    <row r="1488" spans="7:7" x14ac:dyDescent="0.25">
      <c r="G1488" s="954"/>
    </row>
    <row r="1489" spans="7:7" x14ac:dyDescent="0.25">
      <c r="G1489" s="954"/>
    </row>
    <row r="1490" spans="7:7" x14ac:dyDescent="0.25">
      <c r="G1490" s="954"/>
    </row>
    <row r="1491" spans="7:7" x14ac:dyDescent="0.25">
      <c r="G1491" s="954"/>
    </row>
    <row r="1492" spans="7:7" x14ac:dyDescent="0.25">
      <c r="G1492" s="954"/>
    </row>
    <row r="1493" spans="7:7" x14ac:dyDescent="0.25">
      <c r="G1493" s="954"/>
    </row>
    <row r="1494" spans="7:7" x14ac:dyDescent="0.25">
      <c r="G1494" s="954"/>
    </row>
    <row r="1495" spans="7:7" x14ac:dyDescent="0.25">
      <c r="G1495" s="954"/>
    </row>
    <row r="1496" spans="7:7" x14ac:dyDescent="0.25">
      <c r="G1496" s="954"/>
    </row>
    <row r="1497" spans="7:7" x14ac:dyDescent="0.25">
      <c r="G1497" s="954"/>
    </row>
    <row r="1498" spans="7:7" x14ac:dyDescent="0.25">
      <c r="G1498" s="954"/>
    </row>
    <row r="1499" spans="7:7" x14ac:dyDescent="0.25">
      <c r="G1499" s="954"/>
    </row>
    <row r="1500" spans="7:7" x14ac:dyDescent="0.25">
      <c r="G1500" s="954"/>
    </row>
    <row r="1501" spans="7:7" x14ac:dyDescent="0.25">
      <c r="G1501" s="954"/>
    </row>
    <row r="1502" spans="7:7" x14ac:dyDescent="0.25">
      <c r="G1502" s="954"/>
    </row>
    <row r="1503" spans="7:7" x14ac:dyDescent="0.25">
      <c r="G1503" s="954"/>
    </row>
    <row r="1504" spans="7:7" x14ac:dyDescent="0.25">
      <c r="G1504" s="954"/>
    </row>
    <row r="1505" spans="7:7" x14ac:dyDescent="0.25">
      <c r="G1505" s="954"/>
    </row>
    <row r="1506" spans="7:7" x14ac:dyDescent="0.25">
      <c r="G1506" s="954"/>
    </row>
    <row r="1507" spans="7:7" x14ac:dyDescent="0.25">
      <c r="G1507" s="954"/>
    </row>
    <row r="1508" spans="7:7" x14ac:dyDescent="0.25">
      <c r="G1508" s="954"/>
    </row>
    <row r="1509" spans="7:7" x14ac:dyDescent="0.25">
      <c r="G1509" s="954"/>
    </row>
    <row r="1510" spans="7:7" x14ac:dyDescent="0.25">
      <c r="G1510" s="954"/>
    </row>
    <row r="1511" spans="7:7" x14ac:dyDescent="0.25">
      <c r="G1511" s="954"/>
    </row>
    <row r="1512" spans="7:7" x14ac:dyDescent="0.25">
      <c r="G1512" s="954"/>
    </row>
    <row r="1513" spans="7:7" x14ac:dyDescent="0.25">
      <c r="G1513" s="954"/>
    </row>
    <row r="1514" spans="7:7" x14ac:dyDescent="0.25">
      <c r="G1514" s="954"/>
    </row>
    <row r="1515" spans="7:7" x14ac:dyDescent="0.25">
      <c r="G1515" s="954"/>
    </row>
    <row r="1516" spans="7:7" x14ac:dyDescent="0.25">
      <c r="G1516" s="954"/>
    </row>
    <row r="1517" spans="7:7" x14ac:dyDescent="0.25">
      <c r="G1517" s="954"/>
    </row>
    <row r="1518" spans="7:7" x14ac:dyDescent="0.25">
      <c r="G1518" s="954"/>
    </row>
    <row r="1519" spans="7:7" x14ac:dyDescent="0.25">
      <c r="G1519" s="954"/>
    </row>
    <row r="1520" spans="7:7" x14ac:dyDescent="0.25">
      <c r="G1520" s="954"/>
    </row>
    <row r="1521" spans="7:7" x14ac:dyDescent="0.25">
      <c r="G1521" s="954"/>
    </row>
    <row r="1522" spans="7:7" x14ac:dyDescent="0.25">
      <c r="G1522" s="954"/>
    </row>
    <row r="1523" spans="7:7" x14ac:dyDescent="0.25">
      <c r="G1523" s="954"/>
    </row>
    <row r="1524" spans="7:7" x14ac:dyDescent="0.25">
      <c r="G1524" s="954"/>
    </row>
    <row r="1525" spans="7:7" x14ac:dyDescent="0.25">
      <c r="G1525" s="954"/>
    </row>
    <row r="1526" spans="7:7" x14ac:dyDescent="0.25">
      <c r="G1526" s="954"/>
    </row>
    <row r="1527" spans="7:7" x14ac:dyDescent="0.25">
      <c r="G1527" s="954"/>
    </row>
    <row r="1528" spans="7:7" x14ac:dyDescent="0.25">
      <c r="G1528" s="954"/>
    </row>
    <row r="1529" spans="7:7" x14ac:dyDescent="0.25">
      <c r="G1529" s="954"/>
    </row>
    <row r="1530" spans="7:7" x14ac:dyDescent="0.25">
      <c r="G1530" s="954"/>
    </row>
    <row r="1531" spans="7:7" x14ac:dyDescent="0.25">
      <c r="G1531" s="954"/>
    </row>
    <row r="1532" spans="7:7" x14ac:dyDescent="0.25">
      <c r="G1532" s="954"/>
    </row>
    <row r="1533" spans="7:7" x14ac:dyDescent="0.25">
      <c r="G1533" s="954"/>
    </row>
    <row r="1534" spans="7:7" x14ac:dyDescent="0.25">
      <c r="G1534" s="954"/>
    </row>
    <row r="1535" spans="7:7" x14ac:dyDescent="0.25">
      <c r="G1535" s="954"/>
    </row>
    <row r="1536" spans="7:7" x14ac:dyDescent="0.25">
      <c r="G1536" s="954"/>
    </row>
    <row r="1537" spans="7:7" x14ac:dyDescent="0.25">
      <c r="G1537" s="954"/>
    </row>
    <row r="1538" spans="7:7" x14ac:dyDescent="0.25">
      <c r="G1538" s="954"/>
    </row>
    <row r="1539" spans="7:7" x14ac:dyDescent="0.25">
      <c r="G1539" s="954"/>
    </row>
    <row r="1540" spans="7:7" x14ac:dyDescent="0.25">
      <c r="G1540" s="954"/>
    </row>
    <row r="1541" spans="7:7" x14ac:dyDescent="0.25">
      <c r="G1541" s="954"/>
    </row>
    <row r="1542" spans="7:7" x14ac:dyDescent="0.25">
      <c r="G1542" s="954"/>
    </row>
    <row r="1543" spans="7:7" x14ac:dyDescent="0.25">
      <c r="G1543" s="954"/>
    </row>
    <row r="1544" spans="7:7" x14ac:dyDescent="0.25">
      <c r="G1544" s="954"/>
    </row>
    <row r="1545" spans="7:7" x14ac:dyDescent="0.25">
      <c r="G1545" s="954"/>
    </row>
    <row r="1546" spans="7:7" x14ac:dyDescent="0.25">
      <c r="G1546" s="954"/>
    </row>
    <row r="1547" spans="7:7" x14ac:dyDescent="0.25">
      <c r="G1547" s="954"/>
    </row>
    <row r="1548" spans="7:7" x14ac:dyDescent="0.25">
      <c r="G1548" s="954"/>
    </row>
    <row r="1549" spans="7:7" x14ac:dyDescent="0.25">
      <c r="G1549" s="954"/>
    </row>
    <row r="1550" spans="7:7" x14ac:dyDescent="0.25">
      <c r="G1550" s="954"/>
    </row>
    <row r="1551" spans="7:7" x14ac:dyDescent="0.25">
      <c r="G1551" s="954"/>
    </row>
    <row r="1552" spans="7:7" x14ac:dyDescent="0.25">
      <c r="G1552" s="954"/>
    </row>
    <row r="1553" spans="7:7" x14ac:dyDescent="0.25">
      <c r="G1553" s="954"/>
    </row>
    <row r="1554" spans="7:7" x14ac:dyDescent="0.25">
      <c r="G1554" s="954"/>
    </row>
    <row r="1555" spans="7:7" x14ac:dyDescent="0.25">
      <c r="G1555" s="954"/>
    </row>
    <row r="1556" spans="7:7" x14ac:dyDescent="0.25">
      <c r="G1556" s="954"/>
    </row>
    <row r="1557" spans="7:7" x14ac:dyDescent="0.25">
      <c r="G1557" s="954"/>
    </row>
    <row r="1558" spans="7:7" x14ac:dyDescent="0.25">
      <c r="G1558" s="954"/>
    </row>
    <row r="1559" spans="7:7" x14ac:dyDescent="0.25">
      <c r="G1559" s="954"/>
    </row>
    <row r="1560" spans="7:7" x14ac:dyDescent="0.25">
      <c r="G1560" s="954"/>
    </row>
    <row r="1561" spans="7:7" x14ac:dyDescent="0.25">
      <c r="G1561" s="954"/>
    </row>
    <row r="1562" spans="7:7" x14ac:dyDescent="0.25">
      <c r="G1562" s="954"/>
    </row>
    <row r="1563" spans="7:7" x14ac:dyDescent="0.25">
      <c r="G1563" s="954"/>
    </row>
    <row r="1564" spans="7:7" x14ac:dyDescent="0.25">
      <c r="G1564" s="954"/>
    </row>
    <row r="1565" spans="7:7" x14ac:dyDescent="0.25">
      <c r="G1565" s="954"/>
    </row>
    <row r="1566" spans="7:7" x14ac:dyDescent="0.25">
      <c r="G1566" s="954"/>
    </row>
    <row r="1567" spans="7:7" x14ac:dyDescent="0.25">
      <c r="G1567" s="954"/>
    </row>
    <row r="1568" spans="7:7" x14ac:dyDescent="0.25">
      <c r="G1568" s="954"/>
    </row>
    <row r="1569" spans="7:7" x14ac:dyDescent="0.25">
      <c r="G1569" s="954"/>
    </row>
    <row r="1570" spans="7:7" x14ac:dyDescent="0.25">
      <c r="G1570" s="954"/>
    </row>
    <row r="1571" spans="7:7" x14ac:dyDescent="0.25">
      <c r="G1571" s="954"/>
    </row>
    <row r="1572" spans="7:7" x14ac:dyDescent="0.25">
      <c r="G1572" s="954"/>
    </row>
    <row r="1573" spans="7:7" x14ac:dyDescent="0.25">
      <c r="G1573" s="954"/>
    </row>
    <row r="1574" spans="7:7" x14ac:dyDescent="0.25">
      <c r="G1574" s="954"/>
    </row>
    <row r="1575" spans="7:7" x14ac:dyDescent="0.25">
      <c r="G1575" s="954"/>
    </row>
    <row r="1576" spans="7:7" x14ac:dyDescent="0.25">
      <c r="G1576" s="954"/>
    </row>
    <row r="1577" spans="7:7" x14ac:dyDescent="0.25">
      <c r="G1577" s="954"/>
    </row>
    <row r="1578" spans="7:7" x14ac:dyDescent="0.25">
      <c r="G1578" s="954"/>
    </row>
    <row r="1579" spans="7:7" x14ac:dyDescent="0.25">
      <c r="G1579" s="954"/>
    </row>
    <row r="1580" spans="7:7" x14ac:dyDescent="0.25">
      <c r="G1580" s="954"/>
    </row>
    <row r="1581" spans="7:7" x14ac:dyDescent="0.25">
      <c r="G1581" s="954"/>
    </row>
    <row r="1582" spans="7:7" x14ac:dyDescent="0.25">
      <c r="G1582" s="954"/>
    </row>
    <row r="1583" spans="7:7" x14ac:dyDescent="0.25">
      <c r="G1583" s="954"/>
    </row>
    <row r="1584" spans="7:7" x14ac:dyDescent="0.25">
      <c r="G1584" s="954"/>
    </row>
    <row r="1585" spans="7:7" x14ac:dyDescent="0.25">
      <c r="G1585" s="954"/>
    </row>
    <row r="1586" spans="7:7" x14ac:dyDescent="0.25">
      <c r="G1586" s="954"/>
    </row>
    <row r="1587" spans="7:7" x14ac:dyDescent="0.25">
      <c r="G1587" s="954"/>
    </row>
    <row r="1588" spans="7:7" x14ac:dyDescent="0.25">
      <c r="G1588" s="954"/>
    </row>
    <row r="1589" spans="7:7" x14ac:dyDescent="0.25">
      <c r="G1589" s="954"/>
    </row>
    <row r="1590" spans="7:7" x14ac:dyDescent="0.25">
      <c r="G1590" s="954"/>
    </row>
    <row r="1591" spans="7:7" x14ac:dyDescent="0.25">
      <c r="G1591" s="954"/>
    </row>
    <row r="1592" spans="7:7" x14ac:dyDescent="0.25">
      <c r="G1592" s="954"/>
    </row>
    <row r="1593" spans="7:7" x14ac:dyDescent="0.25">
      <c r="G1593" s="954"/>
    </row>
    <row r="1594" spans="7:7" x14ac:dyDescent="0.25">
      <c r="G1594" s="954"/>
    </row>
    <row r="1595" spans="7:7" x14ac:dyDescent="0.25">
      <c r="G1595" s="954"/>
    </row>
    <row r="1596" spans="7:7" x14ac:dyDescent="0.25">
      <c r="G1596" s="954"/>
    </row>
    <row r="1597" spans="7:7" x14ac:dyDescent="0.25">
      <c r="G1597" s="954"/>
    </row>
    <row r="1598" spans="7:7" x14ac:dyDescent="0.25">
      <c r="G1598" s="954"/>
    </row>
    <row r="1599" spans="7:7" x14ac:dyDescent="0.25">
      <c r="G1599" s="954"/>
    </row>
    <row r="1600" spans="7:7" x14ac:dyDescent="0.25">
      <c r="G1600" s="954"/>
    </row>
    <row r="1601" spans="7:7" x14ac:dyDescent="0.25">
      <c r="G1601" s="954"/>
    </row>
    <row r="1602" spans="7:7" x14ac:dyDescent="0.25">
      <c r="G1602" s="954"/>
    </row>
    <row r="1603" spans="7:7" x14ac:dyDescent="0.25">
      <c r="G1603" s="954"/>
    </row>
    <row r="1604" spans="7:7" x14ac:dyDescent="0.25">
      <c r="G1604" s="954"/>
    </row>
    <row r="1605" spans="7:7" x14ac:dyDescent="0.25">
      <c r="G1605" s="954"/>
    </row>
    <row r="1606" spans="7:7" x14ac:dyDescent="0.25">
      <c r="G1606" s="954"/>
    </row>
    <row r="1607" spans="7:7" x14ac:dyDescent="0.25">
      <c r="G1607" s="954"/>
    </row>
    <row r="1608" spans="7:7" x14ac:dyDescent="0.25">
      <c r="G1608" s="954"/>
    </row>
    <row r="1609" spans="7:7" x14ac:dyDescent="0.25">
      <c r="G1609" s="954"/>
    </row>
    <row r="1610" spans="7:7" x14ac:dyDescent="0.25">
      <c r="G1610" s="954"/>
    </row>
    <row r="1611" spans="7:7" x14ac:dyDescent="0.25">
      <c r="G1611" s="954"/>
    </row>
    <row r="1612" spans="7:7" x14ac:dyDescent="0.25">
      <c r="G1612" s="954"/>
    </row>
    <row r="1613" spans="7:7" x14ac:dyDescent="0.25">
      <c r="G1613" s="954"/>
    </row>
    <row r="1614" spans="7:7" x14ac:dyDescent="0.25">
      <c r="G1614" s="954"/>
    </row>
    <row r="1615" spans="7:7" x14ac:dyDescent="0.25">
      <c r="G1615" s="954"/>
    </row>
    <row r="1616" spans="7:7" x14ac:dyDescent="0.25">
      <c r="G1616" s="954"/>
    </row>
    <row r="1617" spans="7:7" x14ac:dyDescent="0.25">
      <c r="G1617" s="954"/>
    </row>
    <row r="1618" spans="7:7" x14ac:dyDescent="0.25">
      <c r="G1618" s="954"/>
    </row>
    <row r="1619" spans="7:7" x14ac:dyDescent="0.25">
      <c r="G1619" s="954"/>
    </row>
    <row r="1620" spans="7:7" x14ac:dyDescent="0.25">
      <c r="G1620" s="954"/>
    </row>
    <row r="1621" spans="7:7" x14ac:dyDescent="0.25">
      <c r="G1621" s="954"/>
    </row>
    <row r="1622" spans="7:7" x14ac:dyDescent="0.25">
      <c r="G1622" s="954"/>
    </row>
    <row r="1623" spans="7:7" x14ac:dyDescent="0.25">
      <c r="G1623" s="954"/>
    </row>
    <row r="1624" spans="7:7" x14ac:dyDescent="0.25">
      <c r="G1624" s="954"/>
    </row>
    <row r="1625" spans="7:7" x14ac:dyDescent="0.25">
      <c r="G1625" s="954"/>
    </row>
    <row r="1626" spans="7:7" x14ac:dyDescent="0.25">
      <c r="G1626" s="954"/>
    </row>
    <row r="1627" spans="7:7" x14ac:dyDescent="0.25">
      <c r="G1627" s="954"/>
    </row>
    <row r="1628" spans="7:7" x14ac:dyDescent="0.25">
      <c r="G1628" s="954"/>
    </row>
    <row r="1629" spans="7:7" x14ac:dyDescent="0.25">
      <c r="G1629" s="954"/>
    </row>
    <row r="1630" spans="7:7" x14ac:dyDescent="0.25">
      <c r="G1630" s="954"/>
    </row>
    <row r="1631" spans="7:7" x14ac:dyDescent="0.25">
      <c r="G1631" s="954"/>
    </row>
    <row r="1632" spans="7:7" x14ac:dyDescent="0.25">
      <c r="G1632" s="954"/>
    </row>
    <row r="1633" spans="7:7" x14ac:dyDescent="0.25">
      <c r="G1633" s="954"/>
    </row>
    <row r="1634" spans="7:7" x14ac:dyDescent="0.25">
      <c r="G1634" s="954"/>
    </row>
    <row r="1635" spans="7:7" x14ac:dyDescent="0.25">
      <c r="G1635" s="954"/>
    </row>
    <row r="1636" spans="7:7" x14ac:dyDescent="0.25">
      <c r="G1636" s="954"/>
    </row>
    <row r="1637" spans="7:7" x14ac:dyDescent="0.25">
      <c r="G1637" s="954"/>
    </row>
    <row r="1638" spans="7:7" x14ac:dyDescent="0.25">
      <c r="G1638" s="954"/>
    </row>
    <row r="1639" spans="7:7" x14ac:dyDescent="0.25">
      <c r="G1639" s="954"/>
    </row>
    <row r="1640" spans="7:7" x14ac:dyDescent="0.25">
      <c r="G1640" s="954"/>
    </row>
    <row r="1641" spans="7:7" x14ac:dyDescent="0.25">
      <c r="G1641" s="954"/>
    </row>
    <row r="1642" spans="7:7" x14ac:dyDescent="0.25">
      <c r="G1642" s="954"/>
    </row>
    <row r="1643" spans="7:7" x14ac:dyDescent="0.25">
      <c r="G1643" s="954"/>
    </row>
    <row r="1644" spans="7:7" x14ac:dyDescent="0.25">
      <c r="G1644" s="954"/>
    </row>
    <row r="1645" spans="7:7" x14ac:dyDescent="0.25">
      <c r="G1645" s="954"/>
    </row>
    <row r="1646" spans="7:7" x14ac:dyDescent="0.25">
      <c r="G1646" s="954"/>
    </row>
    <row r="1647" spans="7:7" x14ac:dyDescent="0.25">
      <c r="G1647" s="954"/>
    </row>
    <row r="1648" spans="7:7" x14ac:dyDescent="0.25">
      <c r="G1648" s="954"/>
    </row>
    <row r="1649" spans="7:7" x14ac:dyDescent="0.25">
      <c r="G1649" s="954"/>
    </row>
    <row r="1650" spans="7:7" x14ac:dyDescent="0.25">
      <c r="G1650" s="954"/>
    </row>
    <row r="1651" spans="7:7" x14ac:dyDescent="0.25">
      <c r="G1651" s="954"/>
    </row>
    <row r="1652" spans="7:7" x14ac:dyDescent="0.25">
      <c r="G1652" s="954"/>
    </row>
    <row r="1653" spans="7:7" x14ac:dyDescent="0.25">
      <c r="G1653" s="954"/>
    </row>
    <row r="1654" spans="7:7" x14ac:dyDescent="0.25">
      <c r="G1654" s="954"/>
    </row>
    <row r="1655" spans="7:7" x14ac:dyDescent="0.25">
      <c r="G1655" s="954"/>
    </row>
    <row r="1656" spans="7:7" x14ac:dyDescent="0.25">
      <c r="G1656" s="954"/>
    </row>
    <row r="1657" spans="7:7" x14ac:dyDescent="0.25">
      <c r="G1657" s="954"/>
    </row>
    <row r="1658" spans="7:7" x14ac:dyDescent="0.25">
      <c r="G1658" s="954"/>
    </row>
    <row r="1659" spans="7:7" x14ac:dyDescent="0.25">
      <c r="G1659" s="954"/>
    </row>
    <row r="1660" spans="7:7" x14ac:dyDescent="0.25">
      <c r="G1660" s="954"/>
    </row>
    <row r="1661" spans="7:7" x14ac:dyDescent="0.25">
      <c r="G1661" s="954"/>
    </row>
    <row r="1662" spans="7:7" x14ac:dyDescent="0.25">
      <c r="G1662" s="954"/>
    </row>
    <row r="1663" spans="7:7" x14ac:dyDescent="0.25">
      <c r="G1663" s="954"/>
    </row>
    <row r="1664" spans="7:7" x14ac:dyDescent="0.25">
      <c r="G1664" s="954"/>
    </row>
    <row r="1665" spans="7:7" x14ac:dyDescent="0.25">
      <c r="G1665" s="954"/>
    </row>
    <row r="1666" spans="7:7" x14ac:dyDescent="0.25">
      <c r="G1666" s="954"/>
    </row>
    <row r="1667" spans="7:7" x14ac:dyDescent="0.25">
      <c r="G1667" s="954"/>
    </row>
    <row r="1668" spans="7:7" x14ac:dyDescent="0.25">
      <c r="G1668" s="954"/>
    </row>
    <row r="1669" spans="7:7" x14ac:dyDescent="0.25">
      <c r="G1669" s="954"/>
    </row>
    <row r="1670" spans="7:7" x14ac:dyDescent="0.25">
      <c r="G1670" s="954"/>
    </row>
    <row r="1671" spans="7:7" x14ac:dyDescent="0.25">
      <c r="G1671" s="954"/>
    </row>
    <row r="1672" spans="7:7" x14ac:dyDescent="0.25">
      <c r="G1672" s="954"/>
    </row>
    <row r="1673" spans="7:7" x14ac:dyDescent="0.25">
      <c r="G1673" s="954"/>
    </row>
    <row r="1674" spans="7:7" x14ac:dyDescent="0.25">
      <c r="G1674" s="954"/>
    </row>
    <row r="1675" spans="7:7" x14ac:dyDescent="0.25">
      <c r="G1675" s="954"/>
    </row>
    <row r="1676" spans="7:7" x14ac:dyDescent="0.25">
      <c r="G1676" s="954"/>
    </row>
    <row r="1677" spans="7:7" x14ac:dyDescent="0.25">
      <c r="G1677" s="954"/>
    </row>
    <row r="1678" spans="7:7" x14ac:dyDescent="0.25">
      <c r="G1678" s="954"/>
    </row>
    <row r="1679" spans="7:7" x14ac:dyDescent="0.25">
      <c r="G1679" s="954"/>
    </row>
    <row r="1680" spans="7:7" x14ac:dyDescent="0.25">
      <c r="G1680" s="954"/>
    </row>
    <row r="1681" spans="7:7" x14ac:dyDescent="0.25">
      <c r="G1681" s="954"/>
    </row>
    <row r="1682" spans="7:7" x14ac:dyDescent="0.25">
      <c r="G1682" s="954"/>
    </row>
    <row r="1683" spans="7:7" x14ac:dyDescent="0.25">
      <c r="G1683" s="954"/>
    </row>
    <row r="1684" spans="7:7" x14ac:dyDescent="0.25">
      <c r="G1684" s="954"/>
    </row>
    <row r="1685" spans="7:7" x14ac:dyDescent="0.25">
      <c r="G1685" s="954"/>
    </row>
    <row r="1686" spans="7:7" x14ac:dyDescent="0.25">
      <c r="G1686" s="954"/>
    </row>
    <row r="1687" spans="7:7" x14ac:dyDescent="0.25">
      <c r="G1687" s="954"/>
    </row>
    <row r="1688" spans="7:7" x14ac:dyDescent="0.25">
      <c r="G1688" s="954"/>
    </row>
    <row r="1689" spans="7:7" x14ac:dyDescent="0.25">
      <c r="G1689" s="954"/>
    </row>
    <row r="1690" spans="7:7" x14ac:dyDescent="0.25">
      <c r="G1690" s="954"/>
    </row>
    <row r="1691" spans="7:7" x14ac:dyDescent="0.25">
      <c r="G1691" s="954"/>
    </row>
    <row r="1692" spans="7:7" x14ac:dyDescent="0.25">
      <c r="G1692" s="954"/>
    </row>
    <row r="1693" spans="7:7" x14ac:dyDescent="0.25">
      <c r="G1693" s="954"/>
    </row>
    <row r="1694" spans="7:7" x14ac:dyDescent="0.25">
      <c r="G1694" s="954"/>
    </row>
    <row r="1695" spans="7:7" x14ac:dyDescent="0.25">
      <c r="G1695" s="954"/>
    </row>
    <row r="1696" spans="7:7" x14ac:dyDescent="0.25">
      <c r="G1696" s="954"/>
    </row>
    <row r="1697" spans="7:7" x14ac:dyDescent="0.25">
      <c r="G1697" s="954"/>
    </row>
    <row r="1698" spans="7:7" x14ac:dyDescent="0.25">
      <c r="G1698" s="954"/>
    </row>
    <row r="1699" spans="7:7" x14ac:dyDescent="0.25">
      <c r="G1699" s="954"/>
    </row>
    <row r="1700" spans="7:7" x14ac:dyDescent="0.25">
      <c r="G1700" s="954"/>
    </row>
    <row r="1701" spans="7:7" x14ac:dyDescent="0.25">
      <c r="G1701" s="954"/>
    </row>
    <row r="1702" spans="7:7" x14ac:dyDescent="0.25">
      <c r="G1702" s="954"/>
    </row>
    <row r="1703" spans="7:7" x14ac:dyDescent="0.25">
      <c r="G1703" s="954"/>
    </row>
    <row r="1704" spans="7:7" x14ac:dyDescent="0.25">
      <c r="G1704" s="954"/>
    </row>
    <row r="1705" spans="7:7" x14ac:dyDescent="0.25">
      <c r="G1705" s="954"/>
    </row>
    <row r="1706" spans="7:7" x14ac:dyDescent="0.25">
      <c r="G1706" s="954"/>
    </row>
    <row r="1707" spans="7:7" x14ac:dyDescent="0.25">
      <c r="G1707" s="954"/>
    </row>
    <row r="1708" spans="7:7" x14ac:dyDescent="0.25">
      <c r="G1708" s="954"/>
    </row>
    <row r="1709" spans="7:7" x14ac:dyDescent="0.25">
      <c r="G1709" s="954"/>
    </row>
    <row r="1710" spans="7:7" x14ac:dyDescent="0.25">
      <c r="G1710" s="954"/>
    </row>
    <row r="1711" spans="7:7" x14ac:dyDescent="0.25">
      <c r="G1711" s="954"/>
    </row>
    <row r="1712" spans="7:7" x14ac:dyDescent="0.25">
      <c r="G1712" s="954"/>
    </row>
    <row r="1713" spans="7:7" x14ac:dyDescent="0.25">
      <c r="G1713" s="954"/>
    </row>
    <row r="1714" spans="7:7" x14ac:dyDescent="0.25">
      <c r="G1714" s="954"/>
    </row>
    <row r="1715" spans="7:7" x14ac:dyDescent="0.25">
      <c r="G1715" s="954"/>
    </row>
    <row r="1716" spans="7:7" x14ac:dyDescent="0.25">
      <c r="G1716" s="954"/>
    </row>
    <row r="1717" spans="7:7" x14ac:dyDescent="0.25">
      <c r="G1717" s="954"/>
    </row>
    <row r="1718" spans="7:7" x14ac:dyDescent="0.25">
      <c r="G1718" s="954"/>
    </row>
    <row r="1719" spans="7:7" x14ac:dyDescent="0.25">
      <c r="G1719" s="954"/>
    </row>
    <row r="1720" spans="7:7" x14ac:dyDescent="0.25">
      <c r="G1720" s="954"/>
    </row>
    <row r="1721" spans="7:7" x14ac:dyDescent="0.25">
      <c r="G1721" s="954"/>
    </row>
    <row r="1722" spans="7:7" x14ac:dyDescent="0.25">
      <c r="G1722" s="954"/>
    </row>
    <row r="1723" spans="7:7" x14ac:dyDescent="0.25">
      <c r="G1723" s="954"/>
    </row>
    <row r="1724" spans="7:7" x14ac:dyDescent="0.25">
      <c r="G1724" s="954"/>
    </row>
    <row r="1725" spans="7:7" x14ac:dyDescent="0.25">
      <c r="G1725" s="954"/>
    </row>
    <row r="1726" spans="7:7" x14ac:dyDescent="0.25">
      <c r="G1726" s="954"/>
    </row>
    <row r="1727" spans="7:7" x14ac:dyDescent="0.25">
      <c r="G1727" s="954"/>
    </row>
    <row r="1728" spans="7:7" x14ac:dyDescent="0.25">
      <c r="G1728" s="954"/>
    </row>
    <row r="1729" spans="7:7" x14ac:dyDescent="0.25">
      <c r="G1729" s="954"/>
    </row>
    <row r="1730" spans="7:7" x14ac:dyDescent="0.25">
      <c r="G1730" s="954"/>
    </row>
    <row r="1731" spans="7:7" x14ac:dyDescent="0.25">
      <c r="G1731" s="954"/>
    </row>
    <row r="1732" spans="7:7" x14ac:dyDescent="0.25">
      <c r="G1732" s="954"/>
    </row>
    <row r="1733" spans="7:7" x14ac:dyDescent="0.25">
      <c r="G1733" s="954"/>
    </row>
    <row r="1734" spans="7:7" x14ac:dyDescent="0.25">
      <c r="G1734" s="954"/>
    </row>
    <row r="1735" spans="7:7" x14ac:dyDescent="0.25">
      <c r="G1735" s="954"/>
    </row>
    <row r="1736" spans="7:7" x14ac:dyDescent="0.25">
      <c r="G1736" s="954"/>
    </row>
    <row r="1737" spans="7:7" x14ac:dyDescent="0.25">
      <c r="G1737" s="954"/>
    </row>
    <row r="1738" spans="7:7" x14ac:dyDescent="0.25">
      <c r="G1738" s="954"/>
    </row>
    <row r="1739" spans="7:7" x14ac:dyDescent="0.25">
      <c r="G1739" s="954"/>
    </row>
    <row r="1740" spans="7:7" x14ac:dyDescent="0.25">
      <c r="G1740" s="954"/>
    </row>
    <row r="1741" spans="7:7" x14ac:dyDescent="0.25">
      <c r="G1741" s="954"/>
    </row>
    <row r="1742" spans="7:7" x14ac:dyDescent="0.25">
      <c r="G1742" s="954"/>
    </row>
    <row r="1743" spans="7:7" x14ac:dyDescent="0.25">
      <c r="G1743" s="954"/>
    </row>
    <row r="1744" spans="7:7" x14ac:dyDescent="0.25">
      <c r="G1744" s="954"/>
    </row>
    <row r="1745" spans="7:7" x14ac:dyDescent="0.25">
      <c r="G1745" s="954"/>
    </row>
    <row r="1746" spans="7:7" x14ac:dyDescent="0.25">
      <c r="G1746" s="954"/>
    </row>
    <row r="1747" spans="7:7" x14ac:dyDescent="0.25">
      <c r="G1747" s="954"/>
    </row>
    <row r="1748" spans="7:7" x14ac:dyDescent="0.25">
      <c r="G1748" s="954"/>
    </row>
    <row r="1749" spans="7:7" x14ac:dyDescent="0.25">
      <c r="G1749" s="954"/>
    </row>
    <row r="1750" spans="7:7" x14ac:dyDescent="0.25">
      <c r="G1750" s="954"/>
    </row>
    <row r="1751" spans="7:7" x14ac:dyDescent="0.25">
      <c r="G1751" s="954"/>
    </row>
    <row r="1752" spans="7:7" x14ac:dyDescent="0.25">
      <c r="G1752" s="954"/>
    </row>
    <row r="1753" spans="7:7" x14ac:dyDescent="0.25">
      <c r="G1753" s="954"/>
    </row>
    <row r="1754" spans="7:7" x14ac:dyDescent="0.25">
      <c r="G1754" s="954"/>
    </row>
    <row r="1755" spans="7:7" x14ac:dyDescent="0.25">
      <c r="G1755" s="954"/>
    </row>
    <row r="1756" spans="7:7" x14ac:dyDescent="0.25">
      <c r="G1756" s="954"/>
    </row>
    <row r="1757" spans="7:7" x14ac:dyDescent="0.25">
      <c r="G1757" s="954"/>
    </row>
    <row r="1758" spans="7:7" x14ac:dyDescent="0.25">
      <c r="G1758" s="954"/>
    </row>
    <row r="1759" spans="7:7" x14ac:dyDescent="0.25">
      <c r="G1759" s="954"/>
    </row>
    <row r="1760" spans="7:7" x14ac:dyDescent="0.25">
      <c r="G1760" s="954"/>
    </row>
    <row r="1761" spans="7:7" x14ac:dyDescent="0.25">
      <c r="G1761" s="954"/>
    </row>
    <row r="1762" spans="7:7" x14ac:dyDescent="0.25">
      <c r="G1762" s="954"/>
    </row>
    <row r="1763" spans="7:7" x14ac:dyDescent="0.25">
      <c r="G1763" s="954"/>
    </row>
    <row r="1764" spans="7:7" x14ac:dyDescent="0.25">
      <c r="G1764" s="954"/>
    </row>
    <row r="1765" spans="7:7" x14ac:dyDescent="0.25">
      <c r="G1765" s="954"/>
    </row>
    <row r="1766" spans="7:7" x14ac:dyDescent="0.25">
      <c r="G1766" s="954"/>
    </row>
    <row r="1767" spans="7:7" x14ac:dyDescent="0.25">
      <c r="G1767" s="954"/>
    </row>
    <row r="1768" spans="7:7" x14ac:dyDescent="0.25">
      <c r="G1768" s="954"/>
    </row>
    <row r="1769" spans="7:7" x14ac:dyDescent="0.25">
      <c r="G1769" s="954"/>
    </row>
    <row r="1770" spans="7:7" x14ac:dyDescent="0.25">
      <c r="G1770" s="954"/>
    </row>
    <row r="1771" spans="7:7" x14ac:dyDescent="0.25">
      <c r="G1771" s="954"/>
    </row>
    <row r="1772" spans="7:7" x14ac:dyDescent="0.25">
      <c r="G1772" s="954"/>
    </row>
    <row r="1773" spans="7:7" x14ac:dyDescent="0.25">
      <c r="G1773" s="954"/>
    </row>
    <row r="1774" spans="7:7" x14ac:dyDescent="0.25">
      <c r="G1774" s="954"/>
    </row>
    <row r="1775" spans="7:7" x14ac:dyDescent="0.25">
      <c r="G1775" s="954"/>
    </row>
    <row r="1776" spans="7:7" x14ac:dyDescent="0.25">
      <c r="G1776" s="954"/>
    </row>
    <row r="1777" spans="7:7" x14ac:dyDescent="0.25">
      <c r="G1777" s="954"/>
    </row>
    <row r="1778" spans="7:7" x14ac:dyDescent="0.25">
      <c r="G1778" s="954"/>
    </row>
    <row r="1779" spans="7:7" x14ac:dyDescent="0.25">
      <c r="G1779" s="954"/>
    </row>
    <row r="1780" spans="7:7" x14ac:dyDescent="0.25">
      <c r="G1780" s="954"/>
    </row>
    <row r="1781" spans="7:7" x14ac:dyDescent="0.25">
      <c r="G1781" s="954"/>
    </row>
    <row r="1782" spans="7:7" x14ac:dyDescent="0.25">
      <c r="G1782" s="954"/>
    </row>
    <row r="1783" spans="7:7" x14ac:dyDescent="0.25">
      <c r="G1783" s="954"/>
    </row>
    <row r="1784" spans="7:7" x14ac:dyDescent="0.25">
      <c r="G1784" s="954"/>
    </row>
    <row r="1785" spans="7:7" x14ac:dyDescent="0.25">
      <c r="G1785" s="954"/>
    </row>
    <row r="1786" spans="7:7" x14ac:dyDescent="0.25">
      <c r="G1786" s="954"/>
    </row>
    <row r="1787" spans="7:7" x14ac:dyDescent="0.25">
      <c r="G1787" s="954"/>
    </row>
    <row r="1788" spans="7:7" x14ac:dyDescent="0.25">
      <c r="G1788" s="954"/>
    </row>
    <row r="1789" spans="7:7" x14ac:dyDescent="0.25">
      <c r="G1789" s="954"/>
    </row>
    <row r="1790" spans="7:7" x14ac:dyDescent="0.25">
      <c r="G1790" s="954"/>
    </row>
    <row r="1791" spans="7:7" x14ac:dyDescent="0.25">
      <c r="G1791" s="954"/>
    </row>
    <row r="1792" spans="7:7" x14ac:dyDescent="0.25">
      <c r="G1792" s="954"/>
    </row>
    <row r="1793" spans="7:7" x14ac:dyDescent="0.25">
      <c r="G1793" s="954"/>
    </row>
    <row r="1794" spans="7:7" x14ac:dyDescent="0.25">
      <c r="G1794" s="954"/>
    </row>
    <row r="1795" spans="7:7" x14ac:dyDescent="0.25">
      <c r="G1795" s="954"/>
    </row>
    <row r="1796" spans="7:7" x14ac:dyDescent="0.25">
      <c r="G1796" s="954"/>
    </row>
    <row r="1797" spans="7:7" x14ac:dyDescent="0.25">
      <c r="G1797" s="954"/>
    </row>
    <row r="1798" spans="7:7" x14ac:dyDescent="0.25">
      <c r="G1798" s="954"/>
    </row>
    <row r="1799" spans="7:7" x14ac:dyDescent="0.25">
      <c r="G1799" s="954"/>
    </row>
    <row r="1800" spans="7:7" x14ac:dyDescent="0.25">
      <c r="G1800" s="954"/>
    </row>
    <row r="1801" spans="7:7" x14ac:dyDescent="0.25">
      <c r="G1801" s="954"/>
    </row>
    <row r="1802" spans="7:7" x14ac:dyDescent="0.25">
      <c r="G1802" s="954"/>
    </row>
    <row r="1803" spans="7:7" x14ac:dyDescent="0.25">
      <c r="G1803" s="954"/>
    </row>
    <row r="1804" spans="7:7" x14ac:dyDescent="0.25">
      <c r="G1804" s="954"/>
    </row>
    <row r="1805" spans="7:7" x14ac:dyDescent="0.25">
      <c r="G1805" s="954"/>
    </row>
    <row r="1806" spans="7:7" x14ac:dyDescent="0.25">
      <c r="G1806" s="954"/>
    </row>
    <row r="1807" spans="7:7" x14ac:dyDescent="0.25">
      <c r="G1807" s="954"/>
    </row>
    <row r="1808" spans="7:7" x14ac:dyDescent="0.25">
      <c r="G1808" s="954"/>
    </row>
    <row r="1809" spans="7:7" x14ac:dyDescent="0.25">
      <c r="G1809" s="954"/>
    </row>
    <row r="1810" spans="7:7" x14ac:dyDescent="0.25">
      <c r="G1810" s="954"/>
    </row>
    <row r="1811" spans="7:7" x14ac:dyDescent="0.25">
      <c r="G1811" s="954"/>
    </row>
    <row r="1812" spans="7:7" x14ac:dyDescent="0.25">
      <c r="G1812" s="954"/>
    </row>
    <row r="1813" spans="7:7" x14ac:dyDescent="0.25">
      <c r="G1813" s="954"/>
    </row>
    <row r="1814" spans="7:7" x14ac:dyDescent="0.25">
      <c r="G1814" s="954"/>
    </row>
    <row r="1815" spans="7:7" x14ac:dyDescent="0.25">
      <c r="G1815" s="954"/>
    </row>
    <row r="1816" spans="7:7" x14ac:dyDescent="0.25">
      <c r="G1816" s="954"/>
    </row>
    <row r="1817" spans="7:7" x14ac:dyDescent="0.25">
      <c r="G1817" s="954"/>
    </row>
    <row r="1818" spans="7:7" x14ac:dyDescent="0.25">
      <c r="G1818" s="954"/>
    </row>
    <row r="1819" spans="7:7" x14ac:dyDescent="0.25">
      <c r="G1819" s="954"/>
    </row>
    <row r="1820" spans="7:7" x14ac:dyDescent="0.25">
      <c r="G1820" s="954"/>
    </row>
    <row r="1821" spans="7:7" x14ac:dyDescent="0.25">
      <c r="G1821" s="954"/>
    </row>
    <row r="1822" spans="7:7" x14ac:dyDescent="0.25">
      <c r="G1822" s="954"/>
    </row>
    <row r="1823" spans="7:7" x14ac:dyDescent="0.25">
      <c r="G1823" s="954"/>
    </row>
    <row r="1824" spans="7:7" x14ac:dyDescent="0.25">
      <c r="G1824" s="954"/>
    </row>
    <row r="1825" spans="7:7" x14ac:dyDescent="0.25">
      <c r="G1825" s="954"/>
    </row>
    <row r="1826" spans="7:7" x14ac:dyDescent="0.25">
      <c r="G1826" s="954"/>
    </row>
    <row r="1827" spans="7:7" x14ac:dyDescent="0.25">
      <c r="G1827" s="954"/>
    </row>
    <row r="1828" spans="7:7" x14ac:dyDescent="0.25">
      <c r="G1828" s="954"/>
    </row>
    <row r="1829" spans="7:7" x14ac:dyDescent="0.25">
      <c r="G1829" s="954"/>
    </row>
    <row r="1830" spans="7:7" x14ac:dyDescent="0.25">
      <c r="G1830" s="954"/>
    </row>
    <row r="1831" spans="7:7" x14ac:dyDescent="0.25">
      <c r="G1831" s="954"/>
    </row>
    <row r="1832" spans="7:7" x14ac:dyDescent="0.25">
      <c r="G1832" s="954"/>
    </row>
    <row r="1833" spans="7:7" x14ac:dyDescent="0.25">
      <c r="G1833" s="954"/>
    </row>
    <row r="1834" spans="7:7" x14ac:dyDescent="0.25">
      <c r="G1834" s="954"/>
    </row>
    <row r="1835" spans="7:7" x14ac:dyDescent="0.25">
      <c r="G1835" s="954"/>
    </row>
    <row r="1836" spans="7:7" x14ac:dyDescent="0.25">
      <c r="G1836" s="954"/>
    </row>
    <row r="1837" spans="7:7" x14ac:dyDescent="0.25">
      <c r="G1837" s="954"/>
    </row>
    <row r="1838" spans="7:7" x14ac:dyDescent="0.25">
      <c r="G1838" s="954"/>
    </row>
    <row r="1839" spans="7:7" x14ac:dyDescent="0.25">
      <c r="G1839" s="954"/>
    </row>
    <row r="1840" spans="7:7" x14ac:dyDescent="0.25">
      <c r="G1840" s="954"/>
    </row>
    <row r="1841" spans="7:7" x14ac:dyDescent="0.25">
      <c r="G1841" s="954"/>
    </row>
    <row r="1842" spans="7:7" x14ac:dyDescent="0.25">
      <c r="G1842" s="954"/>
    </row>
    <row r="1843" spans="7:7" x14ac:dyDescent="0.25">
      <c r="G1843" s="954"/>
    </row>
    <row r="1844" spans="7:7" x14ac:dyDescent="0.25">
      <c r="G1844" s="954"/>
    </row>
    <row r="1845" spans="7:7" x14ac:dyDescent="0.25">
      <c r="G1845" s="954"/>
    </row>
    <row r="1846" spans="7:7" x14ac:dyDescent="0.25">
      <c r="G1846" s="954"/>
    </row>
    <row r="1847" spans="7:7" x14ac:dyDescent="0.25">
      <c r="G1847" s="954"/>
    </row>
    <row r="1848" spans="7:7" x14ac:dyDescent="0.25">
      <c r="G1848" s="954"/>
    </row>
    <row r="1849" spans="7:7" x14ac:dyDescent="0.25">
      <c r="G1849" s="954"/>
    </row>
    <row r="1850" spans="7:7" x14ac:dyDescent="0.25">
      <c r="G1850" s="954"/>
    </row>
    <row r="1851" spans="7:7" x14ac:dyDescent="0.25">
      <c r="G1851" s="954"/>
    </row>
    <row r="1852" spans="7:7" x14ac:dyDescent="0.25">
      <c r="G1852" s="954"/>
    </row>
    <row r="1853" spans="7:7" x14ac:dyDescent="0.25">
      <c r="G1853" s="954"/>
    </row>
    <row r="1854" spans="7:7" x14ac:dyDescent="0.25">
      <c r="G1854" s="954"/>
    </row>
    <row r="1855" spans="7:7" x14ac:dyDescent="0.25">
      <c r="G1855" s="954"/>
    </row>
    <row r="1856" spans="7:7" x14ac:dyDescent="0.25">
      <c r="G1856" s="954"/>
    </row>
    <row r="1857" spans="7:7" x14ac:dyDescent="0.25">
      <c r="G1857" s="954"/>
    </row>
    <row r="1858" spans="7:7" x14ac:dyDescent="0.25">
      <c r="G1858" s="954"/>
    </row>
    <row r="1859" spans="7:7" x14ac:dyDescent="0.25">
      <c r="G1859" s="954"/>
    </row>
    <row r="1860" spans="7:7" x14ac:dyDescent="0.25">
      <c r="G1860" s="954"/>
    </row>
    <row r="1861" spans="7:7" x14ac:dyDescent="0.25">
      <c r="G1861" s="954"/>
    </row>
    <row r="1862" spans="7:7" x14ac:dyDescent="0.25">
      <c r="G1862" s="954"/>
    </row>
    <row r="1863" spans="7:7" x14ac:dyDescent="0.25">
      <c r="G1863" s="954"/>
    </row>
    <row r="1864" spans="7:7" x14ac:dyDescent="0.25">
      <c r="G1864" s="954"/>
    </row>
    <row r="1865" spans="7:7" x14ac:dyDescent="0.25">
      <c r="G1865" s="954"/>
    </row>
    <row r="1866" spans="7:7" x14ac:dyDescent="0.25">
      <c r="G1866" s="954"/>
    </row>
    <row r="1867" spans="7:7" x14ac:dyDescent="0.25">
      <c r="G1867" s="954"/>
    </row>
    <row r="1868" spans="7:7" x14ac:dyDescent="0.25">
      <c r="G1868" s="954"/>
    </row>
    <row r="1869" spans="7:7" x14ac:dyDescent="0.25">
      <c r="G1869" s="954"/>
    </row>
    <row r="1870" spans="7:7" x14ac:dyDescent="0.25">
      <c r="G1870" s="954"/>
    </row>
    <row r="1871" spans="7:7" x14ac:dyDescent="0.25">
      <c r="G1871" s="954"/>
    </row>
    <row r="1872" spans="7:7" x14ac:dyDescent="0.25">
      <c r="G1872" s="954"/>
    </row>
    <row r="1873" spans="7:7" x14ac:dyDescent="0.25">
      <c r="G1873" s="954"/>
    </row>
    <row r="1874" spans="7:7" x14ac:dyDescent="0.25">
      <c r="G1874" s="954"/>
    </row>
    <row r="1875" spans="7:7" x14ac:dyDescent="0.25">
      <c r="G1875" s="954"/>
    </row>
    <row r="1876" spans="7:7" x14ac:dyDescent="0.25">
      <c r="G1876" s="954"/>
    </row>
    <row r="1877" spans="7:7" x14ac:dyDescent="0.25">
      <c r="G1877" s="954"/>
    </row>
    <row r="1878" spans="7:7" x14ac:dyDescent="0.25">
      <c r="G1878" s="954"/>
    </row>
    <row r="1879" spans="7:7" x14ac:dyDescent="0.25">
      <c r="G1879" s="954"/>
    </row>
    <row r="1880" spans="7:7" x14ac:dyDescent="0.25">
      <c r="G1880" s="954"/>
    </row>
    <row r="1881" spans="7:7" x14ac:dyDescent="0.25">
      <c r="G1881" s="954"/>
    </row>
    <row r="1882" spans="7:7" x14ac:dyDescent="0.25">
      <c r="G1882" s="954"/>
    </row>
    <row r="1883" spans="7:7" x14ac:dyDescent="0.25">
      <c r="G1883" s="954"/>
    </row>
    <row r="1884" spans="7:7" x14ac:dyDescent="0.25">
      <c r="G1884" s="954"/>
    </row>
    <row r="1885" spans="7:7" x14ac:dyDescent="0.25">
      <c r="G1885" s="954"/>
    </row>
    <row r="1886" spans="7:7" x14ac:dyDescent="0.25">
      <c r="G1886" s="954"/>
    </row>
    <row r="1887" spans="7:7" x14ac:dyDescent="0.25">
      <c r="G1887" s="954"/>
    </row>
    <row r="1888" spans="7:7" x14ac:dyDescent="0.25">
      <c r="G1888" s="954"/>
    </row>
    <row r="1889" spans="7:7" x14ac:dyDescent="0.25">
      <c r="G1889" s="954"/>
    </row>
    <row r="1890" spans="7:7" x14ac:dyDescent="0.25">
      <c r="G1890" s="954"/>
    </row>
    <row r="1891" spans="7:7" x14ac:dyDescent="0.25">
      <c r="G1891" s="954"/>
    </row>
    <row r="1892" spans="7:7" x14ac:dyDescent="0.25">
      <c r="G1892" s="954"/>
    </row>
    <row r="1893" spans="7:7" x14ac:dyDescent="0.25">
      <c r="G1893" s="954"/>
    </row>
    <row r="1894" spans="7:7" x14ac:dyDescent="0.25">
      <c r="G1894" s="954"/>
    </row>
    <row r="1895" spans="7:7" x14ac:dyDescent="0.25">
      <c r="G1895" s="954"/>
    </row>
    <row r="1896" spans="7:7" x14ac:dyDescent="0.25">
      <c r="G1896" s="954"/>
    </row>
    <row r="1897" spans="7:7" x14ac:dyDescent="0.25">
      <c r="G1897" s="954"/>
    </row>
    <row r="1898" spans="7:7" x14ac:dyDescent="0.25">
      <c r="G1898" s="954"/>
    </row>
    <row r="1899" spans="7:7" x14ac:dyDescent="0.25">
      <c r="G1899" s="954"/>
    </row>
    <row r="1900" spans="7:7" x14ac:dyDescent="0.25">
      <c r="G1900" s="954"/>
    </row>
    <row r="1901" spans="7:7" x14ac:dyDescent="0.25">
      <c r="G1901" s="954"/>
    </row>
    <row r="1902" spans="7:7" x14ac:dyDescent="0.25">
      <c r="G1902" s="954"/>
    </row>
    <row r="1903" spans="7:7" x14ac:dyDescent="0.25">
      <c r="G1903" s="954"/>
    </row>
    <row r="1904" spans="7:7" x14ac:dyDescent="0.25">
      <c r="G1904" s="954"/>
    </row>
    <row r="1905" spans="7:7" x14ac:dyDescent="0.25">
      <c r="G1905" s="954"/>
    </row>
    <row r="1906" spans="7:7" x14ac:dyDescent="0.25">
      <c r="G1906" s="954"/>
    </row>
    <row r="1907" spans="7:7" x14ac:dyDescent="0.25">
      <c r="G1907" s="954"/>
    </row>
    <row r="1908" spans="7:7" x14ac:dyDescent="0.25">
      <c r="G1908" s="954"/>
    </row>
    <row r="1909" spans="7:7" x14ac:dyDescent="0.25">
      <c r="G1909" s="954"/>
    </row>
    <row r="1910" spans="7:7" x14ac:dyDescent="0.25">
      <c r="G1910" s="954"/>
    </row>
    <row r="1911" spans="7:7" x14ac:dyDescent="0.25">
      <c r="G1911" s="954"/>
    </row>
    <row r="1912" spans="7:7" x14ac:dyDescent="0.25">
      <c r="G1912" s="954"/>
    </row>
    <row r="1913" spans="7:7" x14ac:dyDescent="0.25">
      <c r="G1913" s="954"/>
    </row>
    <row r="1914" spans="7:7" x14ac:dyDescent="0.25">
      <c r="G1914" s="954"/>
    </row>
    <row r="1915" spans="7:7" x14ac:dyDescent="0.25">
      <c r="G1915" s="954"/>
    </row>
    <row r="1916" spans="7:7" x14ac:dyDescent="0.25">
      <c r="G1916" s="954"/>
    </row>
    <row r="1917" spans="7:7" x14ac:dyDescent="0.25">
      <c r="G1917" s="954"/>
    </row>
    <row r="1918" spans="7:7" x14ac:dyDescent="0.25">
      <c r="G1918" s="954"/>
    </row>
    <row r="1919" spans="7:7" x14ac:dyDescent="0.25">
      <c r="G1919" s="954"/>
    </row>
    <row r="1920" spans="7:7" x14ac:dyDescent="0.25">
      <c r="G1920" s="954"/>
    </row>
    <row r="1921" spans="7:7" x14ac:dyDescent="0.25">
      <c r="G1921" s="954"/>
    </row>
    <row r="1922" spans="7:7" x14ac:dyDescent="0.25">
      <c r="G1922" s="954"/>
    </row>
    <row r="1923" spans="7:7" x14ac:dyDescent="0.25">
      <c r="G1923" s="954"/>
    </row>
    <row r="1924" spans="7:7" x14ac:dyDescent="0.25">
      <c r="G1924" s="954"/>
    </row>
    <row r="1925" spans="7:7" x14ac:dyDescent="0.25">
      <c r="G1925" s="954"/>
    </row>
    <row r="1926" spans="7:7" x14ac:dyDescent="0.25">
      <c r="G1926" s="954"/>
    </row>
    <row r="1927" spans="7:7" x14ac:dyDescent="0.25">
      <c r="G1927" s="954"/>
    </row>
    <row r="1928" spans="7:7" x14ac:dyDescent="0.25">
      <c r="G1928" s="954"/>
    </row>
    <row r="1929" spans="7:7" x14ac:dyDescent="0.25">
      <c r="G1929" s="954"/>
    </row>
    <row r="1930" spans="7:7" x14ac:dyDescent="0.25">
      <c r="G1930" s="954"/>
    </row>
    <row r="1931" spans="7:7" x14ac:dyDescent="0.25">
      <c r="G1931" s="954"/>
    </row>
    <row r="1932" spans="7:7" x14ac:dyDescent="0.25">
      <c r="G1932" s="954"/>
    </row>
    <row r="1933" spans="7:7" x14ac:dyDescent="0.25">
      <c r="G1933" s="954"/>
    </row>
    <row r="1934" spans="7:7" x14ac:dyDescent="0.25">
      <c r="G1934" s="954"/>
    </row>
    <row r="1935" spans="7:7" x14ac:dyDescent="0.25">
      <c r="G1935" s="954"/>
    </row>
    <row r="1936" spans="7:7" x14ac:dyDescent="0.25">
      <c r="G1936" s="954"/>
    </row>
    <row r="1937" spans="7:7" x14ac:dyDescent="0.25">
      <c r="G1937" s="954"/>
    </row>
    <row r="1938" spans="7:7" x14ac:dyDescent="0.25">
      <c r="G1938" s="954"/>
    </row>
    <row r="1939" spans="7:7" x14ac:dyDescent="0.25">
      <c r="G1939" s="954"/>
    </row>
    <row r="1940" spans="7:7" x14ac:dyDescent="0.25">
      <c r="G1940" s="954"/>
    </row>
    <row r="1941" spans="7:7" x14ac:dyDescent="0.25">
      <c r="G1941" s="954"/>
    </row>
    <row r="1942" spans="7:7" x14ac:dyDescent="0.25">
      <c r="G1942" s="954"/>
    </row>
    <row r="1943" spans="7:7" x14ac:dyDescent="0.25">
      <c r="G1943" s="954"/>
    </row>
    <row r="1944" spans="7:7" x14ac:dyDescent="0.25">
      <c r="G1944" s="954"/>
    </row>
    <row r="1945" spans="7:7" x14ac:dyDescent="0.25">
      <c r="G1945" s="954"/>
    </row>
    <row r="1946" spans="7:7" x14ac:dyDescent="0.25">
      <c r="G1946" s="954"/>
    </row>
    <row r="1947" spans="7:7" x14ac:dyDescent="0.25">
      <c r="G1947" s="954"/>
    </row>
    <row r="1948" spans="7:7" x14ac:dyDescent="0.25">
      <c r="G1948" s="954"/>
    </row>
    <row r="1949" spans="7:7" x14ac:dyDescent="0.25">
      <c r="G1949" s="954"/>
    </row>
    <row r="1950" spans="7:7" x14ac:dyDescent="0.25">
      <c r="G1950" s="954"/>
    </row>
    <row r="1951" spans="7:7" x14ac:dyDescent="0.25">
      <c r="G1951" s="954"/>
    </row>
    <row r="1952" spans="7:7" x14ac:dyDescent="0.25">
      <c r="G1952" s="954"/>
    </row>
    <row r="1953" spans="7:7" x14ac:dyDescent="0.25">
      <c r="G1953" s="954"/>
    </row>
    <row r="1954" spans="7:7" x14ac:dyDescent="0.25">
      <c r="G1954" s="954"/>
    </row>
    <row r="1955" spans="7:7" x14ac:dyDescent="0.25">
      <c r="G1955" s="954"/>
    </row>
    <row r="1956" spans="7:7" x14ac:dyDescent="0.25">
      <c r="G1956" s="954"/>
    </row>
    <row r="1957" spans="7:7" x14ac:dyDescent="0.25">
      <c r="G1957" s="954"/>
    </row>
    <row r="1958" spans="7:7" x14ac:dyDescent="0.25">
      <c r="G1958" s="954"/>
    </row>
    <row r="1959" spans="7:7" x14ac:dyDescent="0.25">
      <c r="G1959" s="954"/>
    </row>
    <row r="1960" spans="7:7" x14ac:dyDescent="0.25">
      <c r="G1960" s="954"/>
    </row>
    <row r="1961" spans="7:7" x14ac:dyDescent="0.25">
      <c r="G1961" s="954"/>
    </row>
    <row r="1962" spans="7:7" x14ac:dyDescent="0.25">
      <c r="G1962" s="954"/>
    </row>
    <row r="1963" spans="7:7" x14ac:dyDescent="0.25">
      <c r="G1963" s="954"/>
    </row>
    <row r="1964" spans="7:7" x14ac:dyDescent="0.25">
      <c r="G1964" s="954"/>
    </row>
    <row r="1965" spans="7:7" x14ac:dyDescent="0.25">
      <c r="G1965" s="954"/>
    </row>
    <row r="1966" spans="7:7" x14ac:dyDescent="0.25">
      <c r="G1966" s="954"/>
    </row>
    <row r="1967" spans="7:7" x14ac:dyDescent="0.25">
      <c r="G1967" s="954"/>
    </row>
    <row r="1968" spans="7:7" x14ac:dyDescent="0.25">
      <c r="G1968" s="954"/>
    </row>
    <row r="1969" spans="7:7" x14ac:dyDescent="0.25">
      <c r="G1969" s="954"/>
    </row>
    <row r="1970" spans="7:7" x14ac:dyDescent="0.25">
      <c r="G1970" s="954"/>
    </row>
    <row r="1971" spans="7:7" x14ac:dyDescent="0.25">
      <c r="G1971" s="954"/>
    </row>
    <row r="1972" spans="7:7" x14ac:dyDescent="0.25">
      <c r="G1972" s="954"/>
    </row>
    <row r="1973" spans="7:7" x14ac:dyDescent="0.25">
      <c r="G1973" s="954"/>
    </row>
    <row r="1974" spans="7:7" x14ac:dyDescent="0.25">
      <c r="G1974" s="954"/>
    </row>
    <row r="1975" spans="7:7" x14ac:dyDescent="0.25">
      <c r="G1975" s="954"/>
    </row>
    <row r="1976" spans="7:7" x14ac:dyDescent="0.25">
      <c r="G1976" s="954"/>
    </row>
    <row r="1977" spans="7:7" x14ac:dyDescent="0.25">
      <c r="G1977" s="954"/>
    </row>
    <row r="1978" spans="7:7" x14ac:dyDescent="0.25">
      <c r="G1978" s="954"/>
    </row>
    <row r="1979" spans="7:7" x14ac:dyDescent="0.25">
      <c r="G1979" s="954"/>
    </row>
    <row r="1980" spans="7:7" x14ac:dyDescent="0.25">
      <c r="G1980" s="954"/>
    </row>
    <row r="1981" spans="7:7" x14ac:dyDescent="0.25">
      <c r="G1981" s="954"/>
    </row>
    <row r="1982" spans="7:7" x14ac:dyDescent="0.25">
      <c r="G1982" s="954"/>
    </row>
    <row r="1983" spans="7:7" x14ac:dyDescent="0.25">
      <c r="G1983" s="954"/>
    </row>
    <row r="1984" spans="7:7" x14ac:dyDescent="0.25">
      <c r="G1984" s="954"/>
    </row>
    <row r="1985" spans="7:7" x14ac:dyDescent="0.25">
      <c r="G1985" s="954"/>
    </row>
    <row r="1986" spans="7:7" x14ac:dyDescent="0.25">
      <c r="G1986" s="954"/>
    </row>
    <row r="1987" spans="7:7" x14ac:dyDescent="0.25">
      <c r="G1987" s="954"/>
    </row>
    <row r="1988" spans="7:7" x14ac:dyDescent="0.25">
      <c r="G1988" s="954"/>
    </row>
    <row r="1989" spans="7:7" x14ac:dyDescent="0.25">
      <c r="G1989" s="954"/>
    </row>
    <row r="1990" spans="7:7" x14ac:dyDescent="0.25">
      <c r="G1990" s="954"/>
    </row>
    <row r="1991" spans="7:7" x14ac:dyDescent="0.25">
      <c r="G1991" s="954"/>
    </row>
    <row r="1992" spans="7:7" x14ac:dyDescent="0.25">
      <c r="G1992" s="954"/>
    </row>
    <row r="1993" spans="7:7" x14ac:dyDescent="0.25">
      <c r="G1993" s="954"/>
    </row>
    <row r="1994" spans="7:7" x14ac:dyDescent="0.25">
      <c r="G1994" s="954"/>
    </row>
    <row r="1995" spans="7:7" x14ac:dyDescent="0.25">
      <c r="G1995" s="954"/>
    </row>
    <row r="1996" spans="7:7" x14ac:dyDescent="0.25">
      <c r="G1996" s="954"/>
    </row>
    <row r="1997" spans="7:7" x14ac:dyDescent="0.25">
      <c r="G1997" s="954"/>
    </row>
    <row r="1998" spans="7:7" x14ac:dyDescent="0.25">
      <c r="G1998" s="954"/>
    </row>
    <row r="1999" spans="7:7" x14ac:dyDescent="0.25">
      <c r="G1999" s="954"/>
    </row>
    <row r="2000" spans="7:7" x14ac:dyDescent="0.25">
      <c r="G2000" s="954"/>
    </row>
    <row r="2001" spans="7:7" x14ac:dyDescent="0.25">
      <c r="G2001" s="954"/>
    </row>
    <row r="2002" spans="7:7" x14ac:dyDescent="0.25">
      <c r="G2002" s="954"/>
    </row>
    <row r="2003" spans="7:7" x14ac:dyDescent="0.25">
      <c r="G2003" s="954"/>
    </row>
    <row r="2004" spans="7:7" x14ac:dyDescent="0.25">
      <c r="G2004" s="954"/>
    </row>
    <row r="2005" spans="7:7" x14ac:dyDescent="0.25">
      <c r="G2005" s="954"/>
    </row>
    <row r="2006" spans="7:7" x14ac:dyDescent="0.25">
      <c r="G2006" s="954"/>
    </row>
    <row r="2007" spans="7:7" x14ac:dyDescent="0.25">
      <c r="G2007" s="954"/>
    </row>
    <row r="2008" spans="7:7" x14ac:dyDescent="0.25">
      <c r="G2008" s="954"/>
    </row>
    <row r="2009" spans="7:7" x14ac:dyDescent="0.25">
      <c r="G2009" s="954"/>
    </row>
    <row r="2010" spans="7:7" x14ac:dyDescent="0.25">
      <c r="G2010" s="954"/>
    </row>
    <row r="2011" spans="7:7" x14ac:dyDescent="0.25">
      <c r="G2011" s="954"/>
    </row>
    <row r="2012" spans="7:7" x14ac:dyDescent="0.25">
      <c r="G2012" s="954"/>
    </row>
    <row r="2013" spans="7:7" x14ac:dyDescent="0.25">
      <c r="G2013" s="954"/>
    </row>
    <row r="2014" spans="7:7" x14ac:dyDescent="0.25">
      <c r="G2014" s="954"/>
    </row>
    <row r="2015" spans="7:7" x14ac:dyDescent="0.25">
      <c r="G2015" s="954"/>
    </row>
    <row r="2016" spans="7:7" x14ac:dyDescent="0.25">
      <c r="G2016" s="954"/>
    </row>
    <row r="2017" spans="7:7" x14ac:dyDescent="0.25">
      <c r="G2017" s="954"/>
    </row>
    <row r="2018" spans="7:7" x14ac:dyDescent="0.25">
      <c r="G2018" s="954"/>
    </row>
    <row r="2019" spans="7:7" x14ac:dyDescent="0.25">
      <c r="G2019" s="954"/>
    </row>
    <row r="2020" spans="7:7" x14ac:dyDescent="0.25">
      <c r="G2020" s="954"/>
    </row>
    <row r="2021" spans="7:7" x14ac:dyDescent="0.25">
      <c r="G2021" s="954"/>
    </row>
    <row r="2022" spans="7:7" x14ac:dyDescent="0.25">
      <c r="G2022" s="954"/>
    </row>
    <row r="2023" spans="7:7" x14ac:dyDescent="0.25">
      <c r="G2023" s="954"/>
    </row>
    <row r="2024" spans="7:7" x14ac:dyDescent="0.25">
      <c r="G2024" s="954"/>
    </row>
    <row r="2025" spans="7:7" x14ac:dyDescent="0.25">
      <c r="G2025" s="954"/>
    </row>
    <row r="2026" spans="7:7" x14ac:dyDescent="0.25">
      <c r="G2026" s="954"/>
    </row>
    <row r="2027" spans="7:7" x14ac:dyDescent="0.25">
      <c r="G2027" s="954"/>
    </row>
    <row r="2028" spans="7:7" x14ac:dyDescent="0.25">
      <c r="G2028" s="954"/>
    </row>
    <row r="2029" spans="7:7" x14ac:dyDescent="0.25">
      <c r="G2029" s="954"/>
    </row>
    <row r="2030" spans="7:7" x14ac:dyDescent="0.25">
      <c r="G2030" s="954"/>
    </row>
    <row r="2031" spans="7:7" x14ac:dyDescent="0.25">
      <c r="G2031" s="954"/>
    </row>
    <row r="2032" spans="7:7" x14ac:dyDescent="0.25">
      <c r="G2032" s="954"/>
    </row>
    <row r="2033" spans="7:7" x14ac:dyDescent="0.25">
      <c r="G2033" s="954"/>
    </row>
    <row r="2034" spans="7:7" x14ac:dyDescent="0.25">
      <c r="G2034" s="954"/>
    </row>
    <row r="2035" spans="7:7" x14ac:dyDescent="0.25">
      <c r="G2035" s="954"/>
    </row>
    <row r="2036" spans="7:7" x14ac:dyDescent="0.25">
      <c r="G2036" s="954"/>
    </row>
    <row r="2037" spans="7:7" x14ac:dyDescent="0.25">
      <c r="G2037" s="954"/>
    </row>
    <row r="2038" spans="7:7" x14ac:dyDescent="0.25">
      <c r="G2038" s="954"/>
    </row>
    <row r="2039" spans="7:7" x14ac:dyDescent="0.25">
      <c r="G2039" s="954"/>
    </row>
    <row r="2040" spans="7:7" x14ac:dyDescent="0.25">
      <c r="G2040" s="954"/>
    </row>
    <row r="2041" spans="7:7" x14ac:dyDescent="0.25">
      <c r="G2041" s="954"/>
    </row>
    <row r="2042" spans="7:7" x14ac:dyDescent="0.25">
      <c r="G2042" s="954"/>
    </row>
    <row r="2043" spans="7:7" x14ac:dyDescent="0.25">
      <c r="G2043" s="954"/>
    </row>
    <row r="2044" spans="7:7" x14ac:dyDescent="0.25">
      <c r="G2044" s="954"/>
    </row>
    <row r="2045" spans="7:7" x14ac:dyDescent="0.25">
      <c r="G2045" s="954"/>
    </row>
    <row r="2046" spans="7:7" x14ac:dyDescent="0.25">
      <c r="G2046" s="954"/>
    </row>
    <row r="2047" spans="7:7" x14ac:dyDescent="0.25">
      <c r="G2047" s="954"/>
    </row>
    <row r="2048" spans="7:7" x14ac:dyDescent="0.25">
      <c r="G2048" s="954"/>
    </row>
    <row r="2049" spans="7:7" x14ac:dyDescent="0.25">
      <c r="G2049" s="954"/>
    </row>
    <row r="2050" spans="7:7" x14ac:dyDescent="0.25">
      <c r="G2050" s="954"/>
    </row>
    <row r="2051" spans="7:7" x14ac:dyDescent="0.25">
      <c r="G2051" s="954"/>
    </row>
    <row r="2052" spans="7:7" x14ac:dyDescent="0.25">
      <c r="G2052" s="954"/>
    </row>
    <row r="2053" spans="7:7" x14ac:dyDescent="0.25">
      <c r="G2053" s="954"/>
    </row>
    <row r="2054" spans="7:7" x14ac:dyDescent="0.25">
      <c r="G2054" s="954"/>
    </row>
    <row r="2055" spans="7:7" x14ac:dyDescent="0.25">
      <c r="G2055" s="954"/>
    </row>
    <row r="2056" spans="7:7" x14ac:dyDescent="0.25">
      <c r="G2056" s="954"/>
    </row>
    <row r="2057" spans="7:7" x14ac:dyDescent="0.25">
      <c r="G2057" s="954"/>
    </row>
    <row r="2058" spans="7:7" x14ac:dyDescent="0.25">
      <c r="G2058" s="954"/>
    </row>
    <row r="2059" spans="7:7" x14ac:dyDescent="0.25">
      <c r="G2059" s="954"/>
    </row>
    <row r="2060" spans="7:7" x14ac:dyDescent="0.25">
      <c r="G2060" s="954"/>
    </row>
    <row r="2061" spans="7:7" x14ac:dyDescent="0.25">
      <c r="G2061" s="954"/>
    </row>
    <row r="2062" spans="7:7" x14ac:dyDescent="0.25">
      <c r="G2062" s="954"/>
    </row>
    <row r="2063" spans="7:7" x14ac:dyDescent="0.25">
      <c r="G2063" s="954"/>
    </row>
    <row r="2064" spans="7:7" x14ac:dyDescent="0.25">
      <c r="G2064" s="954"/>
    </row>
    <row r="2065" spans="7:7" x14ac:dyDescent="0.25">
      <c r="G2065" s="954"/>
    </row>
    <row r="2066" spans="7:7" x14ac:dyDescent="0.25">
      <c r="G2066" s="954"/>
    </row>
    <row r="2067" spans="7:7" x14ac:dyDescent="0.25">
      <c r="G2067" s="954"/>
    </row>
    <row r="2068" spans="7:7" x14ac:dyDescent="0.25">
      <c r="G2068" s="954"/>
    </row>
    <row r="2069" spans="7:7" x14ac:dyDescent="0.25">
      <c r="G2069" s="954"/>
    </row>
    <row r="2070" spans="7:7" x14ac:dyDescent="0.25">
      <c r="G2070" s="954"/>
    </row>
    <row r="2071" spans="7:7" x14ac:dyDescent="0.25">
      <c r="G2071" s="954"/>
    </row>
    <row r="2072" spans="7:7" x14ac:dyDescent="0.25">
      <c r="G2072" s="954"/>
    </row>
    <row r="2073" spans="7:7" x14ac:dyDescent="0.25">
      <c r="G2073" s="954"/>
    </row>
    <row r="2074" spans="7:7" x14ac:dyDescent="0.25">
      <c r="G2074" s="954"/>
    </row>
    <row r="2075" spans="7:7" x14ac:dyDescent="0.25">
      <c r="G2075" s="954"/>
    </row>
    <row r="2076" spans="7:7" x14ac:dyDescent="0.25">
      <c r="G2076" s="954"/>
    </row>
    <row r="2077" spans="7:7" x14ac:dyDescent="0.25">
      <c r="G2077" s="954"/>
    </row>
    <row r="2078" spans="7:7" x14ac:dyDescent="0.25">
      <c r="G2078" s="954"/>
    </row>
    <row r="2079" spans="7:7" x14ac:dyDescent="0.25">
      <c r="G2079" s="954"/>
    </row>
    <row r="2080" spans="7:7" x14ac:dyDescent="0.25">
      <c r="G2080" s="954"/>
    </row>
    <row r="2081" spans="7:7" x14ac:dyDescent="0.25">
      <c r="G2081" s="954"/>
    </row>
    <row r="2082" spans="7:7" x14ac:dyDescent="0.25">
      <c r="G2082" s="954"/>
    </row>
    <row r="2083" spans="7:7" x14ac:dyDescent="0.25">
      <c r="G2083" s="954"/>
    </row>
    <row r="2084" spans="7:7" x14ac:dyDescent="0.25">
      <c r="G2084" s="954"/>
    </row>
    <row r="2085" spans="7:7" x14ac:dyDescent="0.25">
      <c r="G2085" s="954"/>
    </row>
    <row r="2086" spans="7:7" x14ac:dyDescent="0.25">
      <c r="G2086" s="954"/>
    </row>
    <row r="2087" spans="7:7" x14ac:dyDescent="0.25">
      <c r="G2087" s="954"/>
    </row>
    <row r="2088" spans="7:7" x14ac:dyDescent="0.25">
      <c r="G2088" s="954"/>
    </row>
    <row r="2089" spans="7:7" x14ac:dyDescent="0.25">
      <c r="G2089" s="954"/>
    </row>
    <row r="2090" spans="7:7" x14ac:dyDescent="0.25">
      <c r="G2090" s="954"/>
    </row>
    <row r="2091" spans="7:7" x14ac:dyDescent="0.25">
      <c r="G2091" s="954"/>
    </row>
    <row r="2092" spans="7:7" x14ac:dyDescent="0.25">
      <c r="G2092" s="954"/>
    </row>
    <row r="2093" spans="7:7" x14ac:dyDescent="0.25">
      <c r="G2093" s="954"/>
    </row>
    <row r="2094" spans="7:7" x14ac:dyDescent="0.25">
      <c r="G2094" s="954"/>
    </row>
    <row r="2095" spans="7:7" x14ac:dyDescent="0.25">
      <c r="G2095" s="954"/>
    </row>
    <row r="2096" spans="7:7" x14ac:dyDescent="0.25">
      <c r="G2096" s="954"/>
    </row>
    <row r="2097" spans="7:7" x14ac:dyDescent="0.25">
      <c r="G2097" s="954"/>
    </row>
    <row r="2098" spans="7:7" x14ac:dyDescent="0.25">
      <c r="G2098" s="954"/>
    </row>
    <row r="2099" spans="7:7" x14ac:dyDescent="0.25">
      <c r="G2099" s="954"/>
    </row>
    <row r="2100" spans="7:7" x14ac:dyDescent="0.25">
      <c r="G2100" s="954"/>
    </row>
    <row r="2101" spans="7:7" x14ac:dyDescent="0.25">
      <c r="G2101" s="954"/>
    </row>
    <row r="2102" spans="7:7" x14ac:dyDescent="0.25">
      <c r="G2102" s="954"/>
    </row>
    <row r="2103" spans="7:7" x14ac:dyDescent="0.25">
      <c r="G2103" s="954"/>
    </row>
    <row r="2104" spans="7:7" x14ac:dyDescent="0.25">
      <c r="G2104" s="954"/>
    </row>
    <row r="2105" spans="7:7" x14ac:dyDescent="0.25">
      <c r="G2105" s="954"/>
    </row>
    <row r="2106" spans="7:7" x14ac:dyDescent="0.25">
      <c r="G2106" s="954"/>
    </row>
    <row r="2107" spans="7:7" x14ac:dyDescent="0.25">
      <c r="G2107" s="954"/>
    </row>
    <row r="2108" spans="7:7" x14ac:dyDescent="0.25">
      <c r="G2108" s="954"/>
    </row>
    <row r="2109" spans="7:7" x14ac:dyDescent="0.25">
      <c r="G2109" s="954"/>
    </row>
    <row r="2110" spans="7:7" x14ac:dyDescent="0.25">
      <c r="G2110" s="954"/>
    </row>
    <row r="2111" spans="7:7" x14ac:dyDescent="0.25">
      <c r="G2111" s="954"/>
    </row>
    <row r="2112" spans="7:7" x14ac:dyDescent="0.25">
      <c r="G2112" s="954"/>
    </row>
    <row r="2113" spans="7:7" x14ac:dyDescent="0.25">
      <c r="G2113" s="954"/>
    </row>
    <row r="2114" spans="7:7" x14ac:dyDescent="0.25">
      <c r="G2114" s="954"/>
    </row>
    <row r="2115" spans="7:7" x14ac:dyDescent="0.25">
      <c r="G2115" s="954"/>
    </row>
    <row r="2116" spans="7:7" x14ac:dyDescent="0.25">
      <c r="G2116" s="954"/>
    </row>
    <row r="2117" spans="7:7" x14ac:dyDescent="0.25">
      <c r="G2117" s="954"/>
    </row>
    <row r="2118" spans="7:7" x14ac:dyDescent="0.25">
      <c r="G2118" s="954"/>
    </row>
    <row r="2119" spans="7:7" x14ac:dyDescent="0.25">
      <c r="G2119" s="954"/>
    </row>
    <row r="2120" spans="7:7" x14ac:dyDescent="0.25">
      <c r="G2120" s="954"/>
    </row>
    <row r="2121" spans="7:7" x14ac:dyDescent="0.25">
      <c r="G2121" s="954"/>
    </row>
    <row r="2122" spans="7:7" x14ac:dyDescent="0.25">
      <c r="G2122" s="954"/>
    </row>
    <row r="2123" spans="7:7" x14ac:dyDescent="0.25">
      <c r="G2123" s="954"/>
    </row>
    <row r="2124" spans="7:7" x14ac:dyDescent="0.25">
      <c r="G2124" s="954"/>
    </row>
    <row r="2125" spans="7:7" x14ac:dyDescent="0.25">
      <c r="G2125" s="954"/>
    </row>
    <row r="2126" spans="7:7" x14ac:dyDescent="0.25">
      <c r="G2126" s="954"/>
    </row>
    <row r="2127" spans="7:7" x14ac:dyDescent="0.25">
      <c r="G2127" s="954"/>
    </row>
    <row r="2128" spans="7:7" x14ac:dyDescent="0.25">
      <c r="G2128" s="954"/>
    </row>
    <row r="2129" spans="7:7" x14ac:dyDescent="0.25">
      <c r="G2129" s="954"/>
    </row>
    <row r="2130" spans="7:7" x14ac:dyDescent="0.25">
      <c r="G2130" s="954"/>
    </row>
    <row r="2131" spans="7:7" x14ac:dyDescent="0.25">
      <c r="G2131" s="954"/>
    </row>
    <row r="2132" spans="7:7" x14ac:dyDescent="0.25">
      <c r="G2132" s="954"/>
    </row>
    <row r="2133" spans="7:7" x14ac:dyDescent="0.25">
      <c r="G2133" s="954"/>
    </row>
    <row r="2134" spans="7:7" x14ac:dyDescent="0.25">
      <c r="G2134" s="954"/>
    </row>
    <row r="2135" spans="7:7" x14ac:dyDescent="0.25">
      <c r="G2135" s="954"/>
    </row>
    <row r="2136" spans="7:7" x14ac:dyDescent="0.25">
      <c r="G2136" s="954"/>
    </row>
    <row r="2137" spans="7:7" x14ac:dyDescent="0.25">
      <c r="G2137" s="954"/>
    </row>
    <row r="2138" spans="7:7" x14ac:dyDescent="0.25">
      <c r="G2138" s="954"/>
    </row>
    <row r="2139" spans="7:7" x14ac:dyDescent="0.25">
      <c r="G2139" s="954"/>
    </row>
    <row r="2140" spans="7:7" x14ac:dyDescent="0.25">
      <c r="G2140" s="954"/>
    </row>
    <row r="2141" spans="7:7" x14ac:dyDescent="0.25">
      <c r="G2141" s="954"/>
    </row>
    <row r="2142" spans="7:7" x14ac:dyDescent="0.25">
      <c r="G2142" s="954"/>
    </row>
    <row r="2143" spans="7:7" x14ac:dyDescent="0.25">
      <c r="G2143" s="954"/>
    </row>
    <row r="2144" spans="7:7" x14ac:dyDescent="0.25">
      <c r="G2144" s="954"/>
    </row>
    <row r="2145" spans="7:7" x14ac:dyDescent="0.25">
      <c r="G2145" s="954"/>
    </row>
    <row r="2146" spans="7:7" x14ac:dyDescent="0.25">
      <c r="G2146" s="954"/>
    </row>
    <row r="2147" spans="7:7" x14ac:dyDescent="0.25">
      <c r="G2147" s="954"/>
    </row>
    <row r="2148" spans="7:7" x14ac:dyDescent="0.25">
      <c r="G2148" s="954"/>
    </row>
    <row r="2149" spans="7:7" x14ac:dyDescent="0.25">
      <c r="G2149" s="954"/>
    </row>
    <row r="2150" spans="7:7" x14ac:dyDescent="0.25">
      <c r="G2150" s="954"/>
    </row>
    <row r="2151" spans="7:7" x14ac:dyDescent="0.25">
      <c r="G2151" s="954"/>
    </row>
    <row r="2152" spans="7:7" x14ac:dyDescent="0.25">
      <c r="G2152" s="954"/>
    </row>
    <row r="2153" spans="7:7" x14ac:dyDescent="0.25">
      <c r="G2153" s="954"/>
    </row>
    <row r="2154" spans="7:7" x14ac:dyDescent="0.25">
      <c r="G2154" s="954"/>
    </row>
    <row r="2155" spans="7:7" x14ac:dyDescent="0.25">
      <c r="G2155" s="954"/>
    </row>
    <row r="2156" spans="7:7" x14ac:dyDescent="0.25">
      <c r="G2156" s="954"/>
    </row>
    <row r="2157" spans="7:7" x14ac:dyDescent="0.25">
      <c r="G2157" s="954"/>
    </row>
    <row r="2158" spans="7:7" x14ac:dyDescent="0.25">
      <c r="G2158" s="954"/>
    </row>
    <row r="2159" spans="7:7" x14ac:dyDescent="0.25">
      <c r="G2159" s="954"/>
    </row>
    <row r="2160" spans="7:7" x14ac:dyDescent="0.25">
      <c r="G2160" s="954"/>
    </row>
    <row r="2161" spans="7:7" x14ac:dyDescent="0.25">
      <c r="G2161" s="954"/>
    </row>
    <row r="2162" spans="7:7" x14ac:dyDescent="0.25">
      <c r="G2162" s="954"/>
    </row>
    <row r="2163" spans="7:7" x14ac:dyDescent="0.25">
      <c r="G2163" s="954"/>
    </row>
    <row r="2164" spans="7:7" x14ac:dyDescent="0.25">
      <c r="G2164" s="954"/>
    </row>
    <row r="2165" spans="7:7" x14ac:dyDescent="0.25">
      <c r="G2165" s="954"/>
    </row>
    <row r="2166" spans="7:7" x14ac:dyDescent="0.25">
      <c r="G2166" s="954"/>
    </row>
    <row r="2167" spans="7:7" x14ac:dyDescent="0.25">
      <c r="G2167" s="954"/>
    </row>
    <row r="2168" spans="7:7" x14ac:dyDescent="0.25">
      <c r="G2168" s="954"/>
    </row>
    <row r="2169" spans="7:7" x14ac:dyDescent="0.25">
      <c r="G2169" s="954"/>
    </row>
    <row r="2170" spans="7:7" x14ac:dyDescent="0.25">
      <c r="G2170" s="954"/>
    </row>
    <row r="2171" spans="7:7" x14ac:dyDescent="0.25">
      <c r="G2171" s="954"/>
    </row>
    <row r="2172" spans="7:7" x14ac:dyDescent="0.25">
      <c r="G2172" s="954"/>
    </row>
    <row r="2173" spans="7:7" x14ac:dyDescent="0.25">
      <c r="G2173" s="954"/>
    </row>
    <row r="2174" spans="7:7" x14ac:dyDescent="0.25">
      <c r="G2174" s="954"/>
    </row>
    <row r="2175" spans="7:7" x14ac:dyDescent="0.25">
      <c r="G2175" s="954"/>
    </row>
    <row r="2176" spans="7:7" x14ac:dyDescent="0.25">
      <c r="G2176" s="954"/>
    </row>
    <row r="2177" spans="7:7" x14ac:dyDescent="0.25">
      <c r="G2177" s="954"/>
    </row>
    <row r="2178" spans="7:7" x14ac:dyDescent="0.25">
      <c r="G2178" s="954"/>
    </row>
    <row r="2179" spans="7:7" x14ac:dyDescent="0.25">
      <c r="G2179" s="954"/>
    </row>
    <row r="2180" spans="7:7" x14ac:dyDescent="0.25">
      <c r="G2180" s="954"/>
    </row>
    <row r="2181" spans="7:7" x14ac:dyDescent="0.25">
      <c r="G2181" s="954"/>
    </row>
    <row r="2182" spans="7:7" x14ac:dyDescent="0.25">
      <c r="G2182" s="954"/>
    </row>
    <row r="2183" spans="7:7" x14ac:dyDescent="0.25">
      <c r="G2183" s="954"/>
    </row>
    <row r="2184" spans="7:7" x14ac:dyDescent="0.25">
      <c r="G2184" s="954"/>
    </row>
    <row r="2185" spans="7:7" x14ac:dyDescent="0.25">
      <c r="G2185" s="954"/>
    </row>
    <row r="2186" spans="7:7" x14ac:dyDescent="0.25">
      <c r="G2186" s="954"/>
    </row>
    <row r="2187" spans="7:7" x14ac:dyDescent="0.25">
      <c r="G2187" s="954"/>
    </row>
    <row r="2188" spans="7:7" x14ac:dyDescent="0.25">
      <c r="G2188" s="954"/>
    </row>
    <row r="2189" spans="7:7" x14ac:dyDescent="0.25">
      <c r="G2189" s="954"/>
    </row>
    <row r="2190" spans="7:7" x14ac:dyDescent="0.25">
      <c r="G2190" s="954"/>
    </row>
    <row r="2191" spans="7:7" x14ac:dyDescent="0.25">
      <c r="G2191" s="954"/>
    </row>
    <row r="2192" spans="7:7" x14ac:dyDescent="0.25">
      <c r="G2192" s="954"/>
    </row>
    <row r="2193" spans="7:7" x14ac:dyDescent="0.25">
      <c r="G2193" s="954"/>
    </row>
    <row r="2194" spans="7:7" x14ac:dyDescent="0.25">
      <c r="G2194" s="954"/>
    </row>
    <row r="2195" spans="7:7" x14ac:dyDescent="0.25">
      <c r="G2195" s="954"/>
    </row>
    <row r="2196" spans="7:7" x14ac:dyDescent="0.25">
      <c r="G2196" s="954"/>
    </row>
    <row r="2197" spans="7:7" x14ac:dyDescent="0.25">
      <c r="G2197" s="954"/>
    </row>
    <row r="2198" spans="7:7" x14ac:dyDescent="0.25">
      <c r="G2198" s="954"/>
    </row>
    <row r="2199" spans="7:7" x14ac:dyDescent="0.25">
      <c r="G2199" s="954"/>
    </row>
    <row r="2200" spans="7:7" x14ac:dyDescent="0.25">
      <c r="G2200" s="954"/>
    </row>
    <row r="2201" spans="7:7" x14ac:dyDescent="0.25">
      <c r="G2201" s="954"/>
    </row>
    <row r="2202" spans="7:7" x14ac:dyDescent="0.25">
      <c r="G2202" s="954"/>
    </row>
    <row r="2203" spans="7:7" x14ac:dyDescent="0.25">
      <c r="G2203" s="954"/>
    </row>
    <row r="2204" spans="7:7" x14ac:dyDescent="0.25">
      <c r="G2204" s="954"/>
    </row>
    <row r="2205" spans="7:7" x14ac:dyDescent="0.25">
      <c r="G2205" s="954"/>
    </row>
    <row r="2206" spans="7:7" x14ac:dyDescent="0.25">
      <c r="G2206" s="954"/>
    </row>
    <row r="2207" spans="7:7" x14ac:dyDescent="0.25">
      <c r="G2207" s="954"/>
    </row>
    <row r="2208" spans="7:7" x14ac:dyDescent="0.25">
      <c r="G2208" s="954"/>
    </row>
    <row r="2209" spans="7:7" x14ac:dyDescent="0.25">
      <c r="G2209" s="954"/>
    </row>
    <row r="2210" spans="7:7" x14ac:dyDescent="0.25">
      <c r="G2210" s="954"/>
    </row>
    <row r="2211" spans="7:7" x14ac:dyDescent="0.25">
      <c r="G2211" s="954"/>
    </row>
    <row r="2212" spans="7:7" x14ac:dyDescent="0.25">
      <c r="G2212" s="954"/>
    </row>
    <row r="2213" spans="7:7" x14ac:dyDescent="0.25">
      <c r="G2213" s="954"/>
    </row>
    <row r="2214" spans="7:7" x14ac:dyDescent="0.25">
      <c r="G2214" s="954"/>
    </row>
    <row r="2215" spans="7:7" x14ac:dyDescent="0.25">
      <c r="G2215" s="954"/>
    </row>
    <row r="2216" spans="7:7" x14ac:dyDescent="0.25">
      <c r="G2216" s="954"/>
    </row>
    <row r="2217" spans="7:7" x14ac:dyDescent="0.25">
      <c r="G2217" s="954"/>
    </row>
    <row r="2218" spans="7:7" x14ac:dyDescent="0.25">
      <c r="G2218" s="954"/>
    </row>
    <row r="2219" spans="7:7" x14ac:dyDescent="0.25">
      <c r="G2219" s="954"/>
    </row>
    <row r="2220" spans="7:7" x14ac:dyDescent="0.25">
      <c r="G2220" s="954"/>
    </row>
    <row r="2221" spans="7:7" x14ac:dyDescent="0.25">
      <c r="G2221" s="954"/>
    </row>
    <row r="2222" spans="7:7" x14ac:dyDescent="0.25">
      <c r="G2222" s="954"/>
    </row>
    <row r="2223" spans="7:7" x14ac:dyDescent="0.25">
      <c r="G2223" s="954"/>
    </row>
    <row r="2224" spans="7:7" x14ac:dyDescent="0.25">
      <c r="G2224" s="954"/>
    </row>
    <row r="2225" spans="7:7" x14ac:dyDescent="0.25">
      <c r="G2225" s="954"/>
    </row>
    <row r="2226" spans="7:7" x14ac:dyDescent="0.25">
      <c r="G2226" s="954"/>
    </row>
    <row r="2227" spans="7:7" x14ac:dyDescent="0.25">
      <c r="G2227" s="954"/>
    </row>
    <row r="2228" spans="7:7" x14ac:dyDescent="0.25">
      <c r="G2228" s="954"/>
    </row>
    <row r="2229" spans="7:7" x14ac:dyDescent="0.25">
      <c r="G2229" s="954"/>
    </row>
    <row r="2230" spans="7:7" x14ac:dyDescent="0.25">
      <c r="G2230" s="954"/>
    </row>
    <row r="2231" spans="7:7" x14ac:dyDescent="0.25">
      <c r="G2231" s="954"/>
    </row>
    <row r="2232" spans="7:7" x14ac:dyDescent="0.25">
      <c r="G2232" s="954"/>
    </row>
    <row r="2233" spans="7:7" x14ac:dyDescent="0.25">
      <c r="G2233" s="954"/>
    </row>
    <row r="2234" spans="7:7" x14ac:dyDescent="0.25">
      <c r="G2234" s="954"/>
    </row>
    <row r="2235" spans="7:7" x14ac:dyDescent="0.25">
      <c r="G2235" s="954"/>
    </row>
    <row r="2236" spans="7:7" x14ac:dyDescent="0.25">
      <c r="G2236" s="954"/>
    </row>
    <row r="2237" spans="7:7" x14ac:dyDescent="0.25">
      <c r="G2237" s="954"/>
    </row>
    <row r="2238" spans="7:7" x14ac:dyDescent="0.25">
      <c r="G2238" s="954"/>
    </row>
    <row r="2239" spans="7:7" x14ac:dyDescent="0.25">
      <c r="G2239" s="954"/>
    </row>
    <row r="2240" spans="7:7" x14ac:dyDescent="0.25">
      <c r="G2240" s="954"/>
    </row>
    <row r="2241" spans="7:7" x14ac:dyDescent="0.25">
      <c r="G2241" s="954"/>
    </row>
    <row r="2242" spans="7:7" x14ac:dyDescent="0.25">
      <c r="G2242" s="954"/>
    </row>
    <row r="2243" spans="7:7" x14ac:dyDescent="0.25">
      <c r="G2243" s="954"/>
    </row>
    <row r="2244" spans="7:7" x14ac:dyDescent="0.25">
      <c r="G2244" s="954"/>
    </row>
    <row r="2245" spans="7:7" x14ac:dyDescent="0.25">
      <c r="G2245" s="954"/>
    </row>
    <row r="2246" spans="7:7" x14ac:dyDescent="0.25">
      <c r="G2246" s="954"/>
    </row>
    <row r="2247" spans="7:7" x14ac:dyDescent="0.25">
      <c r="G2247" s="954"/>
    </row>
    <row r="2248" spans="7:7" x14ac:dyDescent="0.25">
      <c r="G2248" s="954"/>
    </row>
    <row r="2249" spans="7:7" x14ac:dyDescent="0.25">
      <c r="G2249" s="954"/>
    </row>
    <row r="2250" spans="7:7" x14ac:dyDescent="0.25">
      <c r="G2250" s="954"/>
    </row>
    <row r="2251" spans="7:7" x14ac:dyDescent="0.25">
      <c r="G2251" s="954"/>
    </row>
    <row r="2252" spans="7:7" x14ac:dyDescent="0.25">
      <c r="G2252" s="954"/>
    </row>
    <row r="2253" spans="7:7" x14ac:dyDescent="0.25">
      <c r="G2253" s="954"/>
    </row>
    <row r="2254" spans="7:7" x14ac:dyDescent="0.25">
      <c r="G2254" s="954"/>
    </row>
    <row r="2255" spans="7:7" x14ac:dyDescent="0.25">
      <c r="G2255" s="954"/>
    </row>
    <row r="2256" spans="7:7" x14ac:dyDescent="0.25">
      <c r="G2256" s="954"/>
    </row>
    <row r="2257" spans="7:7" x14ac:dyDescent="0.25">
      <c r="G2257" s="954"/>
    </row>
    <row r="2258" spans="7:7" x14ac:dyDescent="0.25">
      <c r="G2258" s="954"/>
    </row>
    <row r="2259" spans="7:7" x14ac:dyDescent="0.25">
      <c r="G2259" s="954"/>
    </row>
    <row r="2260" spans="7:7" x14ac:dyDescent="0.25">
      <c r="G2260" s="954"/>
    </row>
    <row r="2261" spans="7:7" x14ac:dyDescent="0.25">
      <c r="G2261" s="954"/>
    </row>
    <row r="2262" spans="7:7" x14ac:dyDescent="0.25">
      <c r="G2262" s="954"/>
    </row>
    <row r="2263" spans="7:7" x14ac:dyDescent="0.25">
      <c r="G2263" s="954"/>
    </row>
    <row r="2264" spans="7:7" x14ac:dyDescent="0.25">
      <c r="G2264" s="954"/>
    </row>
    <row r="2265" spans="7:7" x14ac:dyDescent="0.25">
      <c r="G2265" s="954"/>
    </row>
    <row r="2266" spans="7:7" x14ac:dyDescent="0.25">
      <c r="G2266" s="954"/>
    </row>
    <row r="2267" spans="7:7" x14ac:dyDescent="0.25">
      <c r="G2267" s="954"/>
    </row>
    <row r="2268" spans="7:7" x14ac:dyDescent="0.25">
      <c r="G2268" s="954"/>
    </row>
    <row r="2269" spans="7:7" x14ac:dyDescent="0.25">
      <c r="G2269" s="954"/>
    </row>
    <row r="2270" spans="7:7" x14ac:dyDescent="0.25">
      <c r="G2270" s="954"/>
    </row>
    <row r="2271" spans="7:7" x14ac:dyDescent="0.25">
      <c r="G2271" s="954"/>
    </row>
    <row r="2272" spans="7:7" x14ac:dyDescent="0.25">
      <c r="G2272" s="954"/>
    </row>
    <row r="2273" spans="7:7" x14ac:dyDescent="0.25">
      <c r="G2273" s="954"/>
    </row>
    <row r="2274" spans="7:7" x14ac:dyDescent="0.25">
      <c r="G2274" s="954"/>
    </row>
    <row r="2275" spans="7:7" x14ac:dyDescent="0.25">
      <c r="G2275" s="954"/>
    </row>
    <row r="2276" spans="7:7" x14ac:dyDescent="0.25">
      <c r="G2276" s="954"/>
    </row>
    <row r="2277" spans="7:7" x14ac:dyDescent="0.25">
      <c r="G2277" s="954"/>
    </row>
    <row r="2278" spans="7:7" x14ac:dyDescent="0.25">
      <c r="G2278" s="954"/>
    </row>
    <row r="2279" spans="7:7" x14ac:dyDescent="0.25">
      <c r="G2279" s="954"/>
    </row>
    <row r="2280" spans="7:7" x14ac:dyDescent="0.25">
      <c r="G2280" s="954"/>
    </row>
    <row r="2281" spans="7:7" x14ac:dyDescent="0.25">
      <c r="G2281" s="954"/>
    </row>
    <row r="2282" spans="7:7" x14ac:dyDescent="0.25">
      <c r="G2282" s="954"/>
    </row>
    <row r="2283" spans="7:7" x14ac:dyDescent="0.25">
      <c r="G2283" s="954"/>
    </row>
    <row r="2284" spans="7:7" x14ac:dyDescent="0.25">
      <c r="G2284" s="954"/>
    </row>
    <row r="2285" spans="7:7" x14ac:dyDescent="0.25">
      <c r="G2285" s="954"/>
    </row>
    <row r="2286" spans="7:7" x14ac:dyDescent="0.25">
      <c r="G2286" s="954"/>
    </row>
    <row r="2287" spans="7:7" x14ac:dyDescent="0.25">
      <c r="G2287" s="954"/>
    </row>
    <row r="2288" spans="7:7" x14ac:dyDescent="0.25">
      <c r="G2288" s="954"/>
    </row>
    <row r="2289" spans="7:7" x14ac:dyDescent="0.25">
      <c r="G2289" s="954"/>
    </row>
    <row r="2290" spans="7:7" x14ac:dyDescent="0.25">
      <c r="G2290" s="954"/>
    </row>
    <row r="2291" spans="7:7" x14ac:dyDescent="0.25">
      <c r="G2291" s="954"/>
    </row>
    <row r="2292" spans="7:7" x14ac:dyDescent="0.25">
      <c r="G2292" s="954"/>
    </row>
    <row r="2293" spans="7:7" x14ac:dyDescent="0.25">
      <c r="G2293" s="954"/>
    </row>
    <row r="2294" spans="7:7" x14ac:dyDescent="0.25">
      <c r="G2294" s="954"/>
    </row>
    <row r="2295" spans="7:7" x14ac:dyDescent="0.25">
      <c r="G2295" s="954"/>
    </row>
    <row r="2296" spans="7:7" x14ac:dyDescent="0.25">
      <c r="G2296" s="954"/>
    </row>
    <row r="2297" spans="7:7" x14ac:dyDescent="0.25">
      <c r="G2297" s="954"/>
    </row>
    <row r="2298" spans="7:7" x14ac:dyDescent="0.25">
      <c r="G2298" s="954"/>
    </row>
    <row r="2299" spans="7:7" x14ac:dyDescent="0.25">
      <c r="G2299" s="954"/>
    </row>
    <row r="2300" spans="7:7" x14ac:dyDescent="0.25">
      <c r="G2300" s="954"/>
    </row>
    <row r="2301" spans="7:7" x14ac:dyDescent="0.25">
      <c r="G2301" s="954"/>
    </row>
    <row r="2302" spans="7:7" x14ac:dyDescent="0.25">
      <c r="G2302" s="954"/>
    </row>
    <row r="2303" spans="7:7" x14ac:dyDescent="0.25">
      <c r="G2303" s="954"/>
    </row>
    <row r="2304" spans="7:7" x14ac:dyDescent="0.25">
      <c r="G2304" s="954"/>
    </row>
    <row r="2305" spans="7:7" x14ac:dyDescent="0.25">
      <c r="G2305" s="954"/>
    </row>
    <row r="2306" spans="7:7" x14ac:dyDescent="0.25">
      <c r="G2306" s="954"/>
    </row>
    <row r="2307" spans="7:7" x14ac:dyDescent="0.25">
      <c r="G2307" s="954"/>
    </row>
    <row r="2308" spans="7:7" x14ac:dyDescent="0.25">
      <c r="G2308" s="954"/>
    </row>
    <row r="2309" spans="7:7" x14ac:dyDescent="0.25">
      <c r="G2309" s="954"/>
    </row>
    <row r="2310" spans="7:7" x14ac:dyDescent="0.25">
      <c r="G2310" s="954"/>
    </row>
    <row r="2311" spans="7:7" x14ac:dyDescent="0.25">
      <c r="G2311" s="954"/>
    </row>
    <row r="2312" spans="7:7" x14ac:dyDescent="0.25">
      <c r="G2312" s="954"/>
    </row>
    <row r="2313" spans="7:7" x14ac:dyDescent="0.25">
      <c r="G2313" s="954"/>
    </row>
    <row r="2314" spans="7:7" x14ac:dyDescent="0.25">
      <c r="G2314" s="954"/>
    </row>
    <row r="2315" spans="7:7" x14ac:dyDescent="0.25">
      <c r="G2315" s="954"/>
    </row>
    <row r="2316" spans="7:7" x14ac:dyDescent="0.25">
      <c r="G2316" s="954"/>
    </row>
    <row r="2317" spans="7:7" x14ac:dyDescent="0.25">
      <c r="G2317" s="954"/>
    </row>
    <row r="2318" spans="7:7" x14ac:dyDescent="0.25">
      <c r="G2318" s="954"/>
    </row>
    <row r="2319" spans="7:7" x14ac:dyDescent="0.25">
      <c r="G2319" s="954"/>
    </row>
    <row r="2320" spans="7:7" x14ac:dyDescent="0.25">
      <c r="G2320" s="954"/>
    </row>
    <row r="2321" spans="7:7" x14ac:dyDescent="0.25">
      <c r="G2321" s="954"/>
    </row>
    <row r="2322" spans="7:7" x14ac:dyDescent="0.25">
      <c r="G2322" s="954"/>
    </row>
    <row r="2323" spans="7:7" x14ac:dyDescent="0.25">
      <c r="G2323" s="954"/>
    </row>
    <row r="2324" spans="7:7" x14ac:dyDescent="0.25">
      <c r="G2324" s="954"/>
    </row>
    <row r="2325" spans="7:7" x14ac:dyDescent="0.25">
      <c r="G2325" s="954"/>
    </row>
    <row r="2326" spans="7:7" x14ac:dyDescent="0.25">
      <c r="G2326" s="954"/>
    </row>
    <row r="2327" spans="7:7" x14ac:dyDescent="0.25">
      <c r="G2327" s="954"/>
    </row>
    <row r="2328" spans="7:7" x14ac:dyDescent="0.25">
      <c r="G2328" s="954"/>
    </row>
    <row r="2329" spans="7:7" x14ac:dyDescent="0.25">
      <c r="G2329" s="954"/>
    </row>
    <row r="2330" spans="7:7" x14ac:dyDescent="0.25">
      <c r="G2330" s="954"/>
    </row>
    <row r="2331" spans="7:7" x14ac:dyDescent="0.25">
      <c r="G2331" s="954"/>
    </row>
    <row r="2332" spans="7:7" x14ac:dyDescent="0.25">
      <c r="G2332" s="954"/>
    </row>
    <row r="2333" spans="7:7" x14ac:dyDescent="0.25">
      <c r="G2333" s="954"/>
    </row>
    <row r="2334" spans="7:7" x14ac:dyDescent="0.25">
      <c r="G2334" s="954"/>
    </row>
    <row r="2335" spans="7:7" x14ac:dyDescent="0.25">
      <c r="G2335" s="954"/>
    </row>
    <row r="2336" spans="7:7" x14ac:dyDescent="0.25">
      <c r="G2336" s="954"/>
    </row>
    <row r="2337" spans="7:7" x14ac:dyDescent="0.25">
      <c r="G2337" s="954"/>
    </row>
    <row r="2338" spans="7:7" x14ac:dyDescent="0.25">
      <c r="G2338" s="954"/>
    </row>
    <row r="2339" spans="7:7" x14ac:dyDescent="0.25">
      <c r="G2339" s="954"/>
    </row>
    <row r="2340" spans="7:7" x14ac:dyDescent="0.25">
      <c r="G2340" s="954"/>
    </row>
    <row r="2341" spans="7:7" x14ac:dyDescent="0.25">
      <c r="G2341" s="954"/>
    </row>
    <row r="2342" spans="7:7" x14ac:dyDescent="0.25">
      <c r="G2342" s="954"/>
    </row>
    <row r="2343" spans="7:7" x14ac:dyDescent="0.25">
      <c r="G2343" s="954"/>
    </row>
    <row r="2344" spans="7:7" x14ac:dyDescent="0.25">
      <c r="G2344" s="954"/>
    </row>
    <row r="2345" spans="7:7" x14ac:dyDescent="0.25">
      <c r="G2345" s="954"/>
    </row>
    <row r="2346" spans="7:7" x14ac:dyDescent="0.25">
      <c r="G2346" s="954"/>
    </row>
  </sheetData>
  <mergeCells count="8">
    <mergeCell ref="A234:E234"/>
    <mergeCell ref="A4:D4"/>
    <mergeCell ref="A1:F1"/>
    <mergeCell ref="A2:F2"/>
    <mergeCell ref="A62:E62"/>
    <mergeCell ref="A118:E118"/>
    <mergeCell ref="A170:E170"/>
    <mergeCell ref="A3:F3"/>
  </mergeCells>
  <pageMargins left="0.74803149606299213" right="0.35433070866141736" top="0.98425196850393704" bottom="0.98425196850393704" header="0.51181102362204722" footer="0.51181102362204722"/>
  <pageSetup paperSize="9" scale="78" fitToHeight="3" orientation="portrait" r:id="rId1"/>
  <headerFooter alignWithMargins="0">
    <oddFooter>&amp;A&amp;RPage &amp;P</oddFooter>
  </headerFooter>
  <rowBreaks count="3" manualBreakCount="3">
    <brk id="62" max="5" man="1"/>
    <brk id="118" max="5" man="1"/>
    <brk id="170"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29"/>
  <sheetViews>
    <sheetView defaultGridColor="0" view="pageBreakPreview" colorId="22" zoomScale="90" zoomScaleNormal="100" zoomScaleSheetLayoutView="90" workbookViewId="0">
      <selection activeCell="B10" sqref="B10"/>
    </sheetView>
  </sheetViews>
  <sheetFormatPr defaultColWidth="6" defaultRowHeight="14.5" x14ac:dyDescent="0.25"/>
  <cols>
    <col min="1" max="1" width="8.7265625" style="1052" customWidth="1"/>
    <col min="2" max="2" width="65.26953125" style="1053" customWidth="1"/>
    <col min="3" max="3" width="7.54296875" style="1052" customWidth="1"/>
    <col min="4" max="4" width="9.453125" style="1054" customWidth="1"/>
    <col min="5" max="5" width="13.453125" style="1055" customWidth="1"/>
    <col min="6" max="6" width="14.1796875" style="1087" customWidth="1"/>
    <col min="7" max="7" width="12.54296875" style="1006" customWidth="1"/>
    <col min="8" max="9" width="9.1796875" style="1006" customWidth="1"/>
    <col min="10" max="10" width="2" style="1006" customWidth="1"/>
    <col min="11" max="251" width="9.1796875" style="1006" customWidth="1"/>
    <col min="252" max="252" width="9.7265625" style="1006" customWidth="1"/>
    <col min="253" max="253" width="10.26953125" style="1006" customWidth="1"/>
    <col min="254" max="254" width="44.7265625" style="1006" customWidth="1"/>
    <col min="255" max="255" width="5.453125" style="1006" bestFit="1" customWidth="1"/>
    <col min="256" max="256" width="6" style="1006" bestFit="1"/>
    <col min="257" max="16384" width="6" style="1006"/>
  </cols>
  <sheetData>
    <row r="1" spans="1:7" ht="13" x14ac:dyDescent="0.25">
      <c r="A1" s="2095" t="s">
        <v>0</v>
      </c>
      <c r="B1" s="2095"/>
      <c r="C1" s="2095"/>
      <c r="D1" s="2095"/>
      <c r="E1" s="2095"/>
      <c r="F1" s="2095"/>
    </row>
    <row r="2" spans="1:7" ht="13" x14ac:dyDescent="0.25">
      <c r="A2" s="2095" t="s">
        <v>2491</v>
      </c>
      <c r="B2" s="2095"/>
      <c r="C2" s="2095"/>
      <c r="D2" s="2095"/>
      <c r="E2" s="2095"/>
      <c r="F2" s="2095"/>
    </row>
    <row r="3" spans="1:7" s="1008" customFormat="1" ht="14" x14ac:dyDescent="0.25">
      <c r="A3" s="2096" t="s">
        <v>1975</v>
      </c>
      <c r="B3" s="2096"/>
      <c r="C3" s="2096"/>
      <c r="D3" s="2096"/>
      <c r="E3" s="2096"/>
      <c r="F3" s="2096"/>
    </row>
    <row r="4" spans="1:7" ht="12.75" customHeight="1" x14ac:dyDescent="0.25">
      <c r="A4" s="2175" t="s">
        <v>2483</v>
      </c>
      <c r="B4" s="2175"/>
      <c r="C4" s="351"/>
      <c r="D4" s="913"/>
      <c r="E4" s="914"/>
      <c r="F4" s="1068"/>
      <c r="G4" s="1066"/>
    </row>
    <row r="5" spans="1:7" ht="13" x14ac:dyDescent="0.25">
      <c r="A5" s="593" t="s">
        <v>722</v>
      </c>
      <c r="B5" s="593" t="s">
        <v>723</v>
      </c>
      <c r="C5" s="593" t="s">
        <v>724</v>
      </c>
      <c r="D5" s="593" t="s">
        <v>725</v>
      </c>
      <c r="E5" s="593" t="s">
        <v>726</v>
      </c>
      <c r="F5" s="1069" t="s">
        <v>727</v>
      </c>
    </row>
    <row r="6" spans="1:7" ht="25" x14ac:dyDescent="0.25">
      <c r="A6" s="1009"/>
      <c r="B6" s="456" t="s">
        <v>2498</v>
      </c>
      <c r="C6" s="1009"/>
      <c r="D6" s="1011"/>
      <c r="E6" s="1012"/>
      <c r="F6" s="1070"/>
    </row>
    <row r="7" spans="1:7" x14ac:dyDescent="0.25">
      <c r="A7" s="1009"/>
      <c r="B7" s="1010"/>
      <c r="C7" s="1009"/>
      <c r="D7" s="1011"/>
      <c r="E7" s="1012"/>
      <c r="F7" s="1070"/>
    </row>
    <row r="8" spans="1:7" ht="13" x14ac:dyDescent="0.25">
      <c r="A8" s="368"/>
      <c r="B8" s="1013" t="s">
        <v>221</v>
      </c>
      <c r="C8" s="368"/>
      <c r="D8" s="1014"/>
      <c r="E8" s="1005"/>
      <c r="F8" s="1071"/>
    </row>
    <row r="9" spans="1:7" ht="13" x14ac:dyDescent="0.25">
      <c r="A9" s="368"/>
      <c r="B9" s="1013"/>
      <c r="C9" s="368"/>
      <c r="D9" s="1014"/>
      <c r="E9" s="1005"/>
      <c r="F9" s="1071"/>
    </row>
    <row r="10" spans="1:7" ht="15.65" customHeight="1" x14ac:dyDescent="0.25">
      <c r="A10" s="368"/>
      <c r="B10" s="1013" t="s">
        <v>158</v>
      </c>
      <c r="C10" s="368"/>
      <c r="D10" s="1014"/>
      <c r="E10" s="1005"/>
      <c r="F10" s="1071"/>
    </row>
    <row r="11" spans="1:7" ht="12.5" x14ac:dyDescent="0.25">
      <c r="A11" s="368" t="s">
        <v>159</v>
      </c>
      <c r="B11" s="1015" t="s">
        <v>1411</v>
      </c>
      <c r="C11" s="368" t="s">
        <v>777</v>
      </c>
      <c r="D11" s="1016">
        <v>0.1</v>
      </c>
      <c r="E11" s="1005"/>
      <c r="F11" s="1072">
        <f>D11*E11</f>
        <v>0</v>
      </c>
    </row>
    <row r="12" spans="1:7" ht="13" x14ac:dyDescent="0.25">
      <c r="A12" s="368"/>
      <c r="B12" s="1013"/>
      <c r="C12" s="368"/>
      <c r="D12" s="1014"/>
      <c r="E12" s="1005"/>
      <c r="F12" s="1072"/>
    </row>
    <row r="13" spans="1:7" ht="13" x14ac:dyDescent="0.25">
      <c r="A13" s="368"/>
      <c r="B13" s="1007" t="s">
        <v>161</v>
      </c>
      <c r="C13" s="368"/>
      <c r="D13" s="737"/>
      <c r="E13" s="1005"/>
      <c r="F13" s="1072"/>
    </row>
    <row r="14" spans="1:7" ht="12.5" x14ac:dyDescent="0.25">
      <c r="A14" s="368" t="s">
        <v>163</v>
      </c>
      <c r="B14" s="729" t="s">
        <v>164</v>
      </c>
      <c r="C14" s="368" t="s">
        <v>19</v>
      </c>
      <c r="D14" s="737">
        <v>3</v>
      </c>
      <c r="E14" s="1005"/>
      <c r="F14" s="1072">
        <f>D14*E14</f>
        <v>0</v>
      </c>
    </row>
    <row r="15" spans="1:7" ht="13" x14ac:dyDescent="0.25">
      <c r="A15" s="596"/>
      <c r="B15" s="1017"/>
      <c r="C15" s="620"/>
      <c r="D15" s="1018"/>
      <c r="E15" s="1019"/>
      <c r="F15" s="1072"/>
    </row>
    <row r="16" spans="1:7" ht="13" x14ac:dyDescent="0.25">
      <c r="A16" s="352"/>
      <c r="B16" s="1007" t="s">
        <v>86</v>
      </c>
      <c r="C16" s="605"/>
      <c r="D16" s="1020"/>
      <c r="E16" s="1021"/>
      <c r="F16" s="1072"/>
    </row>
    <row r="17" spans="1:6" ht="12.5" x14ac:dyDescent="0.25">
      <c r="A17" s="352"/>
      <c r="B17" s="792"/>
      <c r="C17" s="605"/>
      <c r="D17" s="1020"/>
      <c r="E17" s="1021"/>
      <c r="F17" s="1072"/>
    </row>
    <row r="18" spans="1:6" ht="13" x14ac:dyDescent="0.25">
      <c r="A18" s="352"/>
      <c r="B18" s="1007" t="s">
        <v>514</v>
      </c>
      <c r="C18" s="605"/>
      <c r="D18" s="1020"/>
      <c r="E18" s="1021"/>
      <c r="F18" s="1072"/>
    </row>
    <row r="19" spans="1:6" ht="13" x14ac:dyDescent="0.25">
      <c r="A19" s="352"/>
      <c r="B19" s="1007"/>
      <c r="C19" s="605"/>
      <c r="D19" s="1020"/>
      <c r="E19" s="1021"/>
      <c r="F19" s="1072"/>
    </row>
    <row r="20" spans="1:6" ht="13" x14ac:dyDescent="0.25">
      <c r="A20" s="368"/>
      <c r="B20" s="1022" t="s">
        <v>227</v>
      </c>
      <c r="C20" s="368"/>
      <c r="D20" s="1014"/>
      <c r="E20" s="1005"/>
      <c r="F20" s="1072"/>
    </row>
    <row r="21" spans="1:6" ht="12.5" x14ac:dyDescent="0.25">
      <c r="A21" s="368" t="s">
        <v>1897</v>
      </c>
      <c r="B21" s="1015" t="s">
        <v>1896</v>
      </c>
      <c r="C21" s="368" t="s">
        <v>42</v>
      </c>
      <c r="D21" s="737">
        <v>10</v>
      </c>
      <c r="E21" s="1005"/>
      <c r="F21" s="1072">
        <f>D21*E21</f>
        <v>0</v>
      </c>
    </row>
    <row r="22" spans="1:6" ht="12.5" x14ac:dyDescent="0.25">
      <c r="A22" s="368"/>
      <c r="B22" s="1015"/>
      <c r="C22" s="368"/>
      <c r="D22" s="737"/>
      <c r="E22" s="1005"/>
      <c r="F22" s="1072"/>
    </row>
    <row r="23" spans="1:6" ht="13" x14ac:dyDescent="0.25">
      <c r="A23" s="352"/>
      <c r="B23" s="1023" t="s">
        <v>1412</v>
      </c>
      <c r="C23" s="605"/>
      <c r="D23" s="1020"/>
      <c r="E23" s="1021"/>
      <c r="F23" s="1072"/>
    </row>
    <row r="24" spans="1:6" ht="17.25" customHeight="1" x14ac:dyDescent="0.25">
      <c r="A24" s="352" t="s">
        <v>515</v>
      </c>
      <c r="B24" s="729" t="s">
        <v>1114</v>
      </c>
      <c r="C24" s="368" t="s">
        <v>42</v>
      </c>
      <c r="D24" s="737">
        <v>15</v>
      </c>
      <c r="E24" s="799"/>
      <c r="F24" s="1073">
        <f>D24*E24</f>
        <v>0</v>
      </c>
    </row>
    <row r="25" spans="1:6" ht="17.25" customHeight="1" x14ac:dyDescent="0.25">
      <c r="A25" s="352" t="s">
        <v>88</v>
      </c>
      <c r="B25" s="729" t="s">
        <v>1115</v>
      </c>
      <c r="C25" s="368" t="s">
        <v>42</v>
      </c>
      <c r="D25" s="737">
        <v>29</v>
      </c>
      <c r="E25" s="799"/>
      <c r="F25" s="1073">
        <f>D25*E25</f>
        <v>0</v>
      </c>
    </row>
    <row r="26" spans="1:6" ht="13" x14ac:dyDescent="0.25">
      <c r="A26" s="352"/>
      <c r="B26" s="1023" t="s">
        <v>1413</v>
      </c>
      <c r="C26" s="368"/>
      <c r="D26" s="737"/>
      <c r="E26" s="1024"/>
      <c r="F26" s="1073"/>
    </row>
    <row r="27" spans="1:6" ht="12.5" x14ac:dyDescent="0.25">
      <c r="A27" s="352" t="s">
        <v>90</v>
      </c>
      <c r="B27" s="729" t="s">
        <v>1115</v>
      </c>
      <c r="C27" s="368" t="s">
        <v>42</v>
      </c>
      <c r="D27" s="737">
        <v>2</v>
      </c>
      <c r="E27" s="799"/>
      <c r="F27" s="1073">
        <f>D27*E27</f>
        <v>0</v>
      </c>
    </row>
    <row r="28" spans="1:6" ht="13" x14ac:dyDescent="0.25">
      <c r="A28" s="352"/>
      <c r="B28" s="1025"/>
      <c r="C28" s="368"/>
      <c r="D28" s="737"/>
      <c r="E28" s="1024"/>
      <c r="F28" s="1073"/>
    </row>
    <row r="29" spans="1:6" ht="13" x14ac:dyDescent="0.25">
      <c r="A29" s="352"/>
      <c r="B29" s="1025" t="s">
        <v>738</v>
      </c>
      <c r="C29" s="368"/>
      <c r="D29" s="737"/>
      <c r="E29" s="1024"/>
      <c r="F29" s="1073"/>
    </row>
    <row r="30" spans="1:6" ht="13" x14ac:dyDescent="0.25">
      <c r="A30" s="352"/>
      <c r="B30" s="1026" t="s">
        <v>1414</v>
      </c>
      <c r="C30" s="368"/>
      <c r="D30" s="737"/>
      <c r="E30" s="1024"/>
      <c r="F30" s="1073"/>
    </row>
    <row r="31" spans="1:6" ht="12.5" x14ac:dyDescent="0.25">
      <c r="A31" s="352"/>
      <c r="B31" s="1027" t="s">
        <v>227</v>
      </c>
      <c r="C31" s="368" t="s">
        <v>42</v>
      </c>
      <c r="D31" s="737">
        <f>D21*0.8</f>
        <v>8</v>
      </c>
      <c r="E31" s="799"/>
      <c r="F31" s="1073">
        <f>D31*E31</f>
        <v>0</v>
      </c>
    </row>
    <row r="32" spans="1:6" ht="17.25" customHeight="1" x14ac:dyDescent="0.25">
      <c r="A32" s="352" t="s">
        <v>93</v>
      </c>
      <c r="B32" s="1027" t="s">
        <v>1415</v>
      </c>
      <c r="C32" s="368" t="s">
        <v>42</v>
      </c>
      <c r="D32" s="737">
        <f>D24*0.4</f>
        <v>6</v>
      </c>
      <c r="E32" s="799"/>
      <c r="F32" s="1073">
        <f>D32*E32</f>
        <v>0</v>
      </c>
    </row>
    <row r="33" spans="1:7" ht="17.25" customHeight="1" x14ac:dyDescent="0.25">
      <c r="A33" s="352" t="s">
        <v>985</v>
      </c>
      <c r="B33" s="729" t="s">
        <v>975</v>
      </c>
      <c r="C33" s="368" t="s">
        <v>42</v>
      </c>
      <c r="D33" s="737">
        <v>1</v>
      </c>
      <c r="E33" s="799"/>
      <c r="F33" s="1073">
        <f>D33*E33</f>
        <v>0</v>
      </c>
    </row>
    <row r="34" spans="1:7" ht="12.5" x14ac:dyDescent="0.25">
      <c r="A34" s="352"/>
      <c r="B34" s="1027"/>
      <c r="C34" s="368"/>
      <c r="D34" s="737"/>
      <c r="E34" s="1024"/>
      <c r="F34" s="1073"/>
    </row>
    <row r="35" spans="1:7" ht="13" x14ac:dyDescent="0.25">
      <c r="A35" s="352"/>
      <c r="B35" s="1028" t="s">
        <v>94</v>
      </c>
      <c r="C35" s="368"/>
      <c r="D35" s="737"/>
      <c r="E35" s="799"/>
      <c r="F35" s="1073"/>
    </row>
    <row r="36" spans="1:7" ht="17.25" customHeight="1" x14ac:dyDescent="0.25">
      <c r="A36" s="352" t="s">
        <v>508</v>
      </c>
      <c r="B36" s="729" t="s">
        <v>1416</v>
      </c>
      <c r="C36" s="368" t="s">
        <v>42</v>
      </c>
      <c r="D36" s="737">
        <f>D24-D32</f>
        <v>9</v>
      </c>
      <c r="E36" s="799"/>
      <c r="F36" s="1073">
        <f>D36*E36</f>
        <v>0</v>
      </c>
    </row>
    <row r="37" spans="1:7" ht="17.25" customHeight="1" x14ac:dyDescent="0.25">
      <c r="A37" s="352" t="s">
        <v>1417</v>
      </c>
      <c r="B37" s="729" t="s">
        <v>1418</v>
      </c>
      <c r="C37" s="368" t="s">
        <v>42</v>
      </c>
      <c r="D37" s="737">
        <f>D21-D31</f>
        <v>2</v>
      </c>
      <c r="E37" s="799"/>
      <c r="F37" s="1073">
        <f>D37*E37</f>
        <v>0</v>
      </c>
    </row>
    <row r="38" spans="1:7" ht="12.5" x14ac:dyDescent="0.25">
      <c r="A38" s="352"/>
      <c r="B38" s="729"/>
      <c r="C38" s="368"/>
      <c r="D38" s="737"/>
      <c r="E38" s="799"/>
      <c r="F38" s="1073"/>
    </row>
    <row r="39" spans="1:7" ht="13" x14ac:dyDescent="0.25">
      <c r="A39" s="368"/>
      <c r="B39" s="1028" t="s">
        <v>998</v>
      </c>
      <c r="C39" s="368"/>
      <c r="D39" s="1014"/>
      <c r="E39" s="1005"/>
      <c r="F39" s="1071"/>
    </row>
    <row r="40" spans="1:7" ht="12.5" x14ac:dyDescent="0.25">
      <c r="A40" s="368" t="s">
        <v>232</v>
      </c>
      <c r="B40" s="1029" t="s">
        <v>1419</v>
      </c>
      <c r="C40" s="368" t="s">
        <v>48</v>
      </c>
      <c r="D40" s="1014">
        <v>425</v>
      </c>
      <c r="E40" s="1005"/>
      <c r="F40" s="1073">
        <f>D40*E40</f>
        <v>0</v>
      </c>
    </row>
    <row r="41" spans="1:7" ht="12.5" x14ac:dyDescent="0.25">
      <c r="A41" s="352"/>
      <c r="B41" s="729"/>
      <c r="C41" s="368"/>
      <c r="D41" s="737"/>
      <c r="E41" s="799"/>
      <c r="F41" s="1073"/>
    </row>
    <row r="42" spans="1:7" s="1032" customFormat="1" ht="13" x14ac:dyDescent="0.25">
      <c r="A42" s="352"/>
      <c r="B42" s="1031" t="s">
        <v>96</v>
      </c>
      <c r="C42" s="368"/>
      <c r="D42" s="737"/>
      <c r="E42" s="799"/>
      <c r="F42" s="1073"/>
    </row>
    <row r="43" spans="1:7" s="1032" customFormat="1" ht="12.5" x14ac:dyDescent="0.25">
      <c r="A43" s="352"/>
      <c r="B43" s="1027"/>
      <c r="C43" s="368"/>
      <c r="D43" s="737"/>
      <c r="E43" s="799"/>
      <c r="F43" s="1073"/>
    </row>
    <row r="44" spans="1:7" s="1032" customFormat="1" ht="13" x14ac:dyDescent="0.25">
      <c r="A44" s="352"/>
      <c r="B44" s="1031" t="s">
        <v>97</v>
      </c>
      <c r="C44" s="368"/>
      <c r="D44" s="737"/>
      <c r="E44" s="799"/>
      <c r="F44" s="1073"/>
    </row>
    <row r="45" spans="1:7" s="1032" customFormat="1" ht="26" x14ac:dyDescent="0.25">
      <c r="A45" s="352"/>
      <c r="B45" s="347" t="s">
        <v>1420</v>
      </c>
      <c r="C45" s="368"/>
      <c r="D45" s="737"/>
      <c r="E45" s="799"/>
      <c r="F45" s="1073"/>
    </row>
    <row r="46" spans="1:7" s="1032" customFormat="1" ht="17.25" customHeight="1" x14ac:dyDescent="0.25">
      <c r="A46" s="352" t="s">
        <v>1375</v>
      </c>
      <c r="B46" s="348" t="s">
        <v>1421</v>
      </c>
      <c r="C46" s="368" t="s">
        <v>42</v>
      </c>
      <c r="D46" s="1067">
        <v>2</v>
      </c>
      <c r="E46" s="799"/>
      <c r="F46" s="1073">
        <f>D46*E46</f>
        <v>0</v>
      </c>
      <c r="G46" s="1033"/>
    </row>
    <row r="47" spans="1:7" s="1032" customFormat="1" ht="17.25" customHeight="1" x14ac:dyDescent="0.25">
      <c r="A47" s="352" t="s">
        <v>1422</v>
      </c>
      <c r="B47" s="348" t="s">
        <v>1423</v>
      </c>
      <c r="C47" s="368" t="s">
        <v>42</v>
      </c>
      <c r="D47" s="1067">
        <v>13.3</v>
      </c>
      <c r="E47" s="799"/>
      <c r="F47" s="1073">
        <f>D47*E47</f>
        <v>0</v>
      </c>
      <c r="G47" s="1033"/>
    </row>
    <row r="48" spans="1:7" s="351" customFormat="1" ht="17.25" customHeight="1" x14ac:dyDescent="0.25">
      <c r="A48" s="349" t="s">
        <v>1424</v>
      </c>
      <c r="B48" s="348" t="s">
        <v>1425</v>
      </c>
      <c r="C48" s="349" t="s">
        <v>42</v>
      </c>
      <c r="D48" s="1192">
        <v>1.2</v>
      </c>
      <c r="E48" s="350"/>
      <c r="F48" s="1073">
        <f>D48*E48</f>
        <v>0</v>
      </c>
    </row>
    <row r="49" spans="1:7" s="1032" customFormat="1" ht="12.5" x14ac:dyDescent="0.25">
      <c r="A49" s="352"/>
      <c r="B49" s="1034"/>
      <c r="C49" s="368"/>
      <c r="D49" s="737"/>
      <c r="E49" s="799"/>
      <c r="F49" s="1073"/>
      <c r="G49" s="1033"/>
    </row>
    <row r="50" spans="1:7" s="1032" customFormat="1" ht="13" x14ac:dyDescent="0.25">
      <c r="A50" s="352"/>
      <c r="B50" s="1013" t="s">
        <v>537</v>
      </c>
      <c r="C50" s="368"/>
      <c r="D50" s="737"/>
      <c r="E50" s="799"/>
      <c r="F50" s="1073"/>
    </row>
    <row r="51" spans="1:7" s="1032" customFormat="1" ht="13" x14ac:dyDescent="0.25">
      <c r="A51" s="352"/>
      <c r="B51" s="1028" t="s">
        <v>112</v>
      </c>
      <c r="C51" s="368"/>
      <c r="D51" s="737"/>
      <c r="E51" s="799"/>
      <c r="F51" s="1073"/>
    </row>
    <row r="52" spans="1:7" ht="12.5" x14ac:dyDescent="0.25">
      <c r="A52" s="1035" t="s">
        <v>702</v>
      </c>
      <c r="B52" s="729" t="s">
        <v>1426</v>
      </c>
      <c r="C52" s="368" t="s">
        <v>42</v>
      </c>
      <c r="D52" s="737">
        <f>D46</f>
        <v>2</v>
      </c>
      <c r="E52" s="799"/>
      <c r="F52" s="1073">
        <f>D52*E52</f>
        <v>0</v>
      </c>
    </row>
    <row r="53" spans="1:7" ht="12.5" x14ac:dyDescent="0.25">
      <c r="A53" s="1035"/>
      <c r="B53" s="1027"/>
      <c r="C53" s="368"/>
      <c r="D53" s="737"/>
      <c r="E53" s="799"/>
      <c r="F53" s="1073"/>
    </row>
    <row r="54" spans="1:7" ht="13" x14ac:dyDescent="0.25">
      <c r="A54" s="1035"/>
      <c r="B54" s="1031" t="s">
        <v>96</v>
      </c>
      <c r="C54" s="368"/>
      <c r="D54" s="737"/>
      <c r="E54" s="799"/>
      <c r="F54" s="1073"/>
    </row>
    <row r="55" spans="1:7" ht="12.5" x14ac:dyDescent="0.25">
      <c r="A55" s="1035"/>
      <c r="B55" s="1027"/>
      <c r="C55" s="368"/>
      <c r="D55" s="737"/>
      <c r="E55" s="799"/>
      <c r="F55" s="1073"/>
    </row>
    <row r="56" spans="1:7" ht="13" x14ac:dyDescent="0.25">
      <c r="A56" s="1035"/>
      <c r="B56" s="1031" t="s">
        <v>116</v>
      </c>
      <c r="C56" s="368"/>
      <c r="D56" s="737"/>
      <c r="E56" s="799"/>
      <c r="F56" s="1073"/>
    </row>
    <row r="57" spans="1:7" ht="13" x14ac:dyDescent="0.25">
      <c r="A57" s="1035"/>
      <c r="B57" s="1026" t="s">
        <v>1427</v>
      </c>
      <c r="C57" s="368"/>
      <c r="D57" s="737"/>
      <c r="E57" s="799"/>
      <c r="F57" s="1073"/>
    </row>
    <row r="58" spans="1:7" ht="18" customHeight="1" x14ac:dyDescent="0.25">
      <c r="A58" s="1035" t="s">
        <v>1382</v>
      </c>
      <c r="B58" s="1027" t="s">
        <v>1428</v>
      </c>
      <c r="C58" s="368" t="s">
        <v>42</v>
      </c>
      <c r="D58" s="1067">
        <f>D46</f>
        <v>2</v>
      </c>
      <c r="E58" s="799"/>
      <c r="F58" s="1073">
        <f>D58*E58</f>
        <v>0</v>
      </c>
    </row>
    <row r="59" spans="1:7" s="1032" customFormat="1" ht="18" customHeight="1" x14ac:dyDescent="0.25">
      <c r="A59" s="1035" t="s">
        <v>1429</v>
      </c>
      <c r="B59" s="1027" t="s">
        <v>1430</v>
      </c>
      <c r="C59" s="368" t="s">
        <v>42</v>
      </c>
      <c r="D59" s="1067">
        <f>D47</f>
        <v>13.3</v>
      </c>
      <c r="E59" s="799"/>
      <c r="F59" s="1073">
        <f>D59*E59</f>
        <v>0</v>
      </c>
    </row>
    <row r="60" spans="1:7" s="1032" customFormat="1" ht="12.5" x14ac:dyDescent="0.25">
      <c r="A60" s="1035"/>
      <c r="B60" s="1027"/>
      <c r="C60" s="368"/>
      <c r="D60" s="737"/>
      <c r="E60" s="799"/>
      <c r="F60" s="1073"/>
    </row>
    <row r="61" spans="1:7" s="1032" customFormat="1" ht="13" x14ac:dyDescent="0.25">
      <c r="A61" s="1035"/>
      <c r="B61" s="1026" t="s">
        <v>1431</v>
      </c>
      <c r="C61" s="368"/>
      <c r="D61" s="737"/>
      <c r="E61" s="799"/>
      <c r="F61" s="1073"/>
    </row>
    <row r="62" spans="1:7" s="1032" customFormat="1" ht="19.5" customHeight="1" x14ac:dyDescent="0.25">
      <c r="A62" s="352" t="s">
        <v>1386</v>
      </c>
      <c r="B62" s="1027" t="s">
        <v>1898</v>
      </c>
      <c r="C62" s="368" t="s">
        <v>42</v>
      </c>
      <c r="D62" s="622">
        <v>0</v>
      </c>
      <c r="E62" s="799"/>
      <c r="F62" s="1073">
        <f>D62*E62</f>
        <v>0</v>
      </c>
    </row>
    <row r="63" spans="1:7" s="1032" customFormat="1" ht="19.5" customHeight="1" x14ac:dyDescent="0.25">
      <c r="A63" s="352" t="s">
        <v>1432</v>
      </c>
      <c r="B63" s="1027" t="s">
        <v>1433</v>
      </c>
      <c r="C63" s="368" t="s">
        <v>42</v>
      </c>
      <c r="D63" s="737">
        <v>0</v>
      </c>
      <c r="E63" s="799"/>
      <c r="F63" s="1073">
        <f>D63*E63</f>
        <v>0</v>
      </c>
    </row>
    <row r="64" spans="1:7" s="1032" customFormat="1" ht="19.5" customHeight="1" thickBot="1" x14ac:dyDescent="0.3">
      <c r="A64" s="1335"/>
      <c r="B64" s="1336"/>
      <c r="C64" s="1337"/>
      <c r="D64" s="1338"/>
      <c r="E64" s="1339"/>
      <c r="F64" s="1340"/>
    </row>
    <row r="65" spans="1:6" ht="19.149999999999999" customHeight="1" thickTop="1" x14ac:dyDescent="0.25">
      <c r="A65" s="2209" t="s">
        <v>103</v>
      </c>
      <c r="B65" s="2210"/>
      <c r="C65" s="2210"/>
      <c r="D65" s="2210"/>
      <c r="E65" s="2211"/>
      <c r="F65" s="1334">
        <f>SUM(F8:F64)</f>
        <v>0</v>
      </c>
    </row>
    <row r="66" spans="1:6" s="1032" customFormat="1" ht="13" x14ac:dyDescent="0.25">
      <c r="A66" s="352"/>
      <c r="B66" s="1026" t="s">
        <v>1434</v>
      </c>
      <c r="C66" s="368"/>
      <c r="D66" s="737"/>
      <c r="E66" s="799"/>
      <c r="F66" s="1073"/>
    </row>
    <row r="67" spans="1:6" s="1032" customFormat="1" ht="19.5" customHeight="1" x14ac:dyDescent="0.25">
      <c r="A67" s="352" t="s">
        <v>706</v>
      </c>
      <c r="B67" s="1027" t="s">
        <v>1435</v>
      </c>
      <c r="C67" s="368" t="s">
        <v>42</v>
      </c>
      <c r="D67" s="1067">
        <f>D48</f>
        <v>1.2</v>
      </c>
      <c r="E67" s="799"/>
      <c r="F67" s="1073">
        <f>D67*E67</f>
        <v>0</v>
      </c>
    </row>
    <row r="68" spans="1:6" s="1032" customFormat="1" ht="19.5" customHeight="1" x14ac:dyDescent="0.25">
      <c r="A68" s="352" t="s">
        <v>1436</v>
      </c>
      <c r="B68" s="1027" t="s">
        <v>1437</v>
      </c>
      <c r="C68" s="368" t="s">
        <v>42</v>
      </c>
      <c r="D68" s="737">
        <v>0</v>
      </c>
      <c r="E68" s="799"/>
      <c r="F68" s="1073">
        <f>D68*E68</f>
        <v>0</v>
      </c>
    </row>
    <row r="69" spans="1:6" s="1032" customFormat="1" ht="12.5" x14ac:dyDescent="0.25">
      <c r="A69" s="352"/>
      <c r="B69" s="1041"/>
      <c r="C69" s="368"/>
      <c r="D69" s="737"/>
      <c r="E69" s="799"/>
      <c r="F69" s="1073"/>
    </row>
    <row r="70" spans="1:6" s="1032" customFormat="1" ht="12.5" x14ac:dyDescent="0.25">
      <c r="A70" s="352"/>
      <c r="B70" s="1027"/>
      <c r="C70" s="368"/>
      <c r="D70" s="737"/>
      <c r="E70" s="799"/>
      <c r="F70" s="1073"/>
    </row>
    <row r="71" spans="1:6" s="1032" customFormat="1" ht="13" x14ac:dyDescent="0.25">
      <c r="A71" s="352"/>
      <c r="B71" s="1031" t="s">
        <v>121</v>
      </c>
      <c r="C71" s="368"/>
      <c r="D71" s="737"/>
      <c r="E71" s="799"/>
      <c r="F71" s="1073"/>
    </row>
    <row r="72" spans="1:6" s="1032" customFormat="1" ht="13" x14ac:dyDescent="0.25">
      <c r="A72" s="352"/>
      <c r="B72" s="1031"/>
      <c r="C72" s="368"/>
      <c r="D72" s="737"/>
      <c r="E72" s="799"/>
      <c r="F72" s="1073"/>
    </row>
    <row r="73" spans="1:6" s="1032" customFormat="1" ht="13" x14ac:dyDescent="0.25">
      <c r="A73" s="352"/>
      <c r="B73" s="1031" t="s">
        <v>122</v>
      </c>
      <c r="C73" s="368"/>
      <c r="D73" s="737"/>
      <c r="E73" s="799"/>
      <c r="F73" s="1073"/>
    </row>
    <row r="74" spans="1:6" s="1032" customFormat="1" ht="12.5" x14ac:dyDescent="0.25">
      <c r="A74" s="352" t="s">
        <v>1438</v>
      </c>
      <c r="B74" s="1027" t="s">
        <v>1439</v>
      </c>
      <c r="C74" s="368" t="s">
        <v>48</v>
      </c>
      <c r="D74" s="737">
        <v>0</v>
      </c>
      <c r="E74" s="799"/>
      <c r="F74" s="1073">
        <f>D74*E74</f>
        <v>0</v>
      </c>
    </row>
    <row r="75" spans="1:6" s="1032" customFormat="1" ht="12.5" x14ac:dyDescent="0.25">
      <c r="A75" s="352"/>
      <c r="B75" s="1027"/>
      <c r="C75" s="368"/>
      <c r="D75" s="737"/>
      <c r="E75" s="799"/>
      <c r="F75" s="1073"/>
    </row>
    <row r="76" spans="1:6" s="1032" customFormat="1" ht="12.5" x14ac:dyDescent="0.25">
      <c r="A76" s="352" t="s">
        <v>1440</v>
      </c>
      <c r="B76" s="1027" t="s">
        <v>1441</v>
      </c>
      <c r="C76" s="368" t="s">
        <v>48</v>
      </c>
      <c r="D76" s="1067">
        <v>17.600000000000001</v>
      </c>
      <c r="E76" s="799"/>
      <c r="F76" s="1073">
        <f>D76*E76</f>
        <v>0</v>
      </c>
    </row>
    <row r="77" spans="1:6" s="1032" customFormat="1" ht="13" x14ac:dyDescent="0.25">
      <c r="A77" s="352"/>
      <c r="B77" s="1026"/>
      <c r="C77" s="368"/>
      <c r="D77" s="737"/>
      <c r="E77" s="799"/>
      <c r="F77" s="1073"/>
    </row>
    <row r="78" spans="1:6" s="1032" customFormat="1" ht="13" x14ac:dyDescent="0.25">
      <c r="A78" s="352"/>
      <c r="B78" s="1042" t="s">
        <v>1442</v>
      </c>
      <c r="C78" s="368"/>
      <c r="D78" s="737"/>
      <c r="E78" s="799"/>
      <c r="F78" s="1073"/>
    </row>
    <row r="79" spans="1:6" s="1032" customFormat="1" ht="13" x14ac:dyDescent="0.25">
      <c r="A79" s="352"/>
      <c r="B79" s="1043" t="s">
        <v>1443</v>
      </c>
      <c r="C79" s="368"/>
      <c r="D79" s="737"/>
      <c r="E79" s="799"/>
      <c r="F79" s="1073"/>
    </row>
    <row r="80" spans="1:6" s="1032" customFormat="1" ht="17.25" customHeight="1" x14ac:dyDescent="0.25">
      <c r="A80" s="352" t="s">
        <v>1444</v>
      </c>
      <c r="B80" s="1027" t="s">
        <v>1899</v>
      </c>
      <c r="C80" s="368" t="s">
        <v>126</v>
      </c>
      <c r="D80" s="1067">
        <v>13.6</v>
      </c>
      <c r="E80" s="799"/>
      <c r="F80" s="1073">
        <f>D80*E80</f>
        <v>0</v>
      </c>
    </row>
    <row r="81" spans="1:6" s="1032" customFormat="1" ht="17.25" customHeight="1" x14ac:dyDescent="0.25">
      <c r="A81" s="352" t="s">
        <v>1445</v>
      </c>
      <c r="B81" s="1027" t="s">
        <v>1901</v>
      </c>
      <c r="C81" s="368" t="s">
        <v>126</v>
      </c>
      <c r="D81" s="1067">
        <v>4.8</v>
      </c>
      <c r="E81" s="799"/>
      <c r="F81" s="1073">
        <f>D81*E81</f>
        <v>0</v>
      </c>
    </row>
    <row r="82" spans="1:6" s="1032" customFormat="1" ht="12.5" x14ac:dyDescent="0.25">
      <c r="A82" s="352" t="s">
        <v>1446</v>
      </c>
      <c r="B82" s="1027" t="s">
        <v>1900</v>
      </c>
      <c r="C82" s="368" t="s">
        <v>126</v>
      </c>
      <c r="D82" s="737">
        <v>0</v>
      </c>
      <c r="E82" s="799"/>
      <c r="F82" s="1073">
        <f>D82*E82</f>
        <v>0</v>
      </c>
    </row>
    <row r="83" spans="1:6" s="1032" customFormat="1" ht="12.5" x14ac:dyDescent="0.25">
      <c r="A83" s="352"/>
      <c r="B83" s="1027"/>
      <c r="C83" s="368"/>
      <c r="D83" s="737"/>
      <c r="E83" s="799"/>
      <c r="F83" s="1073"/>
    </row>
    <row r="84" spans="1:6" s="1032" customFormat="1" ht="13" x14ac:dyDescent="0.25">
      <c r="A84" s="352"/>
      <c r="B84" s="1026" t="s">
        <v>1447</v>
      </c>
      <c r="C84" s="368"/>
      <c r="D84" s="737"/>
      <c r="E84" s="799"/>
      <c r="F84" s="1073"/>
    </row>
    <row r="85" spans="1:6" s="1032" customFormat="1" ht="12.5" x14ac:dyDescent="0.25">
      <c r="A85" s="352" t="s">
        <v>1448</v>
      </c>
      <c r="B85" s="1027" t="s">
        <v>1449</v>
      </c>
      <c r="C85" s="368" t="s">
        <v>126</v>
      </c>
      <c r="D85" s="622">
        <v>0</v>
      </c>
      <c r="E85" s="799"/>
      <c r="F85" s="1073">
        <f>D85*E85</f>
        <v>0</v>
      </c>
    </row>
    <row r="86" spans="1:6" s="1032" customFormat="1" ht="13" x14ac:dyDescent="0.25">
      <c r="A86" s="352"/>
      <c r="B86" s="1026"/>
      <c r="C86" s="368"/>
      <c r="D86" s="737"/>
      <c r="E86" s="799"/>
      <c r="F86" s="1073"/>
    </row>
    <row r="87" spans="1:6" s="1032" customFormat="1" ht="13" x14ac:dyDescent="0.25">
      <c r="A87" s="352"/>
      <c r="B87" s="1013" t="s">
        <v>131</v>
      </c>
      <c r="C87" s="368"/>
      <c r="D87" s="737"/>
      <c r="E87" s="1024"/>
      <c r="F87" s="1073"/>
    </row>
    <row r="88" spans="1:6" ht="25" x14ac:dyDescent="0.25">
      <c r="A88" s="352" t="s">
        <v>1450</v>
      </c>
      <c r="B88" s="353" t="s">
        <v>1451</v>
      </c>
      <c r="C88" s="368" t="s">
        <v>40</v>
      </c>
      <c r="D88" s="1193">
        <f>ROUNDUP((D46+D47+D48)*0.05,2)</f>
        <v>0.83</v>
      </c>
      <c r="E88" s="799"/>
      <c r="F88" s="1073">
        <f>D88*E88</f>
        <v>0</v>
      </c>
    </row>
    <row r="89" spans="1:6" ht="12.5" x14ac:dyDescent="0.25">
      <c r="A89" s="352"/>
      <c r="B89" s="1034"/>
      <c r="C89" s="368"/>
      <c r="D89" s="737"/>
      <c r="E89" s="799"/>
      <c r="F89" s="1073"/>
    </row>
    <row r="90" spans="1:6" s="351" customFormat="1" ht="13.15" customHeight="1" x14ac:dyDescent="0.25">
      <c r="A90" s="349"/>
      <c r="B90" s="354" t="s">
        <v>136</v>
      </c>
      <c r="C90" s="349"/>
      <c r="D90" s="355"/>
      <c r="E90" s="350"/>
      <c r="F90" s="1075"/>
    </row>
    <row r="91" spans="1:6" s="351" customFormat="1" ht="17.25" customHeight="1" x14ac:dyDescent="0.25">
      <c r="A91" s="349" t="s">
        <v>1452</v>
      </c>
      <c r="B91" s="361" t="s">
        <v>1453</v>
      </c>
      <c r="C91" s="349" t="s">
        <v>48</v>
      </c>
      <c r="D91" s="355">
        <v>0</v>
      </c>
      <c r="E91" s="350"/>
      <c r="F91" s="1075">
        <f>D91*E91</f>
        <v>0</v>
      </c>
    </row>
    <row r="92" spans="1:6" s="351" customFormat="1" ht="12.5" x14ac:dyDescent="0.25">
      <c r="A92" s="349" t="s">
        <v>138</v>
      </c>
      <c r="B92" s="348" t="s">
        <v>1454</v>
      </c>
      <c r="C92" s="349" t="s">
        <v>126</v>
      </c>
      <c r="D92" s="355">
        <v>0</v>
      </c>
      <c r="E92" s="350"/>
      <c r="F92" s="1075">
        <f>D92*E92</f>
        <v>0</v>
      </c>
    </row>
    <row r="93" spans="1:6" s="351" customFormat="1" ht="13.15" customHeight="1" x14ac:dyDescent="0.25">
      <c r="A93" s="349"/>
      <c r="B93" s="356"/>
      <c r="C93" s="349"/>
      <c r="D93" s="355"/>
      <c r="E93" s="350"/>
      <c r="F93" s="1075"/>
    </row>
    <row r="94" spans="1:6" s="351" customFormat="1" ht="13.15" customHeight="1" x14ac:dyDescent="0.25">
      <c r="A94" s="349"/>
      <c r="B94" s="357" t="s">
        <v>427</v>
      </c>
      <c r="C94" s="349"/>
      <c r="D94" s="355"/>
      <c r="E94" s="350"/>
      <c r="F94" s="1075"/>
    </row>
    <row r="95" spans="1:6" s="351" customFormat="1" ht="13.15" customHeight="1" x14ac:dyDescent="0.25">
      <c r="A95" s="349"/>
      <c r="B95" s="358" t="s">
        <v>1145</v>
      </c>
      <c r="C95" s="349"/>
      <c r="D95" s="355"/>
      <c r="E95" s="350"/>
      <c r="F95" s="1075"/>
    </row>
    <row r="96" spans="1:6" s="351" customFormat="1" ht="18.75" customHeight="1" x14ac:dyDescent="0.25">
      <c r="A96" s="349" t="s">
        <v>428</v>
      </c>
      <c r="B96" s="359" t="s">
        <v>1686</v>
      </c>
      <c r="C96" s="349" t="s">
        <v>48</v>
      </c>
      <c r="D96" s="355">
        <v>27</v>
      </c>
      <c r="E96" s="350"/>
      <c r="F96" s="1075">
        <f>D96*E96</f>
        <v>0</v>
      </c>
    </row>
    <row r="97" spans="1:6" s="362" customFormat="1" ht="12.5" x14ac:dyDescent="0.25">
      <c r="A97" s="360" t="s">
        <v>1455</v>
      </c>
      <c r="B97" s="361" t="s">
        <v>1456</v>
      </c>
      <c r="C97" s="360" t="s">
        <v>48</v>
      </c>
      <c r="D97" s="419">
        <v>0</v>
      </c>
      <c r="E97" s="437"/>
      <c r="F97" s="1075">
        <f>D97*E97</f>
        <v>0</v>
      </c>
    </row>
    <row r="98" spans="1:6" s="362" customFormat="1" ht="12.5" x14ac:dyDescent="0.25">
      <c r="A98" s="352"/>
      <c r="B98" s="1034"/>
      <c r="C98" s="368"/>
      <c r="D98" s="737"/>
      <c r="E98" s="799"/>
      <c r="F98" s="1073"/>
    </row>
    <row r="99" spans="1:6" s="1032" customFormat="1" ht="13" x14ac:dyDescent="0.25">
      <c r="A99" s="368"/>
      <c r="B99" s="1031" t="s">
        <v>746</v>
      </c>
      <c r="C99" s="368"/>
      <c r="D99" s="1014"/>
      <c r="E99" s="1005"/>
      <c r="F99" s="1071"/>
    </row>
    <row r="100" spans="1:6" s="351" customFormat="1" ht="13.15" customHeight="1" x14ac:dyDescent="0.25">
      <c r="A100" s="349"/>
      <c r="B100" s="348"/>
      <c r="C100" s="349"/>
      <c r="D100" s="363"/>
      <c r="E100" s="350"/>
      <c r="F100" s="1075"/>
    </row>
    <row r="101" spans="1:6" s="351" customFormat="1" ht="26" x14ac:dyDescent="0.25">
      <c r="A101" s="349"/>
      <c r="B101" s="364" t="s">
        <v>1457</v>
      </c>
      <c r="C101" s="349"/>
      <c r="D101" s="363"/>
      <c r="E101" s="350"/>
      <c r="F101" s="1075"/>
    </row>
    <row r="102" spans="1:6" s="351" customFormat="1" ht="13" x14ac:dyDescent="0.25">
      <c r="A102" s="349"/>
      <c r="B102" s="347" t="s">
        <v>1458</v>
      </c>
      <c r="C102" s="349"/>
      <c r="D102" s="419"/>
      <c r="E102" s="350"/>
      <c r="F102" s="1075"/>
    </row>
    <row r="103" spans="1:6" s="351" customFormat="1" ht="12.5" x14ac:dyDescent="0.25">
      <c r="A103" s="349" t="s">
        <v>1459</v>
      </c>
      <c r="B103" s="348" t="s">
        <v>1478</v>
      </c>
      <c r="C103" s="349" t="s">
        <v>126</v>
      </c>
      <c r="D103" s="419">
        <v>32</v>
      </c>
      <c r="E103" s="350"/>
      <c r="F103" s="1073">
        <f>D103*E103</f>
        <v>0</v>
      </c>
    </row>
    <row r="104" spans="1:6" s="351" customFormat="1" ht="12.5" x14ac:dyDescent="0.25">
      <c r="A104" s="349"/>
      <c r="B104" s="348"/>
      <c r="C104" s="349"/>
      <c r="D104" s="363"/>
      <c r="E104" s="350"/>
      <c r="F104" s="1073"/>
    </row>
    <row r="105" spans="1:6" s="351" customFormat="1" ht="13" x14ac:dyDescent="0.25">
      <c r="A105" s="349"/>
      <c r="B105" s="347" t="s">
        <v>1461</v>
      </c>
      <c r="C105" s="349"/>
      <c r="D105" s="363"/>
      <c r="E105" s="350"/>
      <c r="F105" s="1073"/>
    </row>
    <row r="106" spans="1:6" s="351" customFormat="1" ht="13.15" customHeight="1" x14ac:dyDescent="0.25">
      <c r="A106" s="349" t="s">
        <v>172</v>
      </c>
      <c r="B106" s="348" t="s">
        <v>1478</v>
      </c>
      <c r="C106" s="349" t="s">
        <v>126</v>
      </c>
      <c r="D106" s="419">
        <v>20</v>
      </c>
      <c r="E106" s="350"/>
      <c r="F106" s="1073">
        <f>D106*E106</f>
        <v>0</v>
      </c>
    </row>
    <row r="107" spans="1:6" s="351" customFormat="1" ht="9" customHeight="1" x14ac:dyDescent="0.25">
      <c r="A107" s="349"/>
      <c r="B107" s="348"/>
      <c r="C107" s="349"/>
      <c r="D107" s="419"/>
      <c r="E107" s="350"/>
      <c r="F107" s="1075"/>
    </row>
    <row r="108" spans="1:6" s="1032" customFormat="1" ht="39" x14ac:dyDescent="0.25">
      <c r="A108" s="626"/>
      <c r="B108" s="1025" t="s">
        <v>1462</v>
      </c>
      <c r="C108" s="368"/>
      <c r="D108" s="737"/>
      <c r="E108" s="1005"/>
      <c r="F108" s="1071"/>
    </row>
    <row r="109" spans="1:6" s="1032" customFormat="1" ht="12.5" x14ac:dyDescent="0.25">
      <c r="A109" s="367" t="s">
        <v>786</v>
      </c>
      <c r="B109" s="729" t="s">
        <v>1463</v>
      </c>
      <c r="C109" s="368" t="s">
        <v>126</v>
      </c>
      <c r="D109" s="737">
        <v>20</v>
      </c>
      <c r="E109" s="1005"/>
      <c r="F109" s="1073">
        <f>D109*E109</f>
        <v>0</v>
      </c>
    </row>
    <row r="110" spans="1:6" s="1032" customFormat="1" ht="13.5" customHeight="1" x14ac:dyDescent="0.25">
      <c r="A110" s="367"/>
      <c r="B110" s="1027"/>
      <c r="C110" s="368"/>
      <c r="D110" s="1014"/>
      <c r="E110" s="1005"/>
      <c r="F110" s="1071"/>
    </row>
    <row r="111" spans="1:6" s="1032" customFormat="1" ht="13" x14ac:dyDescent="0.25">
      <c r="A111" s="367"/>
      <c r="B111" s="1013" t="s">
        <v>1465</v>
      </c>
      <c r="C111" s="368"/>
      <c r="D111" s="1014"/>
      <c r="E111" s="1005"/>
      <c r="F111" s="1071"/>
    </row>
    <row r="112" spans="1:6" s="1032" customFormat="1" ht="12" customHeight="1" x14ac:dyDescent="0.25">
      <c r="A112" s="367"/>
      <c r="B112" s="1027"/>
      <c r="C112" s="368"/>
      <c r="D112" s="1014"/>
      <c r="E112" s="1005"/>
      <c r="F112" s="1071"/>
    </row>
    <row r="113" spans="1:6" ht="26" x14ac:dyDescent="0.25">
      <c r="A113" s="367"/>
      <c r="B113" s="364" t="s">
        <v>1457</v>
      </c>
      <c r="C113" s="368"/>
      <c r="D113" s="737"/>
      <c r="E113" s="1005"/>
      <c r="F113" s="1071"/>
    </row>
    <row r="114" spans="1:6" s="563" customFormat="1" ht="15" x14ac:dyDescent="0.25">
      <c r="A114" s="907"/>
      <c r="B114" s="936" t="s">
        <v>1466</v>
      </c>
      <c r="C114" s="907"/>
      <c r="D114" s="907"/>
      <c r="E114" s="928"/>
      <c r="F114" s="1076"/>
    </row>
    <row r="115" spans="1:6" s="563" customFormat="1" ht="16.5" customHeight="1" x14ac:dyDescent="0.25">
      <c r="A115" s="907" t="s">
        <v>300</v>
      </c>
      <c r="B115" s="908" t="s">
        <v>802</v>
      </c>
      <c r="C115" s="907" t="s">
        <v>19</v>
      </c>
      <c r="D115" s="907">
        <v>1</v>
      </c>
      <c r="E115" s="909"/>
      <c r="F115" s="1077">
        <f t="shared" ref="F115:F118" si="0">D115*E115</f>
        <v>0</v>
      </c>
    </row>
    <row r="116" spans="1:6" s="563" customFormat="1" ht="16.5" customHeight="1" x14ac:dyDescent="0.25">
      <c r="A116" s="907" t="s">
        <v>302</v>
      </c>
      <c r="B116" s="908" t="s">
        <v>1475</v>
      </c>
      <c r="C116" s="907" t="s">
        <v>19</v>
      </c>
      <c r="D116" s="907">
        <v>2</v>
      </c>
      <c r="E116" s="909"/>
      <c r="F116" s="1077">
        <f t="shared" si="0"/>
        <v>0</v>
      </c>
    </row>
    <row r="117" spans="1:6" s="563" customFormat="1" ht="16.5" customHeight="1" x14ac:dyDescent="0.25">
      <c r="A117" s="907" t="s">
        <v>337</v>
      </c>
      <c r="B117" s="908" t="s">
        <v>799</v>
      </c>
      <c r="C117" s="907" t="s">
        <v>19</v>
      </c>
      <c r="D117" s="907">
        <v>1</v>
      </c>
      <c r="E117" s="909"/>
      <c r="F117" s="1077">
        <f t="shared" si="0"/>
        <v>0</v>
      </c>
    </row>
    <row r="118" spans="1:6" s="563" customFormat="1" ht="16.5" customHeight="1" x14ac:dyDescent="0.25">
      <c r="A118" s="907" t="s">
        <v>489</v>
      </c>
      <c r="B118" s="908" t="s">
        <v>1904</v>
      </c>
      <c r="C118" s="907" t="s">
        <v>19</v>
      </c>
      <c r="D118" s="907">
        <v>2</v>
      </c>
      <c r="E118" s="909"/>
      <c r="F118" s="1077">
        <f t="shared" si="0"/>
        <v>0</v>
      </c>
    </row>
    <row r="119" spans="1:6" s="563" customFormat="1" ht="16.5" customHeight="1" x14ac:dyDescent="0.25">
      <c r="A119" s="907" t="s">
        <v>1671</v>
      </c>
      <c r="B119" s="908" t="s">
        <v>1467</v>
      </c>
      <c r="C119" s="907" t="s">
        <v>19</v>
      </c>
      <c r="D119" s="907">
        <v>1</v>
      </c>
      <c r="E119" s="909"/>
      <c r="F119" s="1077">
        <f t="shared" ref="F119" si="1">D119*E119</f>
        <v>0</v>
      </c>
    </row>
    <row r="120" spans="1:6" s="563" customFormat="1" ht="16.5" customHeight="1" thickBot="1" x14ac:dyDescent="0.3">
      <c r="A120" s="907"/>
      <c r="B120" s="908"/>
      <c r="C120" s="907"/>
      <c r="D120" s="907"/>
      <c r="E120" s="909"/>
      <c r="F120" s="1077"/>
    </row>
    <row r="121" spans="1:6" s="351" customFormat="1" ht="18.75" customHeight="1" thickTop="1" x14ac:dyDescent="0.25">
      <c r="A121" s="2208" t="s">
        <v>103</v>
      </c>
      <c r="B121" s="2208"/>
      <c r="C121" s="2208"/>
      <c r="D121" s="2208"/>
      <c r="E121" s="2208"/>
      <c r="F121" s="1334">
        <f>SUM(F66:F120)</f>
        <v>0</v>
      </c>
    </row>
    <row r="122" spans="1:6" s="563" customFormat="1" ht="13" x14ac:dyDescent="0.25">
      <c r="A122" s="907"/>
      <c r="B122" s="936" t="s">
        <v>1468</v>
      </c>
      <c r="C122" s="907"/>
      <c r="D122" s="907"/>
      <c r="E122" s="909"/>
      <c r="F122" s="1077"/>
    </row>
    <row r="123" spans="1:6" s="563" customFormat="1" ht="12.5" x14ac:dyDescent="0.25">
      <c r="A123" s="907" t="s">
        <v>795</v>
      </c>
      <c r="B123" s="908" t="s">
        <v>2265</v>
      </c>
      <c r="C123" s="907" t="s">
        <v>19</v>
      </c>
      <c r="D123" s="907">
        <v>1</v>
      </c>
      <c r="E123" s="909"/>
      <c r="F123" s="1077">
        <f>D123*E123</f>
        <v>0</v>
      </c>
    </row>
    <row r="124" spans="1:6" s="563" customFormat="1" ht="12.5" x14ac:dyDescent="0.25">
      <c r="A124" s="907"/>
      <c r="B124" s="908"/>
      <c r="C124" s="907"/>
      <c r="D124" s="907"/>
      <c r="E124" s="909"/>
      <c r="F124" s="1077"/>
    </row>
    <row r="125" spans="1:6" s="563" customFormat="1" ht="13" x14ac:dyDescent="0.25">
      <c r="A125" s="907"/>
      <c r="B125" s="936" t="s">
        <v>355</v>
      </c>
      <c r="C125" s="907"/>
      <c r="D125" s="907"/>
      <c r="E125" s="909"/>
      <c r="F125" s="1077"/>
    </row>
    <row r="126" spans="1:6" s="563" customFormat="1" ht="12.5" x14ac:dyDescent="0.25">
      <c r="A126" s="907" t="s">
        <v>798</v>
      </c>
      <c r="B126" s="908" t="s">
        <v>1469</v>
      </c>
      <c r="C126" s="907" t="s">
        <v>19</v>
      </c>
      <c r="D126" s="907">
        <v>0</v>
      </c>
      <c r="E126" s="909"/>
      <c r="F126" s="1077">
        <f>D126*E126</f>
        <v>0</v>
      </c>
    </row>
    <row r="127" spans="1:6" s="563" customFormat="1" ht="12.5" x14ac:dyDescent="0.25">
      <c r="A127" s="907"/>
      <c r="B127" s="908"/>
      <c r="C127" s="907"/>
      <c r="D127" s="907"/>
      <c r="E127" s="909"/>
      <c r="F127" s="1077"/>
    </row>
    <row r="128" spans="1:6" s="563" customFormat="1" ht="26" x14ac:dyDescent="0.25">
      <c r="A128" s="907"/>
      <c r="B128" s="936" t="s">
        <v>2229</v>
      </c>
      <c r="C128" s="907"/>
      <c r="D128" s="907"/>
      <c r="E128" s="909"/>
      <c r="F128" s="1077"/>
    </row>
    <row r="129" spans="1:7" s="563" customFormat="1" ht="12.5" x14ac:dyDescent="0.25">
      <c r="A129" s="907" t="s">
        <v>1631</v>
      </c>
      <c r="B129" s="908" t="s">
        <v>301</v>
      </c>
      <c r="C129" s="907" t="s">
        <v>19</v>
      </c>
      <c r="D129" s="907">
        <v>8</v>
      </c>
      <c r="E129" s="909"/>
      <c r="F129" s="1077">
        <f>D129*E129</f>
        <v>0</v>
      </c>
    </row>
    <row r="130" spans="1:7" s="563" customFormat="1" ht="12.5" x14ac:dyDescent="0.25">
      <c r="A130" s="907"/>
      <c r="B130" s="908"/>
      <c r="C130" s="907"/>
      <c r="D130" s="907"/>
      <c r="E130" s="909"/>
      <c r="F130" s="1077"/>
    </row>
    <row r="131" spans="1:7" s="563" customFormat="1" ht="13" x14ac:dyDescent="0.25">
      <c r="A131" s="907"/>
      <c r="B131" s="936" t="s">
        <v>1470</v>
      </c>
      <c r="C131" s="907"/>
      <c r="D131" s="907"/>
      <c r="E131" s="909"/>
      <c r="F131" s="1077"/>
    </row>
    <row r="132" spans="1:7" s="563" customFormat="1" ht="17.25" customHeight="1" x14ac:dyDescent="0.25">
      <c r="A132" s="907" t="s">
        <v>306</v>
      </c>
      <c r="B132" s="908" t="s">
        <v>1471</v>
      </c>
      <c r="C132" s="907" t="s">
        <v>19</v>
      </c>
      <c r="D132" s="907">
        <v>0</v>
      </c>
      <c r="E132" s="909"/>
      <c r="F132" s="1077">
        <f>D132*E132</f>
        <v>0</v>
      </c>
    </row>
    <row r="133" spans="1:7" s="563" customFormat="1" ht="17.25" customHeight="1" x14ac:dyDescent="0.25">
      <c r="A133" s="907" t="s">
        <v>308</v>
      </c>
      <c r="B133" s="908" t="s">
        <v>1472</v>
      </c>
      <c r="C133" s="907" t="s">
        <v>19</v>
      </c>
      <c r="D133" s="907">
        <v>0</v>
      </c>
      <c r="E133" s="909"/>
      <c r="F133" s="1077">
        <f>D133*E133</f>
        <v>0</v>
      </c>
    </row>
    <row r="134" spans="1:7" s="563" customFormat="1" ht="12.5" x14ac:dyDescent="0.25">
      <c r="A134" s="907" t="s">
        <v>263</v>
      </c>
      <c r="B134" s="908" t="s">
        <v>1473</v>
      </c>
      <c r="C134" s="907" t="s">
        <v>19</v>
      </c>
      <c r="D134" s="907">
        <v>0</v>
      </c>
      <c r="E134" s="909"/>
      <c r="F134" s="1077">
        <f>D134*E134</f>
        <v>0</v>
      </c>
    </row>
    <row r="135" spans="1:7" s="563" customFormat="1" ht="12.5" x14ac:dyDescent="0.25">
      <c r="A135" s="907"/>
      <c r="B135" s="908"/>
      <c r="C135" s="907"/>
      <c r="D135" s="907"/>
      <c r="E135" s="909"/>
      <c r="F135" s="1077"/>
    </row>
    <row r="136" spans="1:7" ht="13" x14ac:dyDescent="0.25">
      <c r="A136" s="1044"/>
      <c r="B136" s="1045" t="s">
        <v>1474</v>
      </c>
      <c r="C136" s="1046"/>
      <c r="D136" s="1047"/>
      <c r="E136" s="1048"/>
      <c r="F136" s="1078"/>
    </row>
    <row r="137" spans="1:7" ht="12.5" x14ac:dyDescent="0.25">
      <c r="A137" s="1046" t="s">
        <v>342</v>
      </c>
      <c r="B137" s="908" t="s">
        <v>1475</v>
      </c>
      <c r="C137" s="907" t="s">
        <v>19</v>
      </c>
      <c r="D137" s="907">
        <v>2</v>
      </c>
      <c r="E137" s="909"/>
      <c r="F137" s="1077">
        <f>D137*E137</f>
        <v>0</v>
      </c>
    </row>
    <row r="138" spans="1:7" ht="12.5" x14ac:dyDescent="0.25">
      <c r="A138" s="1046" t="s">
        <v>1402</v>
      </c>
      <c r="B138" s="908" t="s">
        <v>799</v>
      </c>
      <c r="C138" s="907" t="s">
        <v>19</v>
      </c>
      <c r="D138" s="907">
        <v>1</v>
      </c>
      <c r="E138" s="909"/>
      <c r="F138" s="1077">
        <f>D138*E138</f>
        <v>0</v>
      </c>
    </row>
    <row r="139" spans="1:7" ht="12.5" x14ac:dyDescent="0.25">
      <c r="A139" s="1046"/>
      <c r="B139" s="908"/>
      <c r="C139" s="907"/>
      <c r="D139" s="907"/>
      <c r="E139" s="909"/>
      <c r="F139" s="1077"/>
    </row>
    <row r="140" spans="1:7" ht="13" x14ac:dyDescent="0.25">
      <c r="A140" s="368"/>
      <c r="B140" s="1013" t="s">
        <v>1465</v>
      </c>
      <c r="C140" s="368"/>
      <c r="D140" s="1014"/>
      <c r="E140" s="1005"/>
      <c r="F140" s="1071"/>
    </row>
    <row r="141" spans="1:7" ht="12.5" x14ac:dyDescent="0.25">
      <c r="A141" s="368"/>
      <c r="B141" s="1034"/>
      <c r="C141" s="368"/>
      <c r="D141" s="1014"/>
      <c r="E141" s="1005"/>
      <c r="F141" s="1071"/>
    </row>
    <row r="142" spans="1:7" ht="26" x14ac:dyDescent="0.25">
      <c r="A142" s="907"/>
      <c r="B142" s="936" t="s">
        <v>1476</v>
      </c>
      <c r="C142" s="907"/>
      <c r="D142" s="907"/>
      <c r="E142" s="909"/>
      <c r="F142" s="1077"/>
    </row>
    <row r="143" spans="1:7" ht="12.5" x14ac:dyDescent="0.25">
      <c r="A143" s="907" t="s">
        <v>147</v>
      </c>
      <c r="B143" s="908" t="s">
        <v>2266</v>
      </c>
      <c r="C143" s="907" t="s">
        <v>19</v>
      </c>
      <c r="D143" s="907">
        <v>1</v>
      </c>
      <c r="E143" s="909"/>
      <c r="F143" s="1077">
        <f t="shared" ref="F143:F146" si="2">D143*E143</f>
        <v>0</v>
      </c>
      <c r="G143" s="2201"/>
    </row>
    <row r="144" spans="1:7" ht="12.5" x14ac:dyDescent="0.25">
      <c r="A144" s="907" t="s">
        <v>311</v>
      </c>
      <c r="B144" s="908" t="s">
        <v>2257</v>
      </c>
      <c r="C144" s="907" t="s">
        <v>19</v>
      </c>
      <c r="D144" s="907">
        <v>3</v>
      </c>
      <c r="E144" s="909"/>
      <c r="F144" s="1077">
        <f t="shared" si="2"/>
        <v>0</v>
      </c>
      <c r="G144" s="2201"/>
    </row>
    <row r="145" spans="1:11" ht="12.5" x14ac:dyDescent="0.25">
      <c r="A145" s="907" t="s">
        <v>343</v>
      </c>
      <c r="B145" s="908" t="s">
        <v>2258</v>
      </c>
      <c r="C145" s="907" t="s">
        <v>19</v>
      </c>
      <c r="D145" s="907">
        <v>2</v>
      </c>
      <c r="E145" s="909"/>
      <c r="F145" s="1077">
        <f t="shared" si="2"/>
        <v>0</v>
      </c>
      <c r="G145" s="1812"/>
    </row>
    <row r="146" spans="1:11" ht="12.5" x14ac:dyDescent="0.25">
      <c r="A146" s="907" t="s">
        <v>345</v>
      </c>
      <c r="B146" s="908" t="s">
        <v>2259</v>
      </c>
      <c r="C146" s="907" t="s">
        <v>19</v>
      </c>
      <c r="D146" s="907">
        <v>3</v>
      </c>
      <c r="E146" s="909"/>
      <c r="F146" s="1077">
        <f t="shared" si="2"/>
        <v>0</v>
      </c>
      <c r="G146" s="1812"/>
    </row>
    <row r="147" spans="1:11" ht="12.5" x14ac:dyDescent="0.25">
      <c r="A147" s="907" t="s">
        <v>317</v>
      </c>
      <c r="B147" s="908" t="s">
        <v>2241</v>
      </c>
      <c r="C147" s="907" t="s">
        <v>19</v>
      </c>
      <c r="D147" s="907">
        <v>1</v>
      </c>
      <c r="E147" s="909"/>
      <c r="F147" s="1077">
        <f>D147*E147</f>
        <v>0</v>
      </c>
      <c r="G147" s="1812"/>
    </row>
    <row r="148" spans="1:11" ht="12.5" x14ac:dyDescent="0.25">
      <c r="A148" s="907" t="s">
        <v>347</v>
      </c>
      <c r="B148" s="908" t="s">
        <v>2240</v>
      </c>
      <c r="C148" s="907" t="s">
        <v>19</v>
      </c>
      <c r="D148" s="907">
        <v>1</v>
      </c>
      <c r="E148" s="909"/>
      <c r="F148" s="1077">
        <f>D148*E148</f>
        <v>0</v>
      </c>
      <c r="G148" s="1812"/>
    </row>
    <row r="149" spans="1:11" ht="12.5" x14ac:dyDescent="0.25">
      <c r="A149" s="907" t="s">
        <v>349</v>
      </c>
      <c r="B149" s="908" t="s">
        <v>2242</v>
      </c>
      <c r="C149" s="907" t="s">
        <v>19</v>
      </c>
      <c r="D149" s="907">
        <v>6</v>
      </c>
      <c r="E149" s="909"/>
      <c r="F149" s="1077">
        <f>D149*E149</f>
        <v>0</v>
      </c>
      <c r="G149" s="1812"/>
    </row>
    <row r="150" spans="1:11" ht="12.5" x14ac:dyDescent="0.25">
      <c r="A150" s="907"/>
      <c r="B150" s="908"/>
      <c r="C150" s="907"/>
      <c r="D150" s="907"/>
      <c r="E150" s="909"/>
      <c r="F150" s="1077"/>
    </row>
    <row r="151" spans="1:11" ht="13" x14ac:dyDescent="0.25">
      <c r="A151" s="1046"/>
      <c r="B151" s="1007" t="s">
        <v>2234</v>
      </c>
      <c r="C151" s="907"/>
      <c r="D151" s="907"/>
      <c r="E151" s="909"/>
      <c r="F151" s="1077"/>
    </row>
    <row r="152" spans="1:11" ht="25" x14ac:dyDescent="0.25">
      <c r="A152" s="1046"/>
      <c r="B152" s="1813" t="s">
        <v>2235</v>
      </c>
      <c r="C152" s="907"/>
      <c r="D152" s="907"/>
      <c r="E152" s="909"/>
      <c r="F152" s="1077"/>
    </row>
    <row r="153" spans="1:11" ht="12.5" x14ac:dyDescent="0.25">
      <c r="A153" s="1046" t="s">
        <v>2236</v>
      </c>
      <c r="B153" s="908" t="s">
        <v>301</v>
      </c>
      <c r="C153" s="907" t="s">
        <v>19</v>
      </c>
      <c r="D153" s="907">
        <v>1</v>
      </c>
      <c r="E153" s="909"/>
      <c r="F153" s="1077">
        <f>D153*E153</f>
        <v>0</v>
      </c>
    </row>
    <row r="154" spans="1:11" ht="12.5" x14ac:dyDescent="0.25">
      <c r="A154" s="1046"/>
      <c r="B154" s="908"/>
      <c r="C154" s="907"/>
      <c r="D154" s="907"/>
      <c r="E154" s="909"/>
      <c r="F154" s="1077"/>
    </row>
    <row r="155" spans="1:11" ht="26" x14ac:dyDescent="0.25">
      <c r="A155" s="907"/>
      <c r="B155" s="365" t="s">
        <v>1477</v>
      </c>
      <c r="C155" s="907"/>
      <c r="D155" s="907"/>
      <c r="E155" s="909"/>
      <c r="F155" s="1077"/>
    </row>
    <row r="156" spans="1:11" ht="12.5" x14ac:dyDescent="0.25">
      <c r="A156" s="907" t="s">
        <v>321</v>
      </c>
      <c r="B156" s="908" t="s">
        <v>802</v>
      </c>
      <c r="C156" s="907" t="s">
        <v>19</v>
      </c>
      <c r="D156" s="907">
        <v>1</v>
      </c>
      <c r="E156" s="909"/>
      <c r="F156" s="1077">
        <f>D156*E156</f>
        <v>0</v>
      </c>
    </row>
    <row r="157" spans="1:11" ht="12.5" x14ac:dyDescent="0.25">
      <c r="A157" s="907" t="s">
        <v>322</v>
      </c>
      <c r="B157" s="908" t="s">
        <v>1475</v>
      </c>
      <c r="C157" s="907" t="s">
        <v>19</v>
      </c>
      <c r="D157" s="907">
        <v>1</v>
      </c>
      <c r="E157" s="909"/>
      <c r="F157" s="1077">
        <f>D157*E157</f>
        <v>0</v>
      </c>
      <c r="G157" s="563"/>
      <c r="H157" s="1049"/>
      <c r="I157" s="1032"/>
      <c r="J157" s="1032"/>
      <c r="K157" s="1032"/>
    </row>
    <row r="158" spans="1:11" ht="12.5" x14ac:dyDescent="0.25">
      <c r="A158" s="907"/>
      <c r="B158" s="908"/>
      <c r="C158" s="907"/>
      <c r="D158" s="907"/>
      <c r="E158" s="909"/>
      <c r="F158" s="1077"/>
    </row>
    <row r="159" spans="1:11" ht="13" x14ac:dyDescent="0.25">
      <c r="A159" s="368"/>
      <c r="B159" s="1007" t="s">
        <v>1479</v>
      </c>
      <c r="C159" s="368"/>
      <c r="D159" s="737"/>
      <c r="E159" s="1005"/>
      <c r="F159" s="1071"/>
    </row>
    <row r="160" spans="1:11" ht="26" x14ac:dyDescent="0.25">
      <c r="A160" s="367"/>
      <c r="B160" s="1023" t="s">
        <v>1480</v>
      </c>
      <c r="C160" s="368"/>
      <c r="D160" s="737"/>
      <c r="E160" s="1005"/>
      <c r="F160" s="1071"/>
    </row>
    <row r="161" spans="1:11" s="1032" customFormat="1" ht="12.5" x14ac:dyDescent="0.25">
      <c r="A161" s="367" t="s">
        <v>1914</v>
      </c>
      <c r="B161" s="1027" t="s">
        <v>1475</v>
      </c>
      <c r="C161" s="368" t="s">
        <v>19</v>
      </c>
      <c r="D161" s="1014">
        <v>1</v>
      </c>
      <c r="E161" s="1005"/>
      <c r="F161" s="1073">
        <f>D161*E161</f>
        <v>0</v>
      </c>
    </row>
    <row r="162" spans="1:11" s="1032" customFormat="1" ht="12.5" x14ac:dyDescent="0.25">
      <c r="A162" s="367"/>
      <c r="B162" s="1027"/>
      <c r="C162" s="368"/>
      <c r="D162" s="1014"/>
      <c r="E162" s="1005"/>
      <c r="F162" s="1073"/>
    </row>
    <row r="163" spans="1:11" s="1032" customFormat="1" ht="13" x14ac:dyDescent="0.25">
      <c r="A163" s="367"/>
      <c r="B163" s="1023" t="s">
        <v>2237</v>
      </c>
      <c r="C163" s="368"/>
      <c r="D163" s="737"/>
      <c r="E163" s="1005"/>
      <c r="F163" s="1071"/>
    </row>
    <row r="164" spans="1:11" s="1032" customFormat="1" ht="13" x14ac:dyDescent="0.25">
      <c r="A164" s="1044"/>
      <c r="B164" s="1023" t="s">
        <v>2238</v>
      </c>
      <c r="C164" s="1046"/>
      <c r="D164" s="1047"/>
      <c r="E164" s="1048"/>
      <c r="F164" s="1078"/>
    </row>
    <row r="165" spans="1:11" s="1032" customFormat="1" ht="12.5" x14ac:dyDescent="0.25">
      <c r="A165" s="907" t="s">
        <v>806</v>
      </c>
      <c r="B165" s="908" t="s">
        <v>251</v>
      </c>
      <c r="C165" s="907" t="s">
        <v>19</v>
      </c>
      <c r="D165" s="907">
        <v>1</v>
      </c>
      <c r="E165" s="909"/>
      <c r="F165" s="1077">
        <f>D165*E165</f>
        <v>0</v>
      </c>
    </row>
    <row r="166" spans="1:11" s="1032" customFormat="1" ht="13" x14ac:dyDescent="0.25">
      <c r="A166" s="367"/>
      <c r="B166" s="1026"/>
      <c r="C166" s="368"/>
      <c r="D166" s="737"/>
      <c r="E166" s="1005"/>
      <c r="F166" s="1071"/>
    </row>
    <row r="167" spans="1:11" ht="13" x14ac:dyDescent="0.25">
      <c r="A167" s="368"/>
      <c r="B167" s="1031" t="s">
        <v>752</v>
      </c>
      <c r="C167" s="368"/>
      <c r="D167" s="1014"/>
      <c r="E167" s="1005"/>
      <c r="F167" s="1071"/>
    </row>
    <row r="168" spans="1:11" ht="12.5" x14ac:dyDescent="0.25">
      <c r="A168" s="368"/>
      <c r="B168" s="1034"/>
      <c r="C168" s="368"/>
      <c r="D168" s="1014"/>
      <c r="E168" s="1005"/>
      <c r="F168" s="1071"/>
    </row>
    <row r="169" spans="1:11" ht="13" x14ac:dyDescent="0.25">
      <c r="A169" s="368"/>
      <c r="B169" s="1013" t="s">
        <v>1482</v>
      </c>
      <c r="C169" s="368"/>
      <c r="D169" s="1014"/>
      <c r="E169" s="1005"/>
      <c r="F169" s="1071"/>
    </row>
    <row r="170" spans="1:11" ht="13" x14ac:dyDescent="0.25">
      <c r="A170" s="368"/>
      <c r="B170" s="1022" t="s">
        <v>1483</v>
      </c>
      <c r="C170" s="368"/>
      <c r="D170" s="1014"/>
      <c r="E170" s="1005"/>
      <c r="F170" s="1071"/>
    </row>
    <row r="171" spans="1:11" ht="12.5" x14ac:dyDescent="0.25">
      <c r="A171" s="367" t="s">
        <v>276</v>
      </c>
      <c r="B171" s="729" t="s">
        <v>1484</v>
      </c>
      <c r="C171" s="368" t="s">
        <v>19</v>
      </c>
      <c r="D171" s="737">
        <v>1</v>
      </c>
      <c r="E171" s="409"/>
      <c r="F171" s="1077">
        <f>D171*E171</f>
        <v>0</v>
      </c>
      <c r="G171" s="563"/>
      <c r="H171" s="956"/>
      <c r="I171" s="563"/>
      <c r="J171" s="563"/>
      <c r="K171" s="563"/>
    </row>
    <row r="172" spans="1:11" ht="12.5" x14ac:dyDescent="0.25">
      <c r="A172" s="367"/>
      <c r="B172" s="729"/>
      <c r="C172" s="368"/>
      <c r="D172" s="737"/>
      <c r="E172" s="409"/>
      <c r="F172" s="1071"/>
      <c r="G172" s="563"/>
      <c r="H172" s="956"/>
      <c r="I172" s="563"/>
      <c r="J172" s="563"/>
      <c r="K172" s="563"/>
    </row>
    <row r="173" spans="1:11" ht="12.5" x14ac:dyDescent="0.25">
      <c r="A173" s="367" t="s">
        <v>1485</v>
      </c>
      <c r="B173" s="729" t="s">
        <v>1486</v>
      </c>
      <c r="C173" s="368" t="s">
        <v>19</v>
      </c>
      <c r="D173" s="737">
        <v>1</v>
      </c>
      <c r="E173" s="409"/>
      <c r="F173" s="1077">
        <f>D173*E173</f>
        <v>0</v>
      </c>
      <c r="G173" s="563"/>
      <c r="H173" s="956"/>
      <c r="I173" s="563"/>
      <c r="J173" s="563"/>
      <c r="K173" s="563"/>
    </row>
    <row r="174" spans="1:11" ht="12.5" x14ac:dyDescent="0.25">
      <c r="A174" s="367"/>
      <c r="B174" s="729"/>
      <c r="C174" s="368"/>
      <c r="D174" s="737"/>
      <c r="E174" s="409"/>
      <c r="F174" s="1071"/>
      <c r="G174" s="563"/>
      <c r="H174" s="956"/>
      <c r="I174" s="563"/>
      <c r="J174" s="563"/>
      <c r="K174" s="563"/>
    </row>
    <row r="175" spans="1:11" ht="25" x14ac:dyDescent="0.25">
      <c r="A175" s="367" t="s">
        <v>1398</v>
      </c>
      <c r="B175" s="1050" t="s">
        <v>1487</v>
      </c>
      <c r="C175" s="368" t="s">
        <v>19</v>
      </c>
      <c r="D175" s="737">
        <v>1</v>
      </c>
      <c r="E175" s="1051"/>
      <c r="F175" s="1077">
        <f>D175*E175</f>
        <v>0</v>
      </c>
    </row>
    <row r="176" spans="1:11" ht="12.5" x14ac:dyDescent="0.25">
      <c r="A176" s="367"/>
      <c r="B176" s="729"/>
      <c r="C176" s="368"/>
      <c r="D176" s="737"/>
      <c r="E176" s="409"/>
      <c r="F176" s="1071"/>
      <c r="G176" s="563"/>
      <c r="H176" s="956"/>
      <c r="I176" s="563"/>
      <c r="J176" s="563"/>
      <c r="K176" s="563"/>
    </row>
    <row r="177" spans="1:11" ht="27" x14ac:dyDescent="0.25">
      <c r="A177" s="367" t="s">
        <v>1488</v>
      </c>
      <c r="B177" s="729" t="s">
        <v>1489</v>
      </c>
      <c r="C177" s="368" t="s">
        <v>126</v>
      </c>
      <c r="D177" s="737">
        <v>30</v>
      </c>
      <c r="E177" s="409"/>
      <c r="F177" s="1077">
        <f>D177*E177</f>
        <v>0</v>
      </c>
      <c r="G177" s="563"/>
      <c r="H177" s="956"/>
      <c r="I177" s="563"/>
      <c r="J177" s="563"/>
      <c r="K177" s="563"/>
    </row>
    <row r="178" spans="1:11" ht="13" thickBot="1" x14ac:dyDescent="0.3">
      <c r="A178" s="1046"/>
      <c r="B178" s="1034"/>
      <c r="C178" s="1046"/>
      <c r="D178" s="1047"/>
      <c r="E178" s="1048"/>
      <c r="F178" s="1080"/>
    </row>
    <row r="179" spans="1:11" ht="17.25" customHeight="1" thickTop="1" x14ac:dyDescent="0.25">
      <c r="A179" s="2202" t="s">
        <v>103</v>
      </c>
      <c r="B179" s="2203"/>
      <c r="C179" s="2203"/>
      <c r="D179" s="2203"/>
      <c r="E179" s="2204"/>
      <c r="F179" s="1334">
        <f>SUM(F122:F178)</f>
        <v>0</v>
      </c>
    </row>
    <row r="180" spans="1:11" ht="17.25" customHeight="1" x14ac:dyDescent="0.25">
      <c r="A180" s="368"/>
      <c r="B180" s="1007" t="s">
        <v>1490</v>
      </c>
      <c r="C180" s="368"/>
      <c r="D180" s="737"/>
      <c r="E180" s="1005"/>
      <c r="F180" s="1071"/>
    </row>
    <row r="181" spans="1:11" ht="17.25" customHeight="1" x14ac:dyDescent="0.25">
      <c r="A181" s="368"/>
      <c r="B181" s="1007"/>
      <c r="C181" s="368"/>
      <c r="D181" s="737"/>
      <c r="E181" s="1005"/>
      <c r="F181" s="1071"/>
    </row>
    <row r="182" spans="1:11" x14ac:dyDescent="0.25">
      <c r="A182" s="368" t="s">
        <v>1906</v>
      </c>
      <c r="B182" s="792" t="s">
        <v>1908</v>
      </c>
      <c r="C182" s="368" t="s">
        <v>649</v>
      </c>
      <c r="D182" s="737">
        <v>1</v>
      </c>
      <c r="E182" s="1005"/>
      <c r="F182" s="1077">
        <f>D182*E182</f>
        <v>0</v>
      </c>
    </row>
    <row r="183" spans="1:11" ht="17.25" customHeight="1" x14ac:dyDescent="0.25">
      <c r="A183" s="368"/>
      <c r="B183" s="1007"/>
      <c r="C183" s="368"/>
      <c r="D183" s="737"/>
      <c r="E183" s="1005"/>
      <c r="F183" s="1079"/>
    </row>
    <row r="184" spans="1:11" ht="52" x14ac:dyDescent="0.25">
      <c r="A184" s="368"/>
      <c r="B184" s="595" t="s">
        <v>1491</v>
      </c>
      <c r="C184" s="368"/>
      <c r="D184" s="737"/>
      <c r="E184" s="1005"/>
      <c r="F184" s="1071"/>
    </row>
    <row r="185" spans="1:11" ht="17.25" customHeight="1" x14ac:dyDescent="0.25">
      <c r="A185" s="368"/>
      <c r="B185" s="595"/>
      <c r="C185" s="368"/>
      <c r="D185" s="737"/>
      <c r="E185" s="1005"/>
      <c r="F185" s="1079"/>
    </row>
    <row r="186" spans="1:11" ht="17.25" customHeight="1" x14ac:dyDescent="0.25">
      <c r="A186" s="368" t="s">
        <v>1907</v>
      </c>
      <c r="B186" s="792" t="s">
        <v>1915</v>
      </c>
      <c r="C186" s="368" t="s">
        <v>19</v>
      </c>
      <c r="D186" s="737">
        <v>1</v>
      </c>
      <c r="E186" s="1005"/>
      <c r="F186" s="1077">
        <f>D186*E186</f>
        <v>0</v>
      </c>
    </row>
    <row r="187" spans="1:11" ht="17.25" customHeight="1" x14ac:dyDescent="0.25">
      <c r="A187" s="368"/>
      <c r="B187" s="792"/>
      <c r="C187" s="368"/>
      <c r="D187" s="737"/>
      <c r="E187" s="1005"/>
      <c r="F187" s="1077"/>
    </row>
    <row r="188" spans="1:11" ht="13" x14ac:dyDescent="0.25">
      <c r="A188" s="368"/>
      <c r="B188" s="1013" t="s">
        <v>1029</v>
      </c>
      <c r="C188" s="368"/>
      <c r="D188" s="1014"/>
      <c r="E188" s="1005"/>
      <c r="F188" s="1071"/>
    </row>
    <row r="189" spans="1:11" ht="12.5" x14ac:dyDescent="0.25">
      <c r="A189" s="368"/>
      <c r="B189" s="1034"/>
      <c r="C189" s="368"/>
      <c r="D189" s="1014"/>
      <c r="E189" s="1005"/>
      <c r="F189" s="1071"/>
    </row>
    <row r="190" spans="1:11" ht="13" x14ac:dyDescent="0.25">
      <c r="A190" s="368"/>
      <c r="B190" s="1013" t="s">
        <v>1492</v>
      </c>
      <c r="C190" s="368"/>
      <c r="D190" s="1014"/>
      <c r="E190" s="1005"/>
      <c r="F190" s="1071"/>
    </row>
    <row r="191" spans="1:11" ht="26" x14ac:dyDescent="0.25">
      <c r="A191" s="368"/>
      <c r="B191" s="1023" t="s">
        <v>1493</v>
      </c>
      <c r="C191" s="368"/>
      <c r="D191" s="1056"/>
      <c r="E191" s="1005"/>
      <c r="F191" s="1071"/>
    </row>
    <row r="192" spans="1:11" ht="12.5" x14ac:dyDescent="0.25">
      <c r="A192" s="368" t="s">
        <v>1032</v>
      </c>
      <c r="B192" s="792" t="s">
        <v>1033</v>
      </c>
      <c r="C192" s="368" t="s">
        <v>48</v>
      </c>
      <c r="D192" s="737">
        <v>120</v>
      </c>
      <c r="E192" s="1005"/>
      <c r="F192" s="1077">
        <f>D192*E192</f>
        <v>0</v>
      </c>
    </row>
    <row r="193" spans="1:6" ht="12.5" x14ac:dyDescent="0.25">
      <c r="A193" s="368"/>
      <c r="B193" s="792"/>
      <c r="C193" s="368"/>
      <c r="D193" s="1056"/>
      <c r="E193" s="1005"/>
      <c r="F193" s="1071"/>
    </row>
    <row r="194" spans="1:6" ht="37.5" x14ac:dyDescent="0.25">
      <c r="A194" s="368"/>
      <c r="B194" s="1190" t="s">
        <v>1034</v>
      </c>
      <c r="C194" s="368"/>
      <c r="D194" s="1056"/>
      <c r="E194" s="1005"/>
      <c r="F194" s="1071"/>
    </row>
    <row r="195" spans="1:6" x14ac:dyDescent="0.25">
      <c r="A195" s="368" t="s">
        <v>1035</v>
      </c>
      <c r="B195" s="792" t="s">
        <v>1494</v>
      </c>
      <c r="C195" s="368" t="s">
        <v>840</v>
      </c>
      <c r="D195" s="737">
        <v>45</v>
      </c>
      <c r="E195" s="1005"/>
      <c r="F195" s="1077">
        <f>D195*E195</f>
        <v>0</v>
      </c>
    </row>
    <row r="196" spans="1:6" ht="12.5" x14ac:dyDescent="0.25">
      <c r="A196" s="368"/>
      <c r="B196" s="792"/>
      <c r="C196" s="368"/>
      <c r="D196" s="737"/>
      <c r="E196" s="1005"/>
      <c r="F196" s="1080"/>
    </row>
    <row r="197" spans="1:6" ht="13" x14ac:dyDescent="0.25">
      <c r="A197" s="1184"/>
      <c r="B197" s="1185" t="s">
        <v>1044</v>
      </c>
      <c r="C197" s="1184"/>
      <c r="D197" s="1186"/>
      <c r="E197" s="1187"/>
      <c r="F197" s="1188"/>
    </row>
    <row r="198" spans="1:6" ht="12.5" x14ac:dyDescent="0.25">
      <c r="A198" s="1184"/>
      <c r="B198" s="1189"/>
      <c r="C198" s="1184"/>
      <c r="D198" s="1186"/>
      <c r="E198" s="1187"/>
      <c r="F198" s="1188"/>
    </row>
    <row r="199" spans="1:6" ht="25" x14ac:dyDescent="0.25">
      <c r="A199" s="1184" t="s">
        <v>1879</v>
      </c>
      <c r="B199" s="1190" t="s">
        <v>1880</v>
      </c>
      <c r="C199" s="1184" t="s">
        <v>48</v>
      </c>
      <c r="D199" s="1191">
        <v>20</v>
      </c>
      <c r="E199" s="1187"/>
      <c r="F199" s="1188">
        <f>D199*E199</f>
        <v>0</v>
      </c>
    </row>
    <row r="200" spans="1:6" ht="13" x14ac:dyDescent="0.25">
      <c r="A200" s="367"/>
      <c r="B200" s="1025"/>
      <c r="C200" s="368"/>
      <c r="D200" s="737"/>
      <c r="E200" s="1005"/>
      <c r="F200" s="1071"/>
    </row>
    <row r="201" spans="1:6" ht="13" x14ac:dyDescent="0.25">
      <c r="A201" s="368"/>
      <c r="B201" s="1025" t="s">
        <v>151</v>
      </c>
      <c r="C201" s="368"/>
      <c r="D201" s="737"/>
      <c r="E201" s="1005"/>
      <c r="F201" s="1071"/>
    </row>
    <row r="202" spans="1:6" ht="12.5" x14ac:dyDescent="0.25">
      <c r="A202" s="368"/>
      <c r="B202" s="1027"/>
      <c r="C202" s="368"/>
      <c r="D202" s="737"/>
      <c r="E202" s="1005"/>
      <c r="F202" s="1071"/>
    </row>
    <row r="203" spans="1:6" ht="13" x14ac:dyDescent="0.25">
      <c r="A203" s="368"/>
      <c r="B203" s="1007" t="s">
        <v>1071</v>
      </c>
      <c r="C203" s="368"/>
      <c r="D203" s="737"/>
      <c r="E203" s="1005"/>
      <c r="F203" s="1071"/>
    </row>
    <row r="204" spans="1:6" ht="37.5" x14ac:dyDescent="0.25">
      <c r="A204" s="368" t="s">
        <v>1072</v>
      </c>
      <c r="B204" s="729" t="s">
        <v>1495</v>
      </c>
      <c r="C204" s="368" t="s">
        <v>126</v>
      </c>
      <c r="D204" s="737">
        <v>90</v>
      </c>
      <c r="E204" s="1005"/>
      <c r="F204" s="1077">
        <f>D204*E204</f>
        <v>0</v>
      </c>
    </row>
    <row r="205" spans="1:6" ht="12.5" x14ac:dyDescent="0.25">
      <c r="A205" s="368"/>
      <c r="B205" s="1027"/>
      <c r="C205" s="368"/>
      <c r="D205" s="737"/>
      <c r="E205" s="1005"/>
      <c r="F205" s="1071"/>
    </row>
    <row r="206" spans="1:6" ht="13" x14ac:dyDescent="0.25">
      <c r="A206" s="368"/>
      <c r="B206" s="1013" t="s">
        <v>286</v>
      </c>
      <c r="C206" s="368"/>
      <c r="D206" s="1014"/>
      <c r="E206" s="1005"/>
      <c r="F206" s="1071"/>
    </row>
    <row r="207" spans="1:6" s="1032" customFormat="1" ht="37.5" x14ac:dyDescent="0.25">
      <c r="A207" s="367" t="s">
        <v>1074</v>
      </c>
      <c r="B207" s="1029" t="s">
        <v>1496</v>
      </c>
      <c r="C207" s="368" t="s">
        <v>19</v>
      </c>
      <c r="D207" s="737">
        <v>1</v>
      </c>
      <c r="E207" s="1005"/>
      <c r="F207" s="1077">
        <f>D207*E207</f>
        <v>0</v>
      </c>
    </row>
    <row r="208" spans="1:6" s="1032" customFormat="1" ht="12.5" x14ac:dyDescent="0.25">
      <c r="A208" s="367"/>
      <c r="B208" s="1050"/>
      <c r="C208" s="368"/>
      <c r="D208" s="737"/>
      <c r="E208" s="1005"/>
      <c r="F208" s="1077"/>
    </row>
    <row r="209" spans="1:6" s="1032" customFormat="1" ht="12.5" x14ac:dyDescent="0.25">
      <c r="A209" s="1044"/>
      <c r="B209" s="1050"/>
      <c r="C209" s="1046"/>
      <c r="D209" s="1047"/>
      <c r="E209" s="1048"/>
      <c r="F209" s="1077"/>
    </row>
    <row r="210" spans="1:6" s="1032" customFormat="1" ht="12.5" x14ac:dyDescent="0.25">
      <c r="A210" s="1044"/>
      <c r="B210" s="1050"/>
      <c r="C210" s="1046"/>
      <c r="D210" s="1047"/>
      <c r="E210" s="1048"/>
      <c r="F210" s="1077"/>
    </row>
    <row r="211" spans="1:6" s="1032" customFormat="1" ht="12.5" x14ac:dyDescent="0.25">
      <c r="A211" s="1044"/>
      <c r="B211" s="1050"/>
      <c r="C211" s="1046"/>
      <c r="D211" s="1047"/>
      <c r="E211" s="1048"/>
      <c r="F211" s="1077"/>
    </row>
    <row r="212" spans="1:6" s="1032" customFormat="1" ht="12.5" x14ac:dyDescent="0.25">
      <c r="A212" s="1044"/>
      <c r="B212" s="1050"/>
      <c r="C212" s="1046"/>
      <c r="D212" s="1047"/>
      <c r="E212" s="1048"/>
      <c r="F212" s="1077"/>
    </row>
    <row r="213" spans="1:6" s="1032" customFormat="1" ht="12.5" x14ac:dyDescent="0.25">
      <c r="A213" s="1044"/>
      <c r="B213" s="1050"/>
      <c r="C213" s="1046"/>
      <c r="D213" s="1047"/>
      <c r="E213" s="1048"/>
      <c r="F213" s="1077"/>
    </row>
    <row r="214" spans="1:6" s="1032" customFormat="1" ht="12.5" x14ac:dyDescent="0.25">
      <c r="A214" s="1044"/>
      <c r="B214" s="1050"/>
      <c r="C214" s="1046"/>
      <c r="D214" s="1047"/>
      <c r="E214" s="1048"/>
      <c r="F214" s="1077"/>
    </row>
    <row r="215" spans="1:6" s="1032" customFormat="1" ht="12.5" x14ac:dyDescent="0.25">
      <c r="A215" s="1044"/>
      <c r="B215" s="1050"/>
      <c r="C215" s="1046"/>
      <c r="D215" s="1047"/>
      <c r="E215" s="1048"/>
      <c r="F215" s="1077"/>
    </row>
    <row r="216" spans="1:6" s="1032" customFormat="1" ht="12.5" x14ac:dyDescent="0.25">
      <c r="A216" s="1044"/>
      <c r="B216" s="1050"/>
      <c r="C216" s="1046"/>
      <c r="D216" s="1047"/>
      <c r="E216" s="1048"/>
      <c r="F216" s="1077"/>
    </row>
    <row r="217" spans="1:6" s="1032" customFormat="1" ht="12.5" x14ac:dyDescent="0.25">
      <c r="A217" s="1044"/>
      <c r="B217" s="1050"/>
      <c r="C217" s="1046"/>
      <c r="D217" s="1047"/>
      <c r="E217" s="1048"/>
      <c r="F217" s="1077"/>
    </row>
    <row r="218" spans="1:6" s="1032" customFormat="1" ht="12.5" x14ac:dyDescent="0.25">
      <c r="A218" s="1044"/>
      <c r="B218" s="1050"/>
      <c r="C218" s="1046"/>
      <c r="D218" s="1047"/>
      <c r="E218" s="1048"/>
      <c r="F218" s="1077"/>
    </row>
    <row r="219" spans="1:6" s="1032" customFormat="1" ht="12.5" x14ac:dyDescent="0.25">
      <c r="A219" s="1044"/>
      <c r="B219" s="1050"/>
      <c r="C219" s="1046"/>
      <c r="D219" s="1047"/>
      <c r="E219" s="1048"/>
      <c r="F219" s="1077"/>
    </row>
    <row r="220" spans="1:6" s="1032" customFormat="1" ht="12.5" x14ac:dyDescent="0.25">
      <c r="A220" s="1044"/>
      <c r="B220" s="1050"/>
      <c r="C220" s="1046"/>
      <c r="D220" s="1047"/>
      <c r="E220" s="1048"/>
      <c r="F220" s="1077"/>
    </row>
    <row r="221" spans="1:6" s="1032" customFormat="1" ht="12.5" x14ac:dyDescent="0.25">
      <c r="A221" s="1044"/>
      <c r="B221" s="1050"/>
      <c r="C221" s="1046"/>
      <c r="D221" s="1047"/>
      <c r="E221" s="1048"/>
      <c r="F221" s="1077"/>
    </row>
    <row r="222" spans="1:6" s="1032" customFormat="1" ht="12.5" x14ac:dyDescent="0.25">
      <c r="A222" s="1044"/>
      <c r="B222" s="1050"/>
      <c r="C222" s="1046"/>
      <c r="D222" s="1047"/>
      <c r="E222" s="1048"/>
      <c r="F222" s="1077"/>
    </row>
    <row r="223" spans="1:6" s="1032" customFormat="1" ht="12.5" x14ac:dyDescent="0.25">
      <c r="A223" s="1044"/>
      <c r="B223" s="1050"/>
      <c r="C223" s="1046"/>
      <c r="D223" s="1047"/>
      <c r="E223" s="1048"/>
      <c r="F223" s="1077"/>
    </row>
    <row r="224" spans="1:6" s="1032" customFormat="1" ht="12.5" x14ac:dyDescent="0.25">
      <c r="A224" s="1044"/>
      <c r="B224" s="1050"/>
      <c r="C224" s="1046"/>
      <c r="D224" s="1047"/>
      <c r="E224" s="1048"/>
      <c r="F224" s="1077"/>
    </row>
    <row r="225" spans="1:252" s="1032" customFormat="1" ht="12.5" x14ac:dyDescent="0.25">
      <c r="A225" s="1044"/>
      <c r="B225" s="1050"/>
      <c r="C225" s="1046"/>
      <c r="D225" s="1047"/>
      <c r="E225" s="1048"/>
      <c r="F225" s="1077"/>
    </row>
    <row r="226" spans="1:252" s="1032" customFormat="1" ht="12.5" x14ac:dyDescent="0.25">
      <c r="A226" s="1044"/>
      <c r="B226" s="1050"/>
      <c r="C226" s="1046"/>
      <c r="D226" s="1047"/>
      <c r="E226" s="1048"/>
      <c r="F226" s="1077"/>
    </row>
    <row r="227" spans="1:252" s="1032" customFormat="1" ht="12.5" x14ac:dyDescent="0.25">
      <c r="A227" s="1044"/>
      <c r="B227" s="1050"/>
      <c r="C227" s="1046"/>
      <c r="D227" s="1047"/>
      <c r="E227" s="1048"/>
      <c r="F227" s="1077"/>
    </row>
    <row r="228" spans="1:252" s="1032" customFormat="1" ht="12.5" x14ac:dyDescent="0.25">
      <c r="A228" s="1044"/>
      <c r="B228" s="1050"/>
      <c r="C228" s="1046"/>
      <c r="D228" s="1047"/>
      <c r="E228" s="1048"/>
      <c r="F228" s="1077"/>
    </row>
    <row r="229" spans="1:252" s="1032" customFormat="1" ht="13" thickBot="1" x14ac:dyDescent="0.3">
      <c r="A229" s="367"/>
      <c r="B229" s="1050"/>
      <c r="C229" s="368"/>
      <c r="D229" s="737"/>
      <c r="E229" s="1005"/>
      <c r="F229" s="1077"/>
    </row>
    <row r="230" spans="1:252" ht="19.149999999999999" customHeight="1" thickTop="1" x14ac:dyDescent="0.25">
      <c r="A230" s="2209" t="s">
        <v>103</v>
      </c>
      <c r="B230" s="2210"/>
      <c r="C230" s="2210"/>
      <c r="D230" s="2210"/>
      <c r="E230" s="2211"/>
      <c r="F230" s="1334">
        <f>SUM(F181:F229)</f>
        <v>0</v>
      </c>
    </row>
    <row r="231" spans="1:252" ht="12.5" x14ac:dyDescent="0.25">
      <c r="A231" s="1057"/>
      <c r="B231" s="1058"/>
      <c r="C231" s="1059"/>
      <c r="D231" s="1060"/>
      <c r="E231" s="1061"/>
      <c r="F231" s="1081"/>
    </row>
    <row r="232" spans="1:252" ht="13" x14ac:dyDescent="0.25">
      <c r="A232" s="368"/>
      <c r="B232" s="1062" t="s">
        <v>28</v>
      </c>
      <c r="C232" s="605"/>
      <c r="D232" s="1020"/>
      <c r="E232" s="1021"/>
      <c r="F232" s="1073"/>
    </row>
    <row r="233" spans="1:252" ht="12.5" x14ac:dyDescent="0.25">
      <c r="A233" s="368"/>
      <c r="B233" s="729"/>
      <c r="C233" s="605"/>
      <c r="D233" s="1020"/>
      <c r="E233" s="1021"/>
      <c r="F233" s="1073"/>
    </row>
    <row r="234" spans="1:252" s="351" customFormat="1" ht="13" x14ac:dyDescent="0.25">
      <c r="A234" s="349"/>
      <c r="B234" s="370"/>
      <c r="C234" s="349"/>
      <c r="D234" s="369"/>
      <c r="E234" s="350"/>
      <c r="F234" s="1075"/>
      <c r="G234" s="563"/>
      <c r="H234" s="563"/>
      <c r="I234" s="563"/>
      <c r="J234" s="563"/>
      <c r="K234" s="563"/>
      <c r="L234" s="563"/>
      <c r="M234" s="563"/>
      <c r="N234" s="563"/>
      <c r="O234" s="563"/>
      <c r="P234" s="563"/>
      <c r="Q234" s="563"/>
      <c r="R234" s="563"/>
      <c r="S234" s="563"/>
      <c r="T234" s="563"/>
      <c r="U234" s="563"/>
      <c r="V234" s="563"/>
      <c r="W234" s="563"/>
      <c r="X234" s="563"/>
      <c r="Y234" s="563"/>
      <c r="Z234" s="563"/>
      <c r="AA234" s="563"/>
      <c r="AB234" s="563"/>
      <c r="AC234" s="563"/>
      <c r="AD234" s="563"/>
      <c r="AE234" s="563"/>
      <c r="AF234" s="563"/>
      <c r="AG234" s="563"/>
      <c r="AH234" s="563"/>
      <c r="AI234" s="563"/>
      <c r="AJ234" s="563"/>
      <c r="AK234" s="563"/>
      <c r="AL234" s="563"/>
      <c r="AM234" s="563"/>
      <c r="AN234" s="563"/>
      <c r="AO234" s="563"/>
      <c r="AP234" s="563"/>
      <c r="AQ234" s="563"/>
      <c r="AR234" s="563"/>
      <c r="AS234" s="563"/>
      <c r="AT234" s="563"/>
      <c r="AU234" s="563"/>
      <c r="AV234" s="563"/>
      <c r="AW234" s="563"/>
      <c r="AX234" s="563"/>
      <c r="AY234" s="563"/>
      <c r="AZ234" s="563"/>
      <c r="BA234" s="563"/>
      <c r="BB234" s="563"/>
      <c r="BC234" s="563"/>
      <c r="BD234" s="563"/>
      <c r="BE234" s="563"/>
      <c r="BF234" s="563"/>
      <c r="BG234" s="563"/>
      <c r="BH234" s="563"/>
      <c r="BI234" s="563"/>
      <c r="BJ234" s="563"/>
      <c r="BK234" s="563"/>
      <c r="BL234" s="563"/>
      <c r="BM234" s="563"/>
      <c r="BN234" s="563"/>
      <c r="BO234" s="563"/>
      <c r="BP234" s="563"/>
      <c r="BQ234" s="563"/>
      <c r="BR234" s="563"/>
      <c r="BS234" s="563"/>
      <c r="BT234" s="563"/>
      <c r="BU234" s="563"/>
      <c r="BV234" s="563"/>
      <c r="BW234" s="563"/>
      <c r="BX234" s="563"/>
      <c r="BY234" s="563"/>
      <c r="BZ234" s="563"/>
      <c r="CA234" s="563"/>
      <c r="CB234" s="563"/>
      <c r="CC234" s="563"/>
      <c r="CD234" s="563"/>
      <c r="CE234" s="563"/>
      <c r="CF234" s="563"/>
      <c r="CG234" s="563"/>
      <c r="CH234" s="563"/>
      <c r="CI234" s="563"/>
      <c r="CJ234" s="563"/>
      <c r="CK234" s="563"/>
      <c r="CL234" s="563"/>
      <c r="CM234" s="563"/>
      <c r="CN234" s="563"/>
      <c r="CO234" s="563"/>
      <c r="CP234" s="563"/>
      <c r="CQ234" s="563"/>
      <c r="CR234" s="563"/>
      <c r="CS234" s="563"/>
      <c r="CT234" s="563"/>
      <c r="CU234" s="563"/>
      <c r="CV234" s="563"/>
      <c r="CW234" s="563"/>
      <c r="CX234" s="563"/>
      <c r="CY234" s="563"/>
      <c r="CZ234" s="563"/>
      <c r="DA234" s="563"/>
      <c r="DB234" s="563"/>
      <c r="DC234" s="563"/>
      <c r="DD234" s="563"/>
      <c r="DE234" s="563"/>
      <c r="DF234" s="563"/>
      <c r="DG234" s="563"/>
      <c r="DH234" s="563"/>
      <c r="DI234" s="563"/>
      <c r="DJ234" s="563"/>
      <c r="DK234" s="563"/>
      <c r="DL234" s="563"/>
      <c r="DM234" s="563"/>
      <c r="DN234" s="563"/>
      <c r="DO234" s="563"/>
      <c r="DP234" s="563"/>
      <c r="DQ234" s="563"/>
      <c r="DR234" s="563"/>
      <c r="DS234" s="563"/>
      <c r="DT234" s="563"/>
      <c r="DU234" s="563"/>
      <c r="DV234" s="563"/>
      <c r="DW234" s="563"/>
      <c r="DX234" s="563"/>
      <c r="DY234" s="563"/>
      <c r="DZ234" s="563"/>
      <c r="EA234" s="563"/>
      <c r="EB234" s="563"/>
      <c r="EC234" s="563"/>
      <c r="ED234" s="563"/>
      <c r="EE234" s="563"/>
      <c r="EF234" s="563"/>
      <c r="EG234" s="563"/>
      <c r="EH234" s="563"/>
      <c r="EI234" s="563"/>
      <c r="EJ234" s="563"/>
      <c r="EK234" s="563"/>
      <c r="EL234" s="563"/>
      <c r="EM234" s="563"/>
      <c r="EN234" s="563"/>
      <c r="EO234" s="563"/>
      <c r="EP234" s="563"/>
      <c r="EQ234" s="563"/>
      <c r="ER234" s="563"/>
      <c r="ES234" s="563"/>
      <c r="ET234" s="563"/>
      <c r="EU234" s="563"/>
      <c r="EV234" s="563"/>
      <c r="EW234" s="563"/>
      <c r="EX234" s="563"/>
      <c r="EY234" s="563"/>
      <c r="EZ234" s="563"/>
      <c r="FA234" s="563"/>
      <c r="FB234" s="563"/>
      <c r="FC234" s="563"/>
      <c r="FD234" s="563"/>
      <c r="FE234" s="563"/>
      <c r="FF234" s="563"/>
      <c r="FG234" s="563"/>
      <c r="FH234" s="563"/>
      <c r="FI234" s="563"/>
      <c r="FJ234" s="563"/>
      <c r="FK234" s="563"/>
      <c r="FL234" s="563"/>
      <c r="FM234" s="563"/>
      <c r="FN234" s="563"/>
      <c r="FO234" s="563"/>
      <c r="FP234" s="563"/>
      <c r="FQ234" s="563"/>
      <c r="FR234" s="563"/>
      <c r="FS234" s="563"/>
      <c r="FT234" s="563"/>
      <c r="FU234" s="563"/>
      <c r="FV234" s="563"/>
      <c r="FW234" s="563"/>
      <c r="FX234" s="563"/>
      <c r="FY234" s="563"/>
      <c r="FZ234" s="563"/>
      <c r="GA234" s="563"/>
      <c r="GB234" s="563"/>
      <c r="GC234" s="563"/>
      <c r="GD234" s="563"/>
      <c r="GE234" s="563"/>
      <c r="GF234" s="563"/>
      <c r="GG234" s="563"/>
      <c r="GH234" s="563"/>
      <c r="GI234" s="563"/>
      <c r="GJ234" s="563"/>
      <c r="GK234" s="563"/>
      <c r="GL234" s="563"/>
      <c r="GM234" s="563"/>
      <c r="GN234" s="563"/>
      <c r="GO234" s="563"/>
      <c r="GP234" s="563"/>
      <c r="GQ234" s="563"/>
      <c r="GR234" s="563"/>
      <c r="GS234" s="563"/>
      <c r="GT234" s="563"/>
      <c r="GU234" s="563"/>
      <c r="GV234" s="563"/>
      <c r="GW234" s="563"/>
      <c r="GX234" s="563"/>
      <c r="GY234" s="563"/>
      <c r="GZ234" s="563"/>
      <c r="HA234" s="563"/>
      <c r="HB234" s="563"/>
      <c r="HC234" s="563"/>
      <c r="HD234" s="563"/>
      <c r="HE234" s="563"/>
      <c r="HF234" s="563"/>
      <c r="HG234" s="563"/>
      <c r="HH234" s="563"/>
      <c r="HI234" s="563"/>
      <c r="HJ234" s="563"/>
      <c r="HK234" s="563"/>
      <c r="HL234" s="563"/>
      <c r="HM234" s="563"/>
      <c r="HN234" s="563"/>
      <c r="HO234" s="563"/>
      <c r="HP234" s="563"/>
      <c r="HQ234" s="563"/>
      <c r="HR234" s="563"/>
      <c r="HS234" s="563"/>
      <c r="HT234" s="563"/>
      <c r="HU234" s="563"/>
      <c r="HV234" s="563"/>
      <c r="HW234" s="563"/>
      <c r="HX234" s="563"/>
      <c r="HY234" s="563"/>
      <c r="HZ234" s="563"/>
      <c r="IA234" s="563"/>
      <c r="IB234" s="563"/>
      <c r="IC234" s="563"/>
      <c r="ID234" s="563"/>
      <c r="IE234" s="563"/>
      <c r="IF234" s="563"/>
      <c r="IG234" s="563"/>
      <c r="IH234" s="563"/>
      <c r="II234" s="563"/>
      <c r="IJ234" s="563"/>
      <c r="IK234" s="563"/>
      <c r="IL234" s="563"/>
      <c r="IM234" s="563"/>
      <c r="IN234" s="563"/>
      <c r="IO234" s="563"/>
      <c r="IP234" s="563"/>
      <c r="IQ234" s="563"/>
      <c r="IR234" s="563"/>
    </row>
    <row r="235" spans="1:252" s="351" customFormat="1" ht="13" x14ac:dyDescent="0.25">
      <c r="A235" s="349"/>
      <c r="B235" s="370"/>
      <c r="C235" s="349"/>
      <c r="D235" s="369"/>
      <c r="E235" s="350"/>
      <c r="F235" s="1075"/>
      <c r="G235" s="563"/>
      <c r="H235" s="563"/>
      <c r="I235" s="563"/>
      <c r="J235" s="563"/>
      <c r="K235" s="563"/>
      <c r="L235" s="563"/>
      <c r="M235" s="563"/>
      <c r="N235" s="563"/>
      <c r="O235" s="563"/>
      <c r="P235" s="563"/>
      <c r="Q235" s="563"/>
      <c r="R235" s="563"/>
      <c r="S235" s="563"/>
      <c r="T235" s="563"/>
      <c r="U235" s="563"/>
      <c r="V235" s="563"/>
      <c r="W235" s="563"/>
      <c r="X235" s="563"/>
      <c r="Y235" s="563"/>
      <c r="Z235" s="563"/>
      <c r="AA235" s="563"/>
      <c r="AB235" s="563"/>
      <c r="AC235" s="563"/>
      <c r="AD235" s="563"/>
      <c r="AE235" s="563"/>
      <c r="AF235" s="563"/>
      <c r="AG235" s="563"/>
      <c r="AH235" s="563"/>
      <c r="AI235" s="563"/>
      <c r="AJ235" s="563"/>
      <c r="AK235" s="563"/>
      <c r="AL235" s="563"/>
      <c r="AM235" s="563"/>
      <c r="AN235" s="563"/>
      <c r="AO235" s="563"/>
      <c r="AP235" s="563"/>
      <c r="AQ235" s="563"/>
      <c r="AR235" s="563"/>
      <c r="AS235" s="563"/>
      <c r="AT235" s="563"/>
      <c r="AU235" s="563"/>
      <c r="AV235" s="563"/>
      <c r="AW235" s="563"/>
      <c r="AX235" s="563"/>
      <c r="AY235" s="563"/>
      <c r="AZ235" s="563"/>
      <c r="BA235" s="563"/>
      <c r="BB235" s="563"/>
      <c r="BC235" s="563"/>
      <c r="BD235" s="563"/>
      <c r="BE235" s="563"/>
      <c r="BF235" s="563"/>
      <c r="BG235" s="563"/>
      <c r="BH235" s="563"/>
      <c r="BI235" s="563"/>
      <c r="BJ235" s="563"/>
      <c r="BK235" s="563"/>
      <c r="BL235" s="563"/>
      <c r="BM235" s="563"/>
      <c r="BN235" s="563"/>
      <c r="BO235" s="563"/>
      <c r="BP235" s="563"/>
      <c r="BQ235" s="563"/>
      <c r="BR235" s="563"/>
      <c r="BS235" s="563"/>
      <c r="BT235" s="563"/>
      <c r="BU235" s="563"/>
      <c r="BV235" s="563"/>
      <c r="BW235" s="563"/>
      <c r="BX235" s="563"/>
      <c r="BY235" s="563"/>
      <c r="BZ235" s="563"/>
      <c r="CA235" s="563"/>
      <c r="CB235" s="563"/>
      <c r="CC235" s="563"/>
      <c r="CD235" s="563"/>
      <c r="CE235" s="563"/>
      <c r="CF235" s="563"/>
      <c r="CG235" s="563"/>
      <c r="CH235" s="563"/>
      <c r="CI235" s="563"/>
      <c r="CJ235" s="563"/>
      <c r="CK235" s="563"/>
      <c r="CL235" s="563"/>
      <c r="CM235" s="563"/>
      <c r="CN235" s="563"/>
      <c r="CO235" s="563"/>
      <c r="CP235" s="563"/>
      <c r="CQ235" s="563"/>
      <c r="CR235" s="563"/>
      <c r="CS235" s="563"/>
      <c r="CT235" s="563"/>
      <c r="CU235" s="563"/>
      <c r="CV235" s="563"/>
      <c r="CW235" s="563"/>
      <c r="CX235" s="563"/>
      <c r="CY235" s="563"/>
      <c r="CZ235" s="563"/>
      <c r="DA235" s="563"/>
      <c r="DB235" s="563"/>
      <c r="DC235" s="563"/>
      <c r="DD235" s="563"/>
      <c r="DE235" s="563"/>
      <c r="DF235" s="563"/>
      <c r="DG235" s="563"/>
      <c r="DH235" s="563"/>
      <c r="DI235" s="563"/>
      <c r="DJ235" s="563"/>
      <c r="DK235" s="563"/>
      <c r="DL235" s="563"/>
      <c r="DM235" s="563"/>
      <c r="DN235" s="563"/>
      <c r="DO235" s="563"/>
      <c r="DP235" s="563"/>
      <c r="DQ235" s="563"/>
      <c r="DR235" s="563"/>
      <c r="DS235" s="563"/>
      <c r="DT235" s="563"/>
      <c r="DU235" s="563"/>
      <c r="DV235" s="563"/>
      <c r="DW235" s="563"/>
      <c r="DX235" s="563"/>
      <c r="DY235" s="563"/>
      <c r="DZ235" s="563"/>
      <c r="EA235" s="563"/>
      <c r="EB235" s="563"/>
      <c r="EC235" s="563"/>
      <c r="ED235" s="563"/>
      <c r="EE235" s="563"/>
      <c r="EF235" s="563"/>
      <c r="EG235" s="563"/>
      <c r="EH235" s="563"/>
      <c r="EI235" s="563"/>
      <c r="EJ235" s="563"/>
      <c r="EK235" s="563"/>
      <c r="EL235" s="563"/>
      <c r="EM235" s="563"/>
      <c r="EN235" s="563"/>
      <c r="EO235" s="563"/>
      <c r="EP235" s="563"/>
      <c r="EQ235" s="563"/>
      <c r="ER235" s="563"/>
      <c r="ES235" s="563"/>
      <c r="ET235" s="563"/>
      <c r="EU235" s="563"/>
      <c r="EV235" s="563"/>
      <c r="EW235" s="563"/>
      <c r="EX235" s="563"/>
      <c r="EY235" s="563"/>
      <c r="EZ235" s="563"/>
      <c r="FA235" s="563"/>
      <c r="FB235" s="563"/>
      <c r="FC235" s="563"/>
      <c r="FD235" s="563"/>
      <c r="FE235" s="563"/>
      <c r="FF235" s="563"/>
      <c r="FG235" s="563"/>
      <c r="FH235" s="563"/>
      <c r="FI235" s="563"/>
      <c r="FJ235" s="563"/>
      <c r="FK235" s="563"/>
      <c r="FL235" s="563"/>
      <c r="FM235" s="563"/>
      <c r="FN235" s="563"/>
      <c r="FO235" s="563"/>
      <c r="FP235" s="563"/>
      <c r="FQ235" s="563"/>
      <c r="FR235" s="563"/>
      <c r="FS235" s="563"/>
      <c r="FT235" s="563"/>
      <c r="FU235" s="563"/>
      <c r="FV235" s="563"/>
      <c r="FW235" s="563"/>
      <c r="FX235" s="563"/>
      <c r="FY235" s="563"/>
      <c r="FZ235" s="563"/>
      <c r="GA235" s="563"/>
      <c r="GB235" s="563"/>
      <c r="GC235" s="563"/>
      <c r="GD235" s="563"/>
      <c r="GE235" s="563"/>
      <c r="GF235" s="563"/>
      <c r="GG235" s="563"/>
      <c r="GH235" s="563"/>
      <c r="GI235" s="563"/>
      <c r="GJ235" s="563"/>
      <c r="GK235" s="563"/>
      <c r="GL235" s="563"/>
      <c r="GM235" s="563"/>
      <c r="GN235" s="563"/>
      <c r="GO235" s="563"/>
      <c r="GP235" s="563"/>
      <c r="GQ235" s="563"/>
      <c r="GR235" s="563"/>
      <c r="GS235" s="563"/>
      <c r="GT235" s="563"/>
      <c r="GU235" s="563"/>
      <c r="GV235" s="563"/>
      <c r="GW235" s="563"/>
      <c r="GX235" s="563"/>
      <c r="GY235" s="563"/>
      <c r="GZ235" s="563"/>
      <c r="HA235" s="563"/>
      <c r="HB235" s="563"/>
      <c r="HC235" s="563"/>
      <c r="HD235" s="563"/>
      <c r="HE235" s="563"/>
      <c r="HF235" s="563"/>
      <c r="HG235" s="563"/>
      <c r="HH235" s="563"/>
      <c r="HI235" s="563"/>
      <c r="HJ235" s="563"/>
      <c r="HK235" s="563"/>
      <c r="HL235" s="563"/>
      <c r="HM235" s="563"/>
      <c r="HN235" s="563"/>
      <c r="HO235" s="563"/>
      <c r="HP235" s="563"/>
      <c r="HQ235" s="563"/>
      <c r="HR235" s="563"/>
      <c r="HS235" s="563"/>
      <c r="HT235" s="563"/>
      <c r="HU235" s="563"/>
      <c r="HV235" s="563"/>
      <c r="HW235" s="563"/>
      <c r="HX235" s="563"/>
      <c r="HY235" s="563"/>
      <c r="HZ235" s="563"/>
      <c r="IA235" s="563"/>
      <c r="IB235" s="563"/>
      <c r="IC235" s="563"/>
      <c r="ID235" s="563"/>
      <c r="IE235" s="563"/>
      <c r="IF235" s="563"/>
      <c r="IG235" s="563"/>
      <c r="IH235" s="563"/>
      <c r="II235" s="563"/>
      <c r="IJ235" s="563"/>
      <c r="IK235" s="563"/>
      <c r="IL235" s="563"/>
      <c r="IM235" s="563"/>
      <c r="IN235" s="563"/>
      <c r="IO235" s="563"/>
      <c r="IP235" s="563"/>
      <c r="IQ235" s="563"/>
      <c r="IR235" s="563"/>
    </row>
    <row r="236" spans="1:252" s="351" customFormat="1" ht="13" x14ac:dyDescent="0.25">
      <c r="A236" s="349"/>
      <c r="B236" s="370"/>
      <c r="C236" s="349"/>
      <c r="D236" s="369"/>
      <c r="E236" s="350"/>
      <c r="F236" s="1075"/>
      <c r="G236" s="563"/>
      <c r="H236" s="563"/>
      <c r="I236" s="563"/>
      <c r="J236" s="563"/>
      <c r="K236" s="563"/>
      <c r="L236" s="563"/>
      <c r="M236" s="563"/>
      <c r="N236" s="563"/>
      <c r="O236" s="563"/>
      <c r="P236" s="563"/>
      <c r="Q236" s="563"/>
      <c r="R236" s="563"/>
      <c r="S236" s="563"/>
      <c r="T236" s="563"/>
      <c r="U236" s="563"/>
      <c r="V236" s="563"/>
      <c r="W236" s="563"/>
      <c r="X236" s="563"/>
      <c r="Y236" s="563"/>
      <c r="Z236" s="563"/>
      <c r="AA236" s="563"/>
      <c r="AB236" s="563"/>
      <c r="AC236" s="563"/>
      <c r="AD236" s="563"/>
      <c r="AE236" s="563"/>
      <c r="AF236" s="563"/>
      <c r="AG236" s="563"/>
      <c r="AH236" s="563"/>
      <c r="AI236" s="563"/>
      <c r="AJ236" s="563"/>
      <c r="AK236" s="563"/>
      <c r="AL236" s="563"/>
      <c r="AM236" s="563"/>
      <c r="AN236" s="563"/>
      <c r="AO236" s="563"/>
      <c r="AP236" s="563"/>
      <c r="AQ236" s="563"/>
      <c r="AR236" s="563"/>
      <c r="AS236" s="563"/>
      <c r="AT236" s="563"/>
      <c r="AU236" s="563"/>
      <c r="AV236" s="563"/>
      <c r="AW236" s="563"/>
      <c r="AX236" s="563"/>
      <c r="AY236" s="563"/>
      <c r="AZ236" s="563"/>
      <c r="BA236" s="563"/>
      <c r="BB236" s="563"/>
      <c r="BC236" s="563"/>
      <c r="BD236" s="563"/>
      <c r="BE236" s="563"/>
      <c r="BF236" s="563"/>
      <c r="BG236" s="563"/>
      <c r="BH236" s="563"/>
      <c r="BI236" s="563"/>
      <c r="BJ236" s="563"/>
      <c r="BK236" s="563"/>
      <c r="BL236" s="563"/>
      <c r="BM236" s="563"/>
      <c r="BN236" s="563"/>
      <c r="BO236" s="563"/>
      <c r="BP236" s="563"/>
      <c r="BQ236" s="563"/>
      <c r="BR236" s="563"/>
      <c r="BS236" s="563"/>
      <c r="BT236" s="563"/>
      <c r="BU236" s="563"/>
      <c r="BV236" s="563"/>
      <c r="BW236" s="563"/>
      <c r="BX236" s="563"/>
      <c r="BY236" s="563"/>
      <c r="BZ236" s="563"/>
      <c r="CA236" s="563"/>
      <c r="CB236" s="563"/>
      <c r="CC236" s="563"/>
      <c r="CD236" s="563"/>
      <c r="CE236" s="563"/>
      <c r="CF236" s="563"/>
      <c r="CG236" s="563"/>
      <c r="CH236" s="563"/>
      <c r="CI236" s="563"/>
      <c r="CJ236" s="563"/>
      <c r="CK236" s="563"/>
      <c r="CL236" s="563"/>
      <c r="CM236" s="563"/>
      <c r="CN236" s="563"/>
      <c r="CO236" s="563"/>
      <c r="CP236" s="563"/>
      <c r="CQ236" s="563"/>
      <c r="CR236" s="563"/>
      <c r="CS236" s="563"/>
      <c r="CT236" s="563"/>
      <c r="CU236" s="563"/>
      <c r="CV236" s="563"/>
      <c r="CW236" s="563"/>
      <c r="CX236" s="563"/>
      <c r="CY236" s="563"/>
      <c r="CZ236" s="563"/>
      <c r="DA236" s="563"/>
      <c r="DB236" s="563"/>
      <c r="DC236" s="563"/>
      <c r="DD236" s="563"/>
      <c r="DE236" s="563"/>
      <c r="DF236" s="563"/>
      <c r="DG236" s="563"/>
      <c r="DH236" s="563"/>
      <c r="DI236" s="563"/>
      <c r="DJ236" s="563"/>
      <c r="DK236" s="563"/>
      <c r="DL236" s="563"/>
      <c r="DM236" s="563"/>
      <c r="DN236" s="563"/>
      <c r="DO236" s="563"/>
      <c r="DP236" s="563"/>
      <c r="DQ236" s="563"/>
      <c r="DR236" s="563"/>
      <c r="DS236" s="563"/>
      <c r="DT236" s="563"/>
      <c r="DU236" s="563"/>
      <c r="DV236" s="563"/>
      <c r="DW236" s="563"/>
      <c r="DX236" s="563"/>
      <c r="DY236" s="563"/>
      <c r="DZ236" s="563"/>
      <c r="EA236" s="563"/>
      <c r="EB236" s="563"/>
      <c r="EC236" s="563"/>
      <c r="ED236" s="563"/>
      <c r="EE236" s="563"/>
      <c r="EF236" s="563"/>
      <c r="EG236" s="563"/>
      <c r="EH236" s="563"/>
      <c r="EI236" s="563"/>
      <c r="EJ236" s="563"/>
      <c r="EK236" s="563"/>
      <c r="EL236" s="563"/>
      <c r="EM236" s="563"/>
      <c r="EN236" s="563"/>
      <c r="EO236" s="563"/>
      <c r="EP236" s="563"/>
      <c r="EQ236" s="563"/>
      <c r="ER236" s="563"/>
      <c r="ES236" s="563"/>
      <c r="ET236" s="563"/>
      <c r="EU236" s="563"/>
      <c r="EV236" s="563"/>
      <c r="EW236" s="563"/>
      <c r="EX236" s="563"/>
      <c r="EY236" s="563"/>
      <c r="EZ236" s="563"/>
      <c r="FA236" s="563"/>
      <c r="FB236" s="563"/>
      <c r="FC236" s="563"/>
      <c r="FD236" s="563"/>
      <c r="FE236" s="563"/>
      <c r="FF236" s="563"/>
      <c r="FG236" s="563"/>
      <c r="FH236" s="563"/>
      <c r="FI236" s="563"/>
      <c r="FJ236" s="563"/>
      <c r="FK236" s="563"/>
      <c r="FL236" s="563"/>
      <c r="FM236" s="563"/>
      <c r="FN236" s="563"/>
      <c r="FO236" s="563"/>
      <c r="FP236" s="563"/>
      <c r="FQ236" s="563"/>
      <c r="FR236" s="563"/>
      <c r="FS236" s="563"/>
      <c r="FT236" s="563"/>
      <c r="FU236" s="563"/>
      <c r="FV236" s="563"/>
      <c r="FW236" s="563"/>
      <c r="FX236" s="563"/>
      <c r="FY236" s="563"/>
      <c r="FZ236" s="563"/>
      <c r="GA236" s="563"/>
      <c r="GB236" s="563"/>
      <c r="GC236" s="563"/>
      <c r="GD236" s="563"/>
      <c r="GE236" s="563"/>
      <c r="GF236" s="563"/>
      <c r="GG236" s="563"/>
      <c r="GH236" s="563"/>
      <c r="GI236" s="563"/>
      <c r="GJ236" s="563"/>
      <c r="GK236" s="563"/>
      <c r="GL236" s="563"/>
      <c r="GM236" s="563"/>
      <c r="GN236" s="563"/>
      <c r="GO236" s="563"/>
      <c r="GP236" s="563"/>
      <c r="GQ236" s="563"/>
      <c r="GR236" s="563"/>
      <c r="GS236" s="563"/>
      <c r="GT236" s="563"/>
      <c r="GU236" s="563"/>
      <c r="GV236" s="563"/>
      <c r="GW236" s="563"/>
      <c r="GX236" s="563"/>
      <c r="GY236" s="563"/>
      <c r="GZ236" s="563"/>
      <c r="HA236" s="563"/>
      <c r="HB236" s="563"/>
      <c r="HC236" s="563"/>
      <c r="HD236" s="563"/>
      <c r="HE236" s="563"/>
      <c r="HF236" s="563"/>
      <c r="HG236" s="563"/>
      <c r="HH236" s="563"/>
      <c r="HI236" s="563"/>
      <c r="HJ236" s="563"/>
      <c r="HK236" s="563"/>
      <c r="HL236" s="563"/>
      <c r="HM236" s="563"/>
      <c r="HN236" s="563"/>
      <c r="HO236" s="563"/>
      <c r="HP236" s="563"/>
      <c r="HQ236" s="563"/>
      <c r="HR236" s="563"/>
      <c r="HS236" s="563"/>
      <c r="HT236" s="563"/>
      <c r="HU236" s="563"/>
      <c r="HV236" s="563"/>
      <c r="HW236" s="563"/>
      <c r="HX236" s="563"/>
      <c r="HY236" s="563"/>
      <c r="HZ236" s="563"/>
      <c r="IA236" s="563"/>
      <c r="IB236" s="563"/>
      <c r="IC236" s="563"/>
      <c r="ID236" s="563"/>
      <c r="IE236" s="563"/>
      <c r="IF236" s="563"/>
      <c r="IG236" s="563"/>
      <c r="IH236" s="563"/>
      <c r="II236" s="563"/>
      <c r="IJ236" s="563"/>
      <c r="IK236" s="563"/>
      <c r="IL236" s="563"/>
      <c r="IM236" s="563"/>
      <c r="IN236" s="563"/>
      <c r="IO236" s="563"/>
      <c r="IP236" s="563"/>
      <c r="IQ236" s="563"/>
      <c r="IR236" s="563"/>
    </row>
    <row r="237" spans="1:252" s="351" customFormat="1" ht="13" x14ac:dyDescent="0.25">
      <c r="A237" s="349"/>
      <c r="B237" s="370" t="s">
        <v>773</v>
      </c>
      <c r="C237" s="349"/>
      <c r="D237" s="369"/>
      <c r="E237" s="350"/>
      <c r="F237" s="1075"/>
    </row>
    <row r="238" spans="1:252" s="351" customFormat="1" ht="13" x14ac:dyDescent="0.25">
      <c r="A238" s="349"/>
      <c r="B238" s="370"/>
      <c r="C238" s="349"/>
      <c r="D238" s="369"/>
      <c r="E238" s="350"/>
      <c r="F238" s="1082"/>
    </row>
    <row r="239" spans="1:252" s="351" customFormat="1" ht="13" x14ac:dyDescent="0.25">
      <c r="A239" s="349"/>
      <c r="B239" s="370"/>
      <c r="C239" s="349"/>
      <c r="D239" s="369"/>
      <c r="E239" s="350"/>
      <c r="F239" s="1075"/>
    </row>
    <row r="240" spans="1:252" ht="12.5" x14ac:dyDescent="0.25">
      <c r="A240" s="368"/>
      <c r="B240" s="1063" t="s">
        <v>1909</v>
      </c>
      <c r="C240" s="605"/>
      <c r="D240" s="1020"/>
      <c r="E240" s="1021"/>
      <c r="F240" s="1075">
        <f>F65</f>
        <v>0</v>
      </c>
    </row>
    <row r="241" spans="1:6" ht="12.5" x14ac:dyDescent="0.25">
      <c r="A241" s="368"/>
      <c r="B241" s="1063"/>
      <c r="C241" s="605"/>
      <c r="D241" s="1020"/>
      <c r="E241" s="1021"/>
      <c r="F241" s="1073"/>
    </row>
    <row r="242" spans="1:6" ht="12.5" x14ac:dyDescent="0.25">
      <c r="A242" s="368"/>
      <c r="B242" s="1063" t="s">
        <v>1910</v>
      </c>
      <c r="C242" s="605"/>
      <c r="D242" s="1020"/>
      <c r="E242" s="1021"/>
      <c r="F242" s="1073">
        <f>F121</f>
        <v>0</v>
      </c>
    </row>
    <row r="243" spans="1:6" ht="12.5" x14ac:dyDescent="0.25">
      <c r="A243" s="368"/>
      <c r="B243" s="1063"/>
      <c r="C243" s="605"/>
      <c r="D243" s="1020"/>
      <c r="E243" s="1021"/>
      <c r="F243" s="1083"/>
    </row>
    <row r="244" spans="1:6" ht="12.5" x14ac:dyDescent="0.25">
      <c r="A244" s="368"/>
      <c r="B244" s="1063" t="s">
        <v>1911</v>
      </c>
      <c r="C244" s="605"/>
      <c r="D244" s="1020"/>
      <c r="E244" s="1021"/>
      <c r="F244" s="1083">
        <f>F179</f>
        <v>0</v>
      </c>
    </row>
    <row r="245" spans="1:6" ht="12.5" x14ac:dyDescent="0.25">
      <c r="A245" s="368"/>
      <c r="B245" s="1063"/>
      <c r="C245" s="605"/>
      <c r="D245" s="1020"/>
      <c r="E245" s="1021"/>
      <c r="F245" s="1073"/>
    </row>
    <row r="246" spans="1:6" ht="12.5" x14ac:dyDescent="0.25">
      <c r="A246" s="368"/>
      <c r="B246" s="1063" t="s">
        <v>1912</v>
      </c>
      <c r="C246" s="605"/>
      <c r="D246" s="1020"/>
      <c r="E246" s="1021"/>
      <c r="F246" s="1073">
        <f>F230</f>
        <v>0</v>
      </c>
    </row>
    <row r="247" spans="1:6" ht="12.5" x14ac:dyDescent="0.25">
      <c r="A247" s="368"/>
      <c r="B247" s="1050"/>
      <c r="C247" s="605"/>
      <c r="D247" s="1020"/>
      <c r="E247" s="1021"/>
      <c r="F247" s="1073"/>
    </row>
    <row r="248" spans="1:6" ht="12.5" x14ac:dyDescent="0.25">
      <c r="A248" s="368"/>
      <c r="B248" s="1063"/>
      <c r="C248" s="605"/>
      <c r="D248" s="1020"/>
      <c r="E248" s="1021"/>
      <c r="F248" s="1073"/>
    </row>
    <row r="249" spans="1:6" ht="12.5" x14ac:dyDescent="0.25">
      <c r="A249" s="368"/>
      <c r="B249" s="1050"/>
      <c r="C249" s="605"/>
      <c r="D249" s="1020"/>
      <c r="E249" s="1021"/>
      <c r="F249" s="1072"/>
    </row>
    <row r="250" spans="1:6" ht="12.5" x14ac:dyDescent="0.25">
      <c r="A250" s="368"/>
      <c r="B250" s="1063"/>
      <c r="C250" s="605"/>
      <c r="D250" s="1020"/>
      <c r="E250" s="1021"/>
      <c r="F250" s="1072"/>
    </row>
    <row r="251" spans="1:6" ht="12.5" x14ac:dyDescent="0.25">
      <c r="A251" s="368"/>
      <c r="B251" s="1050"/>
      <c r="C251" s="605"/>
      <c r="D251" s="1020"/>
      <c r="E251" s="1021"/>
      <c r="F251" s="1072"/>
    </row>
    <row r="252" spans="1:6" ht="12.5" x14ac:dyDescent="0.25">
      <c r="A252" s="368"/>
      <c r="B252" s="1050"/>
      <c r="C252" s="605"/>
      <c r="D252" s="1020"/>
      <c r="E252" s="1021"/>
      <c r="F252" s="1072"/>
    </row>
    <row r="253" spans="1:6" ht="12.5" x14ac:dyDescent="0.25">
      <c r="A253" s="368"/>
      <c r="B253" s="1050"/>
      <c r="C253" s="605"/>
      <c r="D253" s="1020"/>
      <c r="E253" s="1021"/>
      <c r="F253" s="1072"/>
    </row>
    <row r="254" spans="1:6" ht="12.5" x14ac:dyDescent="0.25">
      <c r="A254" s="368"/>
      <c r="B254" s="1050"/>
      <c r="C254" s="605"/>
      <c r="D254" s="1020"/>
      <c r="E254" s="1021"/>
      <c r="F254" s="1072"/>
    </row>
    <row r="255" spans="1:6" ht="12.5" x14ac:dyDescent="0.25">
      <c r="A255" s="368"/>
      <c r="B255" s="1050"/>
      <c r="C255" s="605"/>
      <c r="D255" s="1020"/>
      <c r="E255" s="1021"/>
      <c r="F255" s="1072"/>
    </row>
    <row r="256" spans="1:6" ht="12.5" x14ac:dyDescent="0.25">
      <c r="A256" s="368"/>
      <c r="B256" s="1050"/>
      <c r="C256" s="605"/>
      <c r="D256" s="1020"/>
      <c r="E256" s="1021"/>
      <c r="F256" s="1072"/>
    </row>
    <row r="257" spans="1:6" ht="12.5" x14ac:dyDescent="0.25">
      <c r="A257" s="368"/>
      <c r="B257" s="1050"/>
      <c r="C257" s="605"/>
      <c r="D257" s="1020"/>
      <c r="E257" s="1021"/>
      <c r="F257" s="1072"/>
    </row>
    <row r="258" spans="1:6" ht="12.5" x14ac:dyDescent="0.25">
      <c r="A258" s="368"/>
      <c r="B258" s="1050"/>
      <c r="C258" s="605"/>
      <c r="D258" s="1020"/>
      <c r="E258" s="1021"/>
      <c r="F258" s="1072"/>
    </row>
    <row r="259" spans="1:6" ht="12.5" x14ac:dyDescent="0.25">
      <c r="A259" s="368"/>
      <c r="B259" s="1050"/>
      <c r="C259" s="605"/>
      <c r="D259" s="1020"/>
      <c r="E259" s="1021"/>
      <c r="F259" s="1072"/>
    </row>
    <row r="260" spans="1:6" ht="12.5" x14ac:dyDescent="0.25">
      <c r="A260" s="368"/>
      <c r="B260" s="1050"/>
      <c r="C260" s="605"/>
      <c r="D260" s="1020"/>
      <c r="E260" s="1021"/>
      <c r="F260" s="1072"/>
    </row>
    <row r="261" spans="1:6" ht="12.5" x14ac:dyDescent="0.25">
      <c r="A261" s="368"/>
      <c r="B261" s="1050"/>
      <c r="C261" s="605"/>
      <c r="D261" s="1020"/>
      <c r="E261" s="1021"/>
      <c r="F261" s="1072"/>
    </row>
    <row r="262" spans="1:6" ht="12.5" x14ac:dyDescent="0.25">
      <c r="A262" s="368"/>
      <c r="B262" s="1050"/>
      <c r="C262" s="605"/>
      <c r="D262" s="1020"/>
      <c r="E262" s="1021"/>
      <c r="F262" s="1072"/>
    </row>
    <row r="263" spans="1:6" ht="12.5" x14ac:dyDescent="0.25">
      <c r="A263" s="368"/>
      <c r="B263" s="1050"/>
      <c r="C263" s="605"/>
      <c r="D263" s="1020"/>
      <c r="E263" s="1021"/>
      <c r="F263" s="1072"/>
    </row>
    <row r="264" spans="1:6" ht="12.5" x14ac:dyDescent="0.25">
      <c r="A264" s="368"/>
      <c r="B264" s="1050"/>
      <c r="C264" s="605"/>
      <c r="D264" s="1020"/>
      <c r="E264" s="1021"/>
      <c r="F264" s="1072"/>
    </row>
    <row r="265" spans="1:6" ht="12.5" x14ac:dyDescent="0.25">
      <c r="A265" s="368"/>
      <c r="B265" s="1050"/>
      <c r="C265" s="605"/>
      <c r="D265" s="1020"/>
      <c r="E265" s="1021"/>
      <c r="F265" s="1072"/>
    </row>
    <row r="266" spans="1:6" ht="12.5" x14ac:dyDescent="0.25">
      <c r="A266" s="368"/>
      <c r="B266" s="1050"/>
      <c r="C266" s="605"/>
      <c r="D266" s="1020"/>
      <c r="E266" s="1021"/>
      <c r="F266" s="1072"/>
    </row>
    <row r="267" spans="1:6" ht="12.5" x14ac:dyDescent="0.25">
      <c r="A267" s="368"/>
      <c r="B267" s="1050"/>
      <c r="C267" s="605"/>
      <c r="D267" s="1020"/>
      <c r="E267" s="1021"/>
      <c r="F267" s="1072"/>
    </row>
    <row r="268" spans="1:6" ht="12.5" x14ac:dyDescent="0.25">
      <c r="A268" s="368"/>
      <c r="B268" s="1050"/>
      <c r="C268" s="605"/>
      <c r="D268" s="1020"/>
      <c r="E268" s="1021"/>
      <c r="F268" s="1072"/>
    </row>
    <row r="269" spans="1:6" ht="12.5" x14ac:dyDescent="0.25">
      <c r="A269" s="368"/>
      <c r="B269" s="1050"/>
      <c r="C269" s="605"/>
      <c r="D269" s="1020"/>
      <c r="E269" s="1021"/>
      <c r="F269" s="1072"/>
    </row>
    <row r="270" spans="1:6" ht="12.5" x14ac:dyDescent="0.25">
      <c r="A270" s="368"/>
      <c r="B270" s="1050"/>
      <c r="C270" s="605"/>
      <c r="D270" s="1020"/>
      <c r="E270" s="1021"/>
      <c r="F270" s="1072"/>
    </row>
    <row r="271" spans="1:6" ht="12.5" x14ac:dyDescent="0.25">
      <c r="A271" s="368"/>
      <c r="B271" s="1050"/>
      <c r="C271" s="605"/>
      <c r="D271" s="1020"/>
      <c r="E271" s="1021"/>
      <c r="F271" s="1072"/>
    </row>
    <row r="272" spans="1:6" ht="12.5" x14ac:dyDescent="0.25">
      <c r="A272" s="368"/>
      <c r="B272" s="1050"/>
      <c r="C272" s="605"/>
      <c r="D272" s="1020"/>
      <c r="E272" s="1021"/>
      <c r="F272" s="1072"/>
    </row>
    <row r="273" spans="1:6" ht="12.5" x14ac:dyDescent="0.25">
      <c r="A273" s="368"/>
      <c r="B273" s="1050"/>
      <c r="C273" s="605"/>
      <c r="D273" s="1020"/>
      <c r="E273" s="1021"/>
      <c r="F273" s="1072"/>
    </row>
    <row r="274" spans="1:6" ht="12.5" x14ac:dyDescent="0.25">
      <c r="A274" s="368"/>
      <c r="B274" s="1050"/>
      <c r="C274" s="605"/>
      <c r="D274" s="1020"/>
      <c r="E274" s="1021"/>
      <c r="F274" s="1072"/>
    </row>
    <row r="275" spans="1:6" ht="12.5" x14ac:dyDescent="0.25">
      <c r="A275" s="368"/>
      <c r="B275" s="1050"/>
      <c r="C275" s="605"/>
      <c r="D275" s="1020"/>
      <c r="E275" s="1021"/>
      <c r="F275" s="1072"/>
    </row>
    <row r="276" spans="1:6" ht="12.5" x14ac:dyDescent="0.25">
      <c r="A276" s="368"/>
      <c r="B276" s="1050"/>
      <c r="C276" s="605"/>
      <c r="D276" s="1020"/>
      <c r="E276" s="1021"/>
      <c r="F276" s="1072"/>
    </row>
    <row r="277" spans="1:6" ht="12.5" x14ac:dyDescent="0.25">
      <c r="A277" s="368"/>
      <c r="B277" s="1050"/>
      <c r="C277" s="605"/>
      <c r="D277" s="1020"/>
      <c r="E277" s="1021"/>
      <c r="F277" s="1072"/>
    </row>
    <row r="278" spans="1:6" ht="12.5" x14ac:dyDescent="0.25">
      <c r="A278" s="368"/>
      <c r="B278" s="1050"/>
      <c r="C278" s="605"/>
      <c r="D278" s="1020"/>
      <c r="E278" s="1021"/>
      <c r="F278" s="1072"/>
    </row>
    <row r="279" spans="1:6" ht="12.5" x14ac:dyDescent="0.25">
      <c r="A279" s="368"/>
      <c r="B279" s="1050"/>
      <c r="C279" s="605"/>
      <c r="D279" s="1020"/>
      <c r="E279" s="1021"/>
      <c r="F279" s="1072"/>
    </row>
    <row r="280" spans="1:6" ht="12.5" x14ac:dyDescent="0.25">
      <c r="A280" s="368"/>
      <c r="B280" s="1050"/>
      <c r="C280" s="605"/>
      <c r="D280" s="1020"/>
      <c r="E280" s="1021"/>
      <c r="F280" s="1072"/>
    </row>
    <row r="281" spans="1:6" ht="12.5" x14ac:dyDescent="0.25">
      <c r="A281" s="368"/>
      <c r="B281" s="1050"/>
      <c r="C281" s="605"/>
      <c r="D281" s="1020"/>
      <c r="E281" s="1021"/>
      <c r="F281" s="1072"/>
    </row>
    <row r="282" spans="1:6" ht="12.5" x14ac:dyDescent="0.25">
      <c r="A282" s="368"/>
      <c r="B282" s="1050"/>
      <c r="C282" s="605"/>
      <c r="D282" s="1020"/>
      <c r="E282" s="1021"/>
      <c r="F282" s="1072"/>
    </row>
    <row r="283" spans="1:6" ht="12.5" x14ac:dyDescent="0.25">
      <c r="A283" s="368"/>
      <c r="B283" s="1050"/>
      <c r="C283" s="605"/>
      <c r="D283" s="1020"/>
      <c r="E283" s="1021"/>
      <c r="F283" s="1072"/>
    </row>
    <row r="284" spans="1:6" ht="12.5" x14ac:dyDescent="0.25">
      <c r="A284" s="368"/>
      <c r="B284" s="1050"/>
      <c r="C284" s="605"/>
      <c r="D284" s="1020"/>
      <c r="E284" s="1021"/>
      <c r="F284" s="1072"/>
    </row>
    <row r="285" spans="1:6" ht="12.5" x14ac:dyDescent="0.25">
      <c r="A285" s="368"/>
      <c r="B285" s="1050"/>
      <c r="C285" s="605"/>
      <c r="D285" s="1020"/>
      <c r="E285" s="1021"/>
      <c r="F285" s="1072"/>
    </row>
    <row r="286" spans="1:6" ht="13" thickBot="1" x14ac:dyDescent="0.3">
      <c r="A286" s="368"/>
      <c r="B286" s="1050"/>
      <c r="C286" s="605"/>
      <c r="D286" s="1020"/>
      <c r="E286" s="1021"/>
      <c r="F286" s="1072"/>
    </row>
    <row r="287" spans="1:6" ht="19.899999999999999" customHeight="1" thickTop="1" x14ac:dyDescent="0.25">
      <c r="A287" s="2205" t="s">
        <v>487</v>
      </c>
      <c r="B287" s="2206"/>
      <c r="C287" s="2206"/>
      <c r="D287" s="2206"/>
      <c r="E287" s="2207"/>
      <c r="F287" s="1333">
        <f>SUM(F239:F250)</f>
        <v>0</v>
      </c>
    </row>
    <row r="288" spans="1:6" x14ac:dyDescent="0.25">
      <c r="C288" s="1064"/>
      <c r="E288" s="1065"/>
      <c r="F288" s="1085"/>
    </row>
    <row r="289" spans="3:6" x14ac:dyDescent="0.25">
      <c r="C289" s="1064"/>
      <c r="E289" s="1065"/>
      <c r="F289" s="1085"/>
    </row>
    <row r="290" spans="3:6" x14ac:dyDescent="0.25">
      <c r="C290" s="1064"/>
      <c r="E290" s="1065"/>
      <c r="F290" s="1085"/>
    </row>
    <row r="291" spans="3:6" x14ac:dyDescent="0.25">
      <c r="E291" s="1065"/>
      <c r="F291" s="1085"/>
    </row>
    <row r="292" spans="3:6" x14ac:dyDescent="0.25">
      <c r="E292" s="1065"/>
      <c r="F292" s="1085"/>
    </row>
    <row r="293" spans="3:6" x14ac:dyDescent="0.25">
      <c r="E293" s="1065"/>
      <c r="F293" s="1085"/>
    </row>
    <row r="294" spans="3:6" x14ac:dyDescent="0.25">
      <c r="E294" s="1065"/>
      <c r="F294" s="1085"/>
    </row>
    <row r="295" spans="3:6" x14ac:dyDescent="0.25">
      <c r="E295" s="1065"/>
      <c r="F295" s="1085"/>
    </row>
    <row r="296" spans="3:6" x14ac:dyDescent="0.25">
      <c r="E296" s="1065"/>
      <c r="F296" s="1085"/>
    </row>
    <row r="297" spans="3:6" x14ac:dyDescent="0.25">
      <c r="E297" s="1065"/>
      <c r="F297" s="1085"/>
    </row>
    <row r="298" spans="3:6" x14ac:dyDescent="0.25">
      <c r="E298" s="1065"/>
      <c r="F298" s="1085"/>
    </row>
    <row r="299" spans="3:6" x14ac:dyDescent="0.25">
      <c r="E299" s="1065"/>
      <c r="F299" s="1085"/>
    </row>
    <row r="300" spans="3:6" x14ac:dyDescent="0.25">
      <c r="E300" s="1065"/>
      <c r="F300" s="1085"/>
    </row>
    <row r="301" spans="3:6" x14ac:dyDescent="0.25">
      <c r="E301" s="1065"/>
      <c r="F301" s="1085"/>
    </row>
    <row r="302" spans="3:6" x14ac:dyDescent="0.25">
      <c r="E302" s="1065"/>
      <c r="F302" s="1085"/>
    </row>
    <row r="303" spans="3:6" x14ac:dyDescent="0.25">
      <c r="E303" s="1065"/>
      <c r="F303" s="1085"/>
    </row>
    <row r="304" spans="3:6" x14ac:dyDescent="0.25">
      <c r="E304" s="1065"/>
      <c r="F304" s="1085"/>
    </row>
    <row r="305" spans="5:6" x14ac:dyDescent="0.25">
      <c r="E305" s="1065"/>
      <c r="F305" s="1085"/>
    </row>
    <row r="306" spans="5:6" x14ac:dyDescent="0.25">
      <c r="E306" s="1065"/>
      <c r="F306" s="1085"/>
    </row>
    <row r="307" spans="5:6" x14ac:dyDescent="0.25">
      <c r="E307" s="1065"/>
      <c r="F307" s="1085"/>
    </row>
    <row r="308" spans="5:6" x14ac:dyDescent="0.25">
      <c r="E308" s="1065"/>
      <c r="F308" s="1085"/>
    </row>
    <row r="309" spans="5:6" x14ac:dyDescent="0.25">
      <c r="E309" s="1065"/>
      <c r="F309" s="1085"/>
    </row>
    <row r="310" spans="5:6" x14ac:dyDescent="0.25">
      <c r="E310" s="1065"/>
      <c r="F310" s="1085"/>
    </row>
    <row r="311" spans="5:6" x14ac:dyDescent="0.25">
      <c r="E311" s="1065"/>
      <c r="F311" s="1085"/>
    </row>
    <row r="312" spans="5:6" x14ac:dyDescent="0.25">
      <c r="E312" s="1065"/>
      <c r="F312" s="1085"/>
    </row>
    <row r="313" spans="5:6" x14ac:dyDescent="0.25">
      <c r="E313" s="1065"/>
      <c r="F313" s="1085"/>
    </row>
    <row r="314" spans="5:6" x14ac:dyDescent="0.25">
      <c r="E314" s="1065"/>
      <c r="F314" s="1085"/>
    </row>
    <row r="315" spans="5:6" x14ac:dyDescent="0.25">
      <c r="E315" s="1065"/>
      <c r="F315" s="1085"/>
    </row>
    <row r="316" spans="5:6" x14ac:dyDescent="0.25">
      <c r="E316" s="1065"/>
      <c r="F316" s="1085"/>
    </row>
    <row r="317" spans="5:6" x14ac:dyDescent="0.25">
      <c r="E317" s="1065"/>
      <c r="F317" s="1085"/>
    </row>
    <row r="318" spans="5:6" x14ac:dyDescent="0.25">
      <c r="E318" s="1065"/>
      <c r="F318" s="1085"/>
    </row>
    <row r="319" spans="5:6" x14ac:dyDescent="0.25">
      <c r="E319" s="1065"/>
      <c r="F319" s="1085"/>
    </row>
    <row r="320" spans="5:6" x14ac:dyDescent="0.25">
      <c r="E320" s="1065"/>
      <c r="F320" s="1085"/>
    </row>
    <row r="321" spans="5:6" x14ac:dyDescent="0.25">
      <c r="E321" s="1065"/>
      <c r="F321" s="1085"/>
    </row>
    <row r="322" spans="5:6" x14ac:dyDescent="0.25">
      <c r="E322" s="1065"/>
      <c r="F322" s="1085"/>
    </row>
    <row r="323" spans="5:6" x14ac:dyDescent="0.25">
      <c r="E323" s="1065"/>
      <c r="F323" s="1085"/>
    </row>
    <row r="324" spans="5:6" x14ac:dyDescent="0.25">
      <c r="E324" s="1065"/>
      <c r="F324" s="1085"/>
    </row>
    <row r="325" spans="5:6" x14ac:dyDescent="0.25">
      <c r="E325" s="1065"/>
      <c r="F325" s="1085"/>
    </row>
    <row r="326" spans="5:6" x14ac:dyDescent="0.25">
      <c r="E326" s="1065"/>
      <c r="F326" s="1085"/>
    </row>
    <row r="327" spans="5:6" x14ac:dyDescent="0.25">
      <c r="E327" s="1065"/>
      <c r="F327" s="1085"/>
    </row>
    <row r="328" spans="5:6" x14ac:dyDescent="0.25">
      <c r="E328" s="1065"/>
      <c r="F328" s="1085"/>
    </row>
    <row r="329" spans="5:6" x14ac:dyDescent="0.25">
      <c r="E329" s="1065"/>
      <c r="F329" s="1085"/>
    </row>
    <row r="330" spans="5:6" x14ac:dyDescent="0.25">
      <c r="E330" s="1065"/>
      <c r="F330" s="1085"/>
    </row>
    <row r="331" spans="5:6" x14ac:dyDescent="0.25">
      <c r="E331" s="1065"/>
      <c r="F331" s="1085"/>
    </row>
    <row r="332" spans="5:6" x14ac:dyDescent="0.25">
      <c r="E332" s="1065"/>
      <c r="F332" s="1085"/>
    </row>
    <row r="333" spans="5:6" x14ac:dyDescent="0.25">
      <c r="E333" s="1065"/>
      <c r="F333" s="1085"/>
    </row>
    <row r="334" spans="5:6" x14ac:dyDescent="0.25">
      <c r="E334" s="1065"/>
      <c r="F334" s="1085"/>
    </row>
    <row r="335" spans="5:6" x14ac:dyDescent="0.25">
      <c r="E335" s="1065"/>
      <c r="F335" s="1085"/>
    </row>
    <row r="336" spans="5:6" x14ac:dyDescent="0.25">
      <c r="E336" s="1065"/>
      <c r="F336" s="1085"/>
    </row>
    <row r="337" spans="5:6" x14ac:dyDescent="0.25">
      <c r="E337" s="1065"/>
      <c r="F337" s="1085"/>
    </row>
    <row r="338" spans="5:6" x14ac:dyDescent="0.25">
      <c r="E338" s="1065"/>
      <c r="F338" s="1085"/>
    </row>
    <row r="339" spans="5:6" x14ac:dyDescent="0.25">
      <c r="E339" s="1065"/>
      <c r="F339" s="1085"/>
    </row>
    <row r="340" spans="5:6" x14ac:dyDescent="0.25">
      <c r="E340" s="1065"/>
      <c r="F340" s="1085"/>
    </row>
    <row r="341" spans="5:6" x14ac:dyDescent="0.25">
      <c r="E341" s="1065"/>
      <c r="F341" s="1085"/>
    </row>
    <row r="342" spans="5:6" x14ac:dyDescent="0.25">
      <c r="E342" s="1065"/>
      <c r="F342" s="1085"/>
    </row>
    <row r="343" spans="5:6" x14ac:dyDescent="0.25">
      <c r="E343" s="1065"/>
      <c r="F343" s="1085"/>
    </row>
    <row r="344" spans="5:6" x14ac:dyDescent="0.25">
      <c r="E344" s="1065"/>
      <c r="F344" s="1085"/>
    </row>
    <row r="345" spans="5:6" x14ac:dyDescent="0.25">
      <c r="E345" s="1065"/>
      <c r="F345" s="1085"/>
    </row>
    <row r="346" spans="5:6" x14ac:dyDescent="0.25">
      <c r="E346" s="1065"/>
      <c r="F346" s="1085"/>
    </row>
    <row r="347" spans="5:6" x14ac:dyDescent="0.25">
      <c r="E347" s="1065"/>
      <c r="F347" s="1085"/>
    </row>
    <row r="348" spans="5:6" x14ac:dyDescent="0.25">
      <c r="E348" s="1065"/>
      <c r="F348" s="1085"/>
    </row>
    <row r="349" spans="5:6" x14ac:dyDescent="0.25">
      <c r="E349" s="1065"/>
      <c r="F349" s="1085"/>
    </row>
    <row r="350" spans="5:6" x14ac:dyDescent="0.25">
      <c r="E350" s="1065"/>
      <c r="F350" s="1085"/>
    </row>
    <row r="351" spans="5:6" x14ac:dyDescent="0.25">
      <c r="E351" s="1065"/>
      <c r="F351" s="1085"/>
    </row>
    <row r="352" spans="5:6" x14ac:dyDescent="0.25">
      <c r="E352" s="1065"/>
      <c r="F352" s="1085"/>
    </row>
    <row r="353" spans="5:6" x14ac:dyDescent="0.25">
      <c r="E353" s="1065"/>
      <c r="F353" s="1085"/>
    </row>
    <row r="354" spans="5:6" x14ac:dyDescent="0.25">
      <c r="E354" s="1065"/>
      <c r="F354" s="1085"/>
    </row>
    <row r="355" spans="5:6" x14ac:dyDescent="0.25">
      <c r="E355" s="1065"/>
      <c r="F355" s="1085"/>
    </row>
    <row r="356" spans="5:6" x14ac:dyDescent="0.25">
      <c r="E356" s="1065"/>
      <c r="F356" s="1085"/>
    </row>
    <row r="357" spans="5:6" x14ac:dyDescent="0.25">
      <c r="E357" s="1065"/>
      <c r="F357" s="1085"/>
    </row>
    <row r="358" spans="5:6" x14ac:dyDescent="0.25">
      <c r="E358" s="1065"/>
      <c r="F358" s="1085"/>
    </row>
    <row r="359" spans="5:6" x14ac:dyDescent="0.25">
      <c r="E359" s="1065"/>
      <c r="F359" s="1085"/>
    </row>
    <row r="360" spans="5:6" x14ac:dyDescent="0.25">
      <c r="E360" s="1065"/>
      <c r="F360" s="1085"/>
    </row>
    <row r="361" spans="5:6" x14ac:dyDescent="0.25">
      <c r="E361" s="1065"/>
      <c r="F361" s="1085"/>
    </row>
    <row r="362" spans="5:6" x14ac:dyDescent="0.25">
      <c r="E362" s="1065"/>
      <c r="F362" s="1085"/>
    </row>
    <row r="363" spans="5:6" x14ac:dyDescent="0.25">
      <c r="E363" s="1065"/>
      <c r="F363" s="1085"/>
    </row>
    <row r="364" spans="5:6" x14ac:dyDescent="0.25">
      <c r="E364" s="1065"/>
      <c r="F364" s="1085"/>
    </row>
    <row r="365" spans="5:6" x14ac:dyDescent="0.25">
      <c r="E365" s="1065"/>
      <c r="F365" s="1085"/>
    </row>
    <row r="366" spans="5:6" x14ac:dyDescent="0.25">
      <c r="E366" s="1065"/>
      <c r="F366" s="1085"/>
    </row>
    <row r="367" spans="5:6" x14ac:dyDescent="0.25">
      <c r="E367" s="1065"/>
      <c r="F367" s="1085"/>
    </row>
    <row r="368" spans="5:6" x14ac:dyDescent="0.25">
      <c r="E368" s="1065"/>
      <c r="F368" s="1085"/>
    </row>
    <row r="369" spans="5:6" x14ac:dyDescent="0.25">
      <c r="E369" s="1065"/>
      <c r="F369" s="1085"/>
    </row>
    <row r="370" spans="5:6" x14ac:dyDescent="0.25">
      <c r="E370" s="1065"/>
      <c r="F370" s="1085"/>
    </row>
    <row r="371" spans="5:6" x14ac:dyDescent="0.25">
      <c r="E371" s="1065"/>
      <c r="F371" s="1085"/>
    </row>
    <row r="372" spans="5:6" x14ac:dyDescent="0.25">
      <c r="E372" s="1065"/>
      <c r="F372" s="1085"/>
    </row>
    <row r="373" spans="5:6" x14ac:dyDescent="0.25">
      <c r="E373" s="1065"/>
      <c r="F373" s="1085"/>
    </row>
    <row r="374" spans="5:6" x14ac:dyDescent="0.25">
      <c r="E374" s="1065"/>
      <c r="F374" s="1085"/>
    </row>
    <row r="375" spans="5:6" x14ac:dyDescent="0.25">
      <c r="E375" s="1065"/>
      <c r="F375" s="1085"/>
    </row>
    <row r="376" spans="5:6" x14ac:dyDescent="0.25">
      <c r="E376" s="1065"/>
      <c r="F376" s="1085"/>
    </row>
    <row r="377" spans="5:6" x14ac:dyDescent="0.25">
      <c r="E377" s="1065"/>
      <c r="F377" s="1085"/>
    </row>
    <row r="378" spans="5:6" x14ac:dyDescent="0.25">
      <c r="E378" s="1065"/>
      <c r="F378" s="1085"/>
    </row>
    <row r="379" spans="5:6" x14ac:dyDescent="0.25">
      <c r="E379" s="1065"/>
      <c r="F379" s="1085"/>
    </row>
    <row r="380" spans="5:6" x14ac:dyDescent="0.25">
      <c r="E380" s="1065"/>
      <c r="F380" s="1085"/>
    </row>
    <row r="381" spans="5:6" x14ac:dyDescent="0.25">
      <c r="E381" s="1065"/>
      <c r="F381" s="1085"/>
    </row>
    <row r="382" spans="5:6" x14ac:dyDescent="0.25">
      <c r="E382" s="1065"/>
      <c r="F382" s="1086"/>
    </row>
    <row r="383" spans="5:6" x14ac:dyDescent="0.25">
      <c r="E383" s="1065"/>
      <c r="F383" s="1086"/>
    </row>
    <row r="384" spans="5:6" x14ac:dyDescent="0.25">
      <c r="E384" s="1065"/>
      <c r="F384" s="1086"/>
    </row>
    <row r="385" spans="5:6" x14ac:dyDescent="0.25">
      <c r="E385" s="1065"/>
      <c r="F385" s="1086"/>
    </row>
    <row r="386" spans="5:6" x14ac:dyDescent="0.25">
      <c r="E386" s="1065"/>
      <c r="F386" s="1086"/>
    </row>
    <row r="387" spans="5:6" x14ac:dyDescent="0.25">
      <c r="E387" s="1065"/>
      <c r="F387" s="1086"/>
    </row>
    <row r="388" spans="5:6" x14ac:dyDescent="0.25">
      <c r="E388" s="1065"/>
      <c r="F388" s="1086"/>
    </row>
    <row r="389" spans="5:6" x14ac:dyDescent="0.25">
      <c r="E389" s="1065"/>
      <c r="F389" s="1086"/>
    </row>
    <row r="390" spans="5:6" x14ac:dyDescent="0.25">
      <c r="E390" s="1065"/>
      <c r="F390" s="1086"/>
    </row>
    <row r="391" spans="5:6" x14ac:dyDescent="0.25">
      <c r="E391" s="1065"/>
      <c r="F391" s="1086"/>
    </row>
    <row r="392" spans="5:6" x14ac:dyDescent="0.25">
      <c r="E392" s="1065"/>
      <c r="F392" s="1086"/>
    </row>
    <row r="393" spans="5:6" x14ac:dyDescent="0.25">
      <c r="E393" s="1065"/>
      <c r="F393" s="1086"/>
    </row>
    <row r="394" spans="5:6" x14ac:dyDescent="0.25">
      <c r="E394" s="1065"/>
      <c r="F394" s="1086"/>
    </row>
    <row r="395" spans="5:6" x14ac:dyDescent="0.25">
      <c r="E395" s="1065"/>
      <c r="F395" s="1086"/>
    </row>
    <row r="396" spans="5:6" x14ac:dyDescent="0.25">
      <c r="E396" s="1065"/>
      <c r="F396" s="1086"/>
    </row>
    <row r="397" spans="5:6" x14ac:dyDescent="0.25">
      <c r="E397" s="1065"/>
      <c r="F397" s="1086"/>
    </row>
    <row r="398" spans="5:6" x14ac:dyDescent="0.25">
      <c r="E398" s="1065"/>
      <c r="F398" s="1086"/>
    </row>
    <row r="399" spans="5:6" x14ac:dyDescent="0.25">
      <c r="E399" s="1065"/>
      <c r="F399" s="1086"/>
    </row>
    <row r="400" spans="5:6" x14ac:dyDescent="0.25">
      <c r="E400" s="1065"/>
      <c r="F400" s="1086"/>
    </row>
    <row r="401" spans="5:6" x14ac:dyDescent="0.25">
      <c r="E401" s="1065"/>
      <c r="F401" s="1086"/>
    </row>
    <row r="402" spans="5:6" x14ac:dyDescent="0.25">
      <c r="E402" s="1065"/>
      <c r="F402" s="1086"/>
    </row>
    <row r="403" spans="5:6" x14ac:dyDescent="0.25">
      <c r="E403" s="1065"/>
      <c r="F403" s="1086"/>
    </row>
    <row r="404" spans="5:6" x14ac:dyDescent="0.25">
      <c r="E404" s="1065"/>
      <c r="F404" s="1086"/>
    </row>
    <row r="405" spans="5:6" x14ac:dyDescent="0.25">
      <c r="E405" s="1065"/>
      <c r="F405" s="1086"/>
    </row>
    <row r="406" spans="5:6" x14ac:dyDescent="0.25">
      <c r="E406" s="1065"/>
      <c r="F406" s="1086"/>
    </row>
    <row r="407" spans="5:6" x14ac:dyDescent="0.25">
      <c r="E407" s="1065"/>
      <c r="F407" s="1086"/>
    </row>
    <row r="408" spans="5:6" x14ac:dyDescent="0.25">
      <c r="E408" s="1065"/>
      <c r="F408" s="1086"/>
    </row>
    <row r="409" spans="5:6" x14ac:dyDescent="0.25">
      <c r="E409" s="1065"/>
      <c r="F409" s="1086"/>
    </row>
    <row r="410" spans="5:6" x14ac:dyDescent="0.25">
      <c r="E410" s="1065"/>
      <c r="F410" s="1086"/>
    </row>
    <row r="411" spans="5:6" x14ac:dyDescent="0.25">
      <c r="E411" s="1065"/>
      <c r="F411" s="1086"/>
    </row>
    <row r="412" spans="5:6" x14ac:dyDescent="0.25">
      <c r="E412" s="1065"/>
      <c r="F412" s="1086"/>
    </row>
    <row r="413" spans="5:6" x14ac:dyDescent="0.25">
      <c r="E413" s="1065"/>
      <c r="F413" s="1086"/>
    </row>
    <row r="414" spans="5:6" x14ac:dyDescent="0.25">
      <c r="E414" s="1065"/>
      <c r="F414" s="1086"/>
    </row>
    <row r="415" spans="5:6" x14ac:dyDescent="0.25">
      <c r="E415" s="1065"/>
      <c r="F415" s="1086"/>
    </row>
    <row r="416" spans="5:6" x14ac:dyDescent="0.25">
      <c r="E416" s="1065"/>
      <c r="F416" s="1086"/>
    </row>
    <row r="417" spans="5:6" x14ac:dyDescent="0.25">
      <c r="E417" s="1065"/>
      <c r="F417" s="1086"/>
    </row>
    <row r="418" spans="5:6" x14ac:dyDescent="0.25">
      <c r="E418" s="1065"/>
      <c r="F418" s="1086"/>
    </row>
    <row r="419" spans="5:6" x14ac:dyDescent="0.25">
      <c r="E419" s="1065"/>
      <c r="F419" s="1086"/>
    </row>
    <row r="420" spans="5:6" x14ac:dyDescent="0.25">
      <c r="E420" s="1065"/>
      <c r="F420" s="1086"/>
    </row>
    <row r="421" spans="5:6" x14ac:dyDescent="0.25">
      <c r="E421" s="1065"/>
      <c r="F421" s="1086"/>
    </row>
    <row r="422" spans="5:6" x14ac:dyDescent="0.25">
      <c r="E422" s="1065"/>
      <c r="F422" s="1086"/>
    </row>
    <row r="423" spans="5:6" x14ac:dyDescent="0.25">
      <c r="E423" s="1065"/>
      <c r="F423" s="1086"/>
    </row>
    <row r="424" spans="5:6" x14ac:dyDescent="0.25">
      <c r="E424" s="1065"/>
      <c r="F424" s="1086"/>
    </row>
    <row r="425" spans="5:6" x14ac:dyDescent="0.25">
      <c r="E425" s="1065"/>
      <c r="F425" s="1086"/>
    </row>
    <row r="426" spans="5:6" x14ac:dyDescent="0.25">
      <c r="E426" s="1065"/>
      <c r="F426" s="1086"/>
    </row>
    <row r="427" spans="5:6" x14ac:dyDescent="0.25">
      <c r="E427" s="1065"/>
      <c r="F427" s="1086"/>
    </row>
    <row r="428" spans="5:6" x14ac:dyDescent="0.25">
      <c r="E428" s="1065"/>
      <c r="F428" s="1086"/>
    </row>
    <row r="429" spans="5:6" x14ac:dyDescent="0.25">
      <c r="E429" s="1065"/>
      <c r="F429" s="1086"/>
    </row>
    <row r="430" spans="5:6" x14ac:dyDescent="0.25">
      <c r="E430" s="1065"/>
      <c r="F430" s="1086"/>
    </row>
    <row r="431" spans="5:6" x14ac:dyDescent="0.25">
      <c r="E431" s="1065"/>
      <c r="F431" s="1086"/>
    </row>
    <row r="432" spans="5:6" x14ac:dyDescent="0.25">
      <c r="E432" s="1065"/>
      <c r="F432" s="1086"/>
    </row>
    <row r="433" spans="5:6" x14ac:dyDescent="0.25">
      <c r="E433" s="1065"/>
      <c r="F433" s="1086"/>
    </row>
    <row r="434" spans="5:6" x14ac:dyDescent="0.25">
      <c r="E434" s="1065"/>
      <c r="F434" s="1086"/>
    </row>
    <row r="435" spans="5:6" x14ac:dyDescent="0.25">
      <c r="E435" s="1065"/>
      <c r="F435" s="1086"/>
    </row>
    <row r="436" spans="5:6" x14ac:dyDescent="0.25">
      <c r="E436" s="1065"/>
      <c r="F436" s="1086"/>
    </row>
    <row r="437" spans="5:6" x14ac:dyDescent="0.25">
      <c r="E437" s="1065"/>
      <c r="F437" s="1086"/>
    </row>
    <row r="438" spans="5:6" x14ac:dyDescent="0.25">
      <c r="E438" s="1065"/>
      <c r="F438" s="1086"/>
    </row>
    <row r="439" spans="5:6" x14ac:dyDescent="0.25">
      <c r="E439" s="1065"/>
      <c r="F439" s="1086"/>
    </row>
    <row r="440" spans="5:6" x14ac:dyDescent="0.25">
      <c r="E440" s="1065"/>
      <c r="F440" s="1086"/>
    </row>
    <row r="441" spans="5:6" x14ac:dyDescent="0.25">
      <c r="E441" s="1065"/>
      <c r="F441" s="1086"/>
    </row>
    <row r="442" spans="5:6" x14ac:dyDescent="0.25">
      <c r="E442" s="1065"/>
      <c r="F442" s="1086"/>
    </row>
    <row r="443" spans="5:6" x14ac:dyDescent="0.25">
      <c r="E443" s="1065"/>
      <c r="F443" s="1086"/>
    </row>
    <row r="444" spans="5:6" x14ac:dyDescent="0.25">
      <c r="E444" s="1065"/>
      <c r="F444" s="1086"/>
    </row>
    <row r="445" spans="5:6" x14ac:dyDescent="0.25">
      <c r="E445" s="1065"/>
      <c r="F445" s="1086"/>
    </row>
    <row r="446" spans="5:6" x14ac:dyDescent="0.25">
      <c r="E446" s="1065"/>
      <c r="F446" s="1086"/>
    </row>
    <row r="447" spans="5:6" x14ac:dyDescent="0.25">
      <c r="E447" s="1065"/>
      <c r="F447" s="1086"/>
    </row>
    <row r="448" spans="5:6" x14ac:dyDescent="0.25">
      <c r="E448" s="1065"/>
      <c r="F448" s="1086"/>
    </row>
    <row r="449" spans="5:6" x14ac:dyDescent="0.25">
      <c r="E449" s="1065"/>
      <c r="F449" s="1086"/>
    </row>
    <row r="450" spans="5:6" x14ac:dyDescent="0.25">
      <c r="E450" s="1065"/>
      <c r="F450" s="1086"/>
    </row>
    <row r="451" spans="5:6" x14ac:dyDescent="0.25">
      <c r="E451" s="1065"/>
      <c r="F451" s="1086"/>
    </row>
    <row r="452" spans="5:6" x14ac:dyDescent="0.25">
      <c r="E452" s="1065"/>
      <c r="F452" s="1086"/>
    </row>
    <row r="453" spans="5:6" x14ac:dyDescent="0.25">
      <c r="E453" s="1065"/>
      <c r="F453" s="1086"/>
    </row>
    <row r="454" spans="5:6" x14ac:dyDescent="0.25">
      <c r="E454" s="1065"/>
      <c r="F454" s="1086"/>
    </row>
    <row r="455" spans="5:6" x14ac:dyDescent="0.25">
      <c r="E455" s="1065"/>
      <c r="F455" s="1086"/>
    </row>
    <row r="456" spans="5:6" x14ac:dyDescent="0.25">
      <c r="E456" s="1065"/>
      <c r="F456" s="1086"/>
    </row>
    <row r="457" spans="5:6" x14ac:dyDescent="0.25">
      <c r="E457" s="1065"/>
      <c r="F457" s="1086"/>
    </row>
    <row r="458" spans="5:6" x14ac:dyDescent="0.25">
      <c r="E458" s="1065"/>
      <c r="F458" s="1086"/>
    </row>
    <row r="459" spans="5:6" x14ac:dyDescent="0.25">
      <c r="E459" s="1065"/>
      <c r="F459" s="1086"/>
    </row>
    <row r="460" spans="5:6" x14ac:dyDescent="0.25">
      <c r="E460" s="1065"/>
      <c r="F460" s="1086"/>
    </row>
    <row r="461" spans="5:6" x14ac:dyDescent="0.25">
      <c r="E461" s="1065"/>
      <c r="F461" s="1086"/>
    </row>
    <row r="462" spans="5:6" x14ac:dyDescent="0.25">
      <c r="E462" s="1065"/>
      <c r="F462" s="1086"/>
    </row>
    <row r="463" spans="5:6" x14ac:dyDescent="0.25">
      <c r="E463" s="1065"/>
      <c r="F463" s="1086"/>
    </row>
    <row r="464" spans="5:6" x14ac:dyDescent="0.25">
      <c r="E464" s="1065"/>
      <c r="F464" s="1086"/>
    </row>
    <row r="465" spans="5:6" x14ac:dyDescent="0.25">
      <c r="E465" s="1065"/>
      <c r="F465" s="1086"/>
    </row>
    <row r="466" spans="5:6" x14ac:dyDescent="0.25">
      <c r="E466" s="1065"/>
      <c r="F466" s="1086"/>
    </row>
    <row r="467" spans="5:6" x14ac:dyDescent="0.25">
      <c r="E467" s="1065"/>
      <c r="F467" s="1086"/>
    </row>
    <row r="468" spans="5:6" x14ac:dyDescent="0.25">
      <c r="E468" s="1065"/>
      <c r="F468" s="1086"/>
    </row>
    <row r="469" spans="5:6" x14ac:dyDescent="0.25">
      <c r="E469" s="1065"/>
      <c r="F469" s="1086"/>
    </row>
    <row r="470" spans="5:6" x14ac:dyDescent="0.25">
      <c r="E470" s="1065"/>
      <c r="F470" s="1086"/>
    </row>
    <row r="471" spans="5:6" x14ac:dyDescent="0.25">
      <c r="E471" s="1065"/>
      <c r="F471" s="1086"/>
    </row>
    <row r="472" spans="5:6" x14ac:dyDescent="0.25">
      <c r="E472" s="1065"/>
      <c r="F472" s="1086"/>
    </row>
    <row r="473" spans="5:6" x14ac:dyDescent="0.25">
      <c r="E473" s="1065"/>
      <c r="F473" s="1086"/>
    </row>
    <row r="474" spans="5:6" x14ac:dyDescent="0.25">
      <c r="E474" s="1065"/>
      <c r="F474" s="1086"/>
    </row>
    <row r="475" spans="5:6" x14ac:dyDescent="0.25">
      <c r="E475" s="1065"/>
      <c r="F475" s="1086"/>
    </row>
    <row r="476" spans="5:6" x14ac:dyDescent="0.25">
      <c r="E476" s="1065"/>
      <c r="F476" s="1086"/>
    </row>
    <row r="477" spans="5:6" x14ac:dyDescent="0.25">
      <c r="E477" s="1065"/>
      <c r="F477" s="1086"/>
    </row>
    <row r="478" spans="5:6" x14ac:dyDescent="0.25">
      <c r="E478" s="1065"/>
      <c r="F478" s="1086"/>
    </row>
    <row r="479" spans="5:6" x14ac:dyDescent="0.25">
      <c r="E479" s="1065"/>
      <c r="F479" s="1086"/>
    </row>
    <row r="480" spans="5:6" x14ac:dyDescent="0.25">
      <c r="E480" s="1065"/>
      <c r="F480" s="1086"/>
    </row>
    <row r="481" spans="5:6" x14ac:dyDescent="0.25">
      <c r="E481" s="1065"/>
      <c r="F481" s="1086"/>
    </row>
    <row r="482" spans="5:6" x14ac:dyDescent="0.25">
      <c r="E482" s="1065"/>
      <c r="F482" s="1086"/>
    </row>
    <row r="483" spans="5:6" x14ac:dyDescent="0.25">
      <c r="E483" s="1065"/>
      <c r="F483" s="1086"/>
    </row>
    <row r="484" spans="5:6" x14ac:dyDescent="0.25">
      <c r="E484" s="1065"/>
      <c r="F484" s="1086"/>
    </row>
    <row r="485" spans="5:6" x14ac:dyDescent="0.25">
      <c r="E485" s="1065"/>
      <c r="F485" s="1086"/>
    </row>
    <row r="486" spans="5:6" x14ac:dyDescent="0.25">
      <c r="E486" s="1065"/>
      <c r="F486" s="1086"/>
    </row>
    <row r="487" spans="5:6" x14ac:dyDescent="0.25">
      <c r="E487" s="1065"/>
      <c r="F487" s="1086"/>
    </row>
    <row r="488" spans="5:6" x14ac:dyDescent="0.25">
      <c r="E488" s="1065"/>
      <c r="F488" s="1086"/>
    </row>
    <row r="489" spans="5:6" x14ac:dyDescent="0.25">
      <c r="E489" s="1065"/>
      <c r="F489" s="1086"/>
    </row>
    <row r="490" spans="5:6" x14ac:dyDescent="0.25">
      <c r="E490" s="1065"/>
      <c r="F490" s="1086"/>
    </row>
    <row r="491" spans="5:6" x14ac:dyDescent="0.25">
      <c r="E491" s="1065"/>
      <c r="F491" s="1086"/>
    </row>
    <row r="492" spans="5:6" x14ac:dyDescent="0.25">
      <c r="E492" s="1065"/>
      <c r="F492" s="1086"/>
    </row>
    <row r="493" spans="5:6" x14ac:dyDescent="0.25">
      <c r="E493" s="1065"/>
      <c r="F493" s="1086"/>
    </row>
    <row r="494" spans="5:6" x14ac:dyDescent="0.25">
      <c r="E494" s="1065"/>
      <c r="F494" s="1086"/>
    </row>
    <row r="495" spans="5:6" x14ac:dyDescent="0.25">
      <c r="E495" s="1065"/>
      <c r="F495" s="1086"/>
    </row>
    <row r="496" spans="5:6" x14ac:dyDescent="0.25">
      <c r="E496" s="1065"/>
      <c r="F496" s="1086"/>
    </row>
    <row r="497" spans="5:6" x14ac:dyDescent="0.25">
      <c r="E497" s="1065"/>
      <c r="F497" s="1086"/>
    </row>
    <row r="498" spans="5:6" x14ac:dyDescent="0.25">
      <c r="E498" s="1065"/>
      <c r="F498" s="1086"/>
    </row>
    <row r="499" spans="5:6" x14ac:dyDescent="0.25">
      <c r="E499" s="1065"/>
      <c r="F499" s="1086"/>
    </row>
    <row r="500" spans="5:6" x14ac:dyDescent="0.25">
      <c r="E500" s="1065"/>
      <c r="F500" s="1086"/>
    </row>
    <row r="501" spans="5:6" x14ac:dyDescent="0.25">
      <c r="E501" s="1065"/>
      <c r="F501" s="1086"/>
    </row>
    <row r="502" spans="5:6" x14ac:dyDescent="0.25">
      <c r="E502" s="1065"/>
      <c r="F502" s="1086"/>
    </row>
    <row r="503" spans="5:6" x14ac:dyDescent="0.25">
      <c r="E503" s="1065"/>
      <c r="F503" s="1086"/>
    </row>
    <row r="504" spans="5:6" x14ac:dyDescent="0.25">
      <c r="E504" s="1065"/>
      <c r="F504" s="1086"/>
    </row>
    <row r="505" spans="5:6" x14ac:dyDescent="0.25">
      <c r="E505" s="1065"/>
      <c r="F505" s="1086"/>
    </row>
    <row r="506" spans="5:6" x14ac:dyDescent="0.25">
      <c r="E506" s="1065"/>
      <c r="F506" s="1086"/>
    </row>
    <row r="507" spans="5:6" x14ac:dyDescent="0.25">
      <c r="E507" s="1065"/>
      <c r="F507" s="1086"/>
    </row>
    <row r="508" spans="5:6" x14ac:dyDescent="0.25">
      <c r="E508" s="1065"/>
      <c r="F508" s="1086"/>
    </row>
    <row r="509" spans="5:6" x14ac:dyDescent="0.25">
      <c r="E509" s="1065"/>
      <c r="F509" s="1086"/>
    </row>
    <row r="510" spans="5:6" x14ac:dyDescent="0.25">
      <c r="E510" s="1065"/>
      <c r="F510" s="1086"/>
    </row>
    <row r="511" spans="5:6" x14ac:dyDescent="0.25">
      <c r="E511" s="1065"/>
      <c r="F511" s="1086"/>
    </row>
    <row r="512" spans="5:6" x14ac:dyDescent="0.25">
      <c r="E512" s="1065"/>
      <c r="F512" s="1086"/>
    </row>
    <row r="513" spans="5:6" x14ac:dyDescent="0.25">
      <c r="E513" s="1065"/>
      <c r="F513" s="1086"/>
    </row>
    <row r="514" spans="5:6" x14ac:dyDescent="0.25">
      <c r="E514" s="1065"/>
      <c r="F514" s="1086"/>
    </row>
    <row r="515" spans="5:6" x14ac:dyDescent="0.25">
      <c r="E515" s="1065"/>
      <c r="F515" s="1086"/>
    </row>
    <row r="516" spans="5:6" x14ac:dyDescent="0.25">
      <c r="E516" s="1065"/>
      <c r="F516" s="1086"/>
    </row>
    <row r="517" spans="5:6" x14ac:dyDescent="0.25">
      <c r="E517" s="1065"/>
      <c r="F517" s="1086"/>
    </row>
    <row r="518" spans="5:6" x14ac:dyDescent="0.25">
      <c r="E518" s="1065"/>
      <c r="F518" s="1086"/>
    </row>
    <row r="519" spans="5:6" x14ac:dyDescent="0.25">
      <c r="E519" s="1065"/>
      <c r="F519" s="1086"/>
    </row>
    <row r="520" spans="5:6" x14ac:dyDescent="0.25">
      <c r="E520" s="1065"/>
      <c r="F520" s="1086"/>
    </row>
    <row r="521" spans="5:6" x14ac:dyDescent="0.25">
      <c r="E521" s="1065"/>
      <c r="F521" s="1086"/>
    </row>
    <row r="522" spans="5:6" x14ac:dyDescent="0.25">
      <c r="E522" s="1065"/>
      <c r="F522" s="1086"/>
    </row>
    <row r="523" spans="5:6" x14ac:dyDescent="0.25">
      <c r="E523" s="1065"/>
      <c r="F523" s="1086"/>
    </row>
    <row r="524" spans="5:6" x14ac:dyDescent="0.25">
      <c r="E524" s="1065"/>
      <c r="F524" s="1086"/>
    </row>
    <row r="525" spans="5:6" x14ac:dyDescent="0.25">
      <c r="E525" s="1065"/>
      <c r="F525" s="1086"/>
    </row>
    <row r="526" spans="5:6" x14ac:dyDescent="0.25">
      <c r="E526" s="1065"/>
      <c r="F526" s="1086"/>
    </row>
    <row r="527" spans="5:6" x14ac:dyDescent="0.25">
      <c r="E527" s="1065"/>
      <c r="F527" s="1086"/>
    </row>
    <row r="528" spans="5:6" x14ac:dyDescent="0.25">
      <c r="E528" s="1065"/>
      <c r="F528" s="1086"/>
    </row>
    <row r="529" spans="5:6" x14ac:dyDescent="0.25">
      <c r="E529" s="1065"/>
      <c r="F529" s="1086"/>
    </row>
    <row r="530" spans="5:6" x14ac:dyDescent="0.25">
      <c r="E530" s="1065"/>
      <c r="F530" s="1086"/>
    </row>
    <row r="531" spans="5:6" x14ac:dyDescent="0.25">
      <c r="E531" s="1065"/>
      <c r="F531" s="1086"/>
    </row>
    <row r="532" spans="5:6" x14ac:dyDescent="0.25">
      <c r="E532" s="1065"/>
      <c r="F532" s="1086"/>
    </row>
    <row r="533" spans="5:6" x14ac:dyDescent="0.25">
      <c r="E533" s="1065"/>
      <c r="F533" s="1086"/>
    </row>
    <row r="534" spans="5:6" x14ac:dyDescent="0.25">
      <c r="E534" s="1065"/>
      <c r="F534" s="1086"/>
    </row>
    <row r="535" spans="5:6" x14ac:dyDescent="0.25">
      <c r="E535" s="1065"/>
      <c r="F535" s="1086"/>
    </row>
    <row r="536" spans="5:6" x14ac:dyDescent="0.25">
      <c r="E536" s="1065"/>
      <c r="F536" s="1086"/>
    </row>
    <row r="537" spans="5:6" x14ac:dyDescent="0.25">
      <c r="E537" s="1065"/>
      <c r="F537" s="1086"/>
    </row>
    <row r="538" spans="5:6" x14ac:dyDescent="0.25">
      <c r="E538" s="1065"/>
      <c r="F538" s="1086"/>
    </row>
    <row r="539" spans="5:6" x14ac:dyDescent="0.25">
      <c r="E539" s="1065"/>
      <c r="F539" s="1086"/>
    </row>
    <row r="540" spans="5:6" x14ac:dyDescent="0.25">
      <c r="E540" s="1065"/>
      <c r="F540" s="1086"/>
    </row>
    <row r="541" spans="5:6" x14ac:dyDescent="0.25">
      <c r="E541" s="1065"/>
      <c r="F541" s="1086"/>
    </row>
    <row r="542" spans="5:6" x14ac:dyDescent="0.25">
      <c r="E542" s="1065"/>
      <c r="F542" s="1086"/>
    </row>
    <row r="543" spans="5:6" x14ac:dyDescent="0.25">
      <c r="E543" s="1065"/>
      <c r="F543" s="1086"/>
    </row>
    <row r="544" spans="5:6" x14ac:dyDescent="0.25">
      <c r="E544" s="1065"/>
      <c r="F544" s="1086"/>
    </row>
    <row r="545" spans="5:6" x14ac:dyDescent="0.25">
      <c r="E545" s="1065"/>
      <c r="F545" s="1086"/>
    </row>
    <row r="546" spans="5:6" x14ac:dyDescent="0.25">
      <c r="E546" s="1065"/>
      <c r="F546" s="1086"/>
    </row>
    <row r="547" spans="5:6" x14ac:dyDescent="0.25">
      <c r="E547" s="1065"/>
      <c r="F547" s="1086"/>
    </row>
    <row r="548" spans="5:6" x14ac:dyDescent="0.25">
      <c r="E548" s="1065"/>
      <c r="F548" s="1086"/>
    </row>
    <row r="549" spans="5:6" x14ac:dyDescent="0.25">
      <c r="E549" s="1065"/>
      <c r="F549" s="1086"/>
    </row>
    <row r="550" spans="5:6" x14ac:dyDescent="0.25">
      <c r="E550" s="1065"/>
      <c r="F550" s="1086"/>
    </row>
    <row r="551" spans="5:6" x14ac:dyDescent="0.25">
      <c r="E551" s="1065"/>
      <c r="F551" s="1086"/>
    </row>
    <row r="552" spans="5:6" x14ac:dyDescent="0.25">
      <c r="E552" s="1065"/>
      <c r="F552" s="1086"/>
    </row>
    <row r="553" spans="5:6" x14ac:dyDescent="0.25">
      <c r="E553" s="1065"/>
      <c r="F553" s="1086"/>
    </row>
    <row r="554" spans="5:6" x14ac:dyDescent="0.25">
      <c r="E554" s="1065"/>
      <c r="F554" s="1086"/>
    </row>
    <row r="555" spans="5:6" x14ac:dyDescent="0.25">
      <c r="E555" s="1065"/>
      <c r="F555" s="1086"/>
    </row>
    <row r="556" spans="5:6" x14ac:dyDescent="0.25">
      <c r="E556" s="1065"/>
      <c r="F556" s="1086"/>
    </row>
    <row r="557" spans="5:6" x14ac:dyDescent="0.25">
      <c r="E557" s="1065"/>
      <c r="F557" s="1086"/>
    </row>
    <row r="558" spans="5:6" x14ac:dyDescent="0.25">
      <c r="E558" s="1065"/>
      <c r="F558" s="1086"/>
    </row>
    <row r="559" spans="5:6" x14ac:dyDescent="0.25">
      <c r="E559" s="1065"/>
      <c r="F559" s="1086"/>
    </row>
    <row r="560" spans="5:6" x14ac:dyDescent="0.25">
      <c r="E560" s="1065"/>
      <c r="F560" s="1086"/>
    </row>
    <row r="561" spans="5:6" x14ac:dyDescent="0.25">
      <c r="E561" s="1065"/>
      <c r="F561" s="1086"/>
    </row>
    <row r="562" spans="5:6" x14ac:dyDescent="0.25">
      <c r="E562" s="1065"/>
      <c r="F562" s="1086"/>
    </row>
    <row r="563" spans="5:6" x14ac:dyDescent="0.25">
      <c r="E563" s="1065"/>
      <c r="F563" s="1086"/>
    </row>
    <row r="564" spans="5:6" x14ac:dyDescent="0.25">
      <c r="E564" s="1065"/>
      <c r="F564" s="1086"/>
    </row>
    <row r="565" spans="5:6" x14ac:dyDescent="0.25">
      <c r="E565" s="1065"/>
      <c r="F565" s="1086"/>
    </row>
    <row r="566" spans="5:6" x14ac:dyDescent="0.25">
      <c r="E566" s="1065"/>
      <c r="F566" s="1086"/>
    </row>
    <row r="567" spans="5:6" x14ac:dyDescent="0.25">
      <c r="E567" s="1065"/>
      <c r="F567" s="1086"/>
    </row>
    <row r="568" spans="5:6" x14ac:dyDescent="0.25">
      <c r="E568" s="1065"/>
      <c r="F568" s="1086"/>
    </row>
    <row r="569" spans="5:6" x14ac:dyDescent="0.25">
      <c r="E569" s="1065"/>
      <c r="F569" s="1086"/>
    </row>
    <row r="570" spans="5:6" x14ac:dyDescent="0.25">
      <c r="E570" s="1065"/>
      <c r="F570" s="1086"/>
    </row>
    <row r="571" spans="5:6" x14ac:dyDescent="0.25">
      <c r="E571" s="1065"/>
      <c r="F571" s="1086"/>
    </row>
    <row r="572" spans="5:6" x14ac:dyDescent="0.25">
      <c r="E572" s="1065"/>
      <c r="F572" s="1086"/>
    </row>
    <row r="573" spans="5:6" x14ac:dyDescent="0.25">
      <c r="E573" s="1065"/>
      <c r="F573" s="1086"/>
    </row>
    <row r="574" spans="5:6" x14ac:dyDescent="0.25">
      <c r="E574" s="1065"/>
      <c r="F574" s="1086"/>
    </row>
    <row r="575" spans="5:6" x14ac:dyDescent="0.25">
      <c r="E575" s="1065"/>
      <c r="F575" s="1086"/>
    </row>
    <row r="576" spans="5:6" x14ac:dyDescent="0.25">
      <c r="E576" s="1065"/>
      <c r="F576" s="1086"/>
    </row>
    <row r="577" spans="5:6" x14ac:dyDescent="0.25">
      <c r="E577" s="1065"/>
      <c r="F577" s="1086"/>
    </row>
    <row r="578" spans="5:6" x14ac:dyDescent="0.25">
      <c r="E578" s="1065"/>
      <c r="F578" s="1086"/>
    </row>
    <row r="579" spans="5:6" x14ac:dyDescent="0.25">
      <c r="E579" s="1065"/>
      <c r="F579" s="1086"/>
    </row>
    <row r="580" spans="5:6" x14ac:dyDescent="0.25">
      <c r="E580" s="1065"/>
      <c r="F580" s="1086"/>
    </row>
    <row r="581" spans="5:6" x14ac:dyDescent="0.25">
      <c r="E581" s="1065"/>
      <c r="F581" s="1086"/>
    </row>
    <row r="582" spans="5:6" x14ac:dyDescent="0.25">
      <c r="E582" s="1065"/>
      <c r="F582" s="1086"/>
    </row>
    <row r="583" spans="5:6" x14ac:dyDescent="0.25">
      <c r="E583" s="1065"/>
      <c r="F583" s="1086"/>
    </row>
    <row r="584" spans="5:6" x14ac:dyDescent="0.25">
      <c r="E584" s="1065"/>
      <c r="F584" s="1086"/>
    </row>
    <row r="585" spans="5:6" x14ac:dyDescent="0.25">
      <c r="E585" s="1065"/>
      <c r="F585" s="1086"/>
    </row>
    <row r="586" spans="5:6" x14ac:dyDescent="0.25">
      <c r="E586" s="1065"/>
      <c r="F586" s="1086"/>
    </row>
    <row r="587" spans="5:6" x14ac:dyDescent="0.25">
      <c r="E587" s="1065"/>
      <c r="F587" s="1086"/>
    </row>
    <row r="588" spans="5:6" x14ac:dyDescent="0.25">
      <c r="E588" s="1065"/>
      <c r="F588" s="1086"/>
    </row>
    <row r="589" spans="5:6" x14ac:dyDescent="0.25">
      <c r="E589" s="1065"/>
      <c r="F589" s="1086"/>
    </row>
    <row r="590" spans="5:6" x14ac:dyDescent="0.25">
      <c r="E590" s="1065"/>
      <c r="F590" s="1086"/>
    </row>
    <row r="591" spans="5:6" x14ac:dyDescent="0.25">
      <c r="E591" s="1065"/>
      <c r="F591" s="1086"/>
    </row>
    <row r="592" spans="5:6" x14ac:dyDescent="0.25">
      <c r="E592" s="1065"/>
      <c r="F592" s="1086"/>
    </row>
    <row r="593" spans="5:6" x14ac:dyDescent="0.25">
      <c r="E593" s="1065"/>
      <c r="F593" s="1086"/>
    </row>
    <row r="594" spans="5:6" x14ac:dyDescent="0.25">
      <c r="E594" s="1065"/>
      <c r="F594" s="1086"/>
    </row>
    <row r="595" spans="5:6" x14ac:dyDescent="0.25">
      <c r="E595" s="1065"/>
      <c r="F595" s="1086"/>
    </row>
    <row r="596" spans="5:6" x14ac:dyDescent="0.25">
      <c r="E596" s="1065"/>
      <c r="F596" s="1086"/>
    </row>
    <row r="597" spans="5:6" x14ac:dyDescent="0.25">
      <c r="E597" s="1065"/>
      <c r="F597" s="1086"/>
    </row>
    <row r="598" spans="5:6" x14ac:dyDescent="0.25">
      <c r="E598" s="1065"/>
      <c r="F598" s="1086"/>
    </row>
    <row r="599" spans="5:6" x14ac:dyDescent="0.25">
      <c r="E599" s="1065"/>
      <c r="F599" s="1086"/>
    </row>
    <row r="600" spans="5:6" x14ac:dyDescent="0.25">
      <c r="E600" s="1065"/>
      <c r="F600" s="1086"/>
    </row>
    <row r="601" spans="5:6" x14ac:dyDescent="0.25">
      <c r="E601" s="1065"/>
      <c r="F601" s="1086"/>
    </row>
    <row r="602" spans="5:6" x14ac:dyDescent="0.25">
      <c r="E602" s="1065"/>
      <c r="F602" s="1086"/>
    </row>
    <row r="603" spans="5:6" x14ac:dyDescent="0.25">
      <c r="E603" s="1065"/>
      <c r="F603" s="1086"/>
    </row>
    <row r="604" spans="5:6" x14ac:dyDescent="0.25">
      <c r="E604" s="1065"/>
      <c r="F604" s="1086"/>
    </row>
    <row r="605" spans="5:6" x14ac:dyDescent="0.25">
      <c r="E605" s="1065"/>
      <c r="F605" s="1086"/>
    </row>
    <row r="606" spans="5:6" x14ac:dyDescent="0.25">
      <c r="E606" s="1065"/>
      <c r="F606" s="1086"/>
    </row>
    <row r="607" spans="5:6" x14ac:dyDescent="0.25">
      <c r="E607" s="1065"/>
      <c r="F607" s="1086"/>
    </row>
    <row r="608" spans="5:6" x14ac:dyDescent="0.25">
      <c r="E608" s="1065"/>
      <c r="F608" s="1086"/>
    </row>
    <row r="609" spans="5:6" x14ac:dyDescent="0.25">
      <c r="E609" s="1065"/>
      <c r="F609" s="1086"/>
    </row>
    <row r="610" spans="5:6" x14ac:dyDescent="0.25">
      <c r="E610" s="1065"/>
      <c r="F610" s="1086"/>
    </row>
    <row r="611" spans="5:6" x14ac:dyDescent="0.25">
      <c r="E611" s="1065"/>
      <c r="F611" s="1086"/>
    </row>
    <row r="612" spans="5:6" x14ac:dyDescent="0.25">
      <c r="E612" s="1065"/>
      <c r="F612" s="1086"/>
    </row>
    <row r="613" spans="5:6" x14ac:dyDescent="0.25">
      <c r="E613" s="1065"/>
      <c r="F613" s="1086"/>
    </row>
    <row r="614" spans="5:6" x14ac:dyDescent="0.25">
      <c r="E614" s="1065"/>
      <c r="F614" s="1086"/>
    </row>
    <row r="615" spans="5:6" x14ac:dyDescent="0.25">
      <c r="E615" s="1065"/>
      <c r="F615" s="1086"/>
    </row>
    <row r="616" spans="5:6" x14ac:dyDescent="0.25">
      <c r="E616" s="1065"/>
      <c r="F616" s="1086"/>
    </row>
    <row r="617" spans="5:6" x14ac:dyDescent="0.25">
      <c r="E617" s="1065"/>
      <c r="F617" s="1086"/>
    </row>
    <row r="618" spans="5:6" x14ac:dyDescent="0.25">
      <c r="E618" s="1065"/>
      <c r="F618" s="1086"/>
    </row>
    <row r="619" spans="5:6" x14ac:dyDescent="0.25">
      <c r="E619" s="1065"/>
      <c r="F619" s="1086"/>
    </row>
    <row r="620" spans="5:6" x14ac:dyDescent="0.25">
      <c r="E620" s="1065"/>
      <c r="F620" s="1086"/>
    </row>
    <row r="621" spans="5:6" x14ac:dyDescent="0.25">
      <c r="E621" s="1065"/>
      <c r="F621" s="1086"/>
    </row>
    <row r="622" spans="5:6" x14ac:dyDescent="0.25">
      <c r="E622" s="1065"/>
      <c r="F622" s="1086"/>
    </row>
    <row r="623" spans="5:6" x14ac:dyDescent="0.25">
      <c r="E623" s="1065"/>
      <c r="F623" s="1086"/>
    </row>
    <row r="624" spans="5:6" x14ac:dyDescent="0.25">
      <c r="E624" s="1065"/>
      <c r="F624" s="1086"/>
    </row>
    <row r="625" spans="5:6" x14ac:dyDescent="0.25">
      <c r="E625" s="1065"/>
      <c r="F625" s="1086"/>
    </row>
    <row r="626" spans="5:6" x14ac:dyDescent="0.25">
      <c r="E626" s="1065"/>
      <c r="F626" s="1086"/>
    </row>
    <row r="627" spans="5:6" x14ac:dyDescent="0.25">
      <c r="E627" s="1065"/>
      <c r="F627" s="1086"/>
    </row>
    <row r="628" spans="5:6" x14ac:dyDescent="0.25">
      <c r="E628" s="1065"/>
      <c r="F628" s="1086"/>
    </row>
    <row r="629" spans="5:6" x14ac:dyDescent="0.25">
      <c r="E629" s="1065"/>
      <c r="F629" s="1086"/>
    </row>
    <row r="630" spans="5:6" x14ac:dyDescent="0.25">
      <c r="E630" s="1065"/>
      <c r="F630" s="1086"/>
    </row>
    <row r="631" spans="5:6" x14ac:dyDescent="0.25">
      <c r="E631" s="1065"/>
      <c r="F631" s="1086"/>
    </row>
    <row r="632" spans="5:6" x14ac:dyDescent="0.25">
      <c r="E632" s="1065"/>
      <c r="F632" s="1086"/>
    </row>
    <row r="633" spans="5:6" x14ac:dyDescent="0.25">
      <c r="E633" s="1065"/>
      <c r="F633" s="1086"/>
    </row>
    <row r="634" spans="5:6" x14ac:dyDescent="0.25">
      <c r="E634" s="1065"/>
      <c r="F634" s="1086"/>
    </row>
    <row r="635" spans="5:6" x14ac:dyDescent="0.25">
      <c r="E635" s="1065"/>
      <c r="F635" s="1086"/>
    </row>
    <row r="636" spans="5:6" x14ac:dyDescent="0.25">
      <c r="E636" s="1065"/>
      <c r="F636" s="1086"/>
    </row>
    <row r="637" spans="5:6" x14ac:dyDescent="0.25">
      <c r="E637" s="1065"/>
      <c r="F637" s="1086"/>
    </row>
    <row r="638" spans="5:6" x14ac:dyDescent="0.25">
      <c r="E638" s="1065"/>
      <c r="F638" s="1086"/>
    </row>
    <row r="639" spans="5:6" x14ac:dyDescent="0.25">
      <c r="E639" s="1065"/>
      <c r="F639" s="1086"/>
    </row>
    <row r="640" spans="5:6" x14ac:dyDescent="0.25">
      <c r="E640" s="1065"/>
      <c r="F640" s="1086"/>
    </row>
    <row r="641" spans="5:6" x14ac:dyDescent="0.25">
      <c r="E641" s="1065"/>
      <c r="F641" s="1086"/>
    </row>
    <row r="642" spans="5:6" x14ac:dyDescent="0.25">
      <c r="E642" s="1065"/>
      <c r="F642" s="1086"/>
    </row>
    <row r="643" spans="5:6" x14ac:dyDescent="0.25">
      <c r="E643" s="1065"/>
      <c r="F643" s="1086"/>
    </row>
    <row r="644" spans="5:6" x14ac:dyDescent="0.25">
      <c r="E644" s="1065"/>
      <c r="F644" s="1086"/>
    </row>
    <row r="645" spans="5:6" x14ac:dyDescent="0.25">
      <c r="E645" s="1065"/>
      <c r="F645" s="1086"/>
    </row>
    <row r="646" spans="5:6" x14ac:dyDescent="0.25">
      <c r="E646" s="1065"/>
      <c r="F646" s="1086"/>
    </row>
    <row r="647" spans="5:6" x14ac:dyDescent="0.25">
      <c r="E647" s="1065"/>
      <c r="F647" s="1086"/>
    </row>
    <row r="648" spans="5:6" x14ac:dyDescent="0.25">
      <c r="E648" s="1065"/>
      <c r="F648" s="1086"/>
    </row>
    <row r="649" spans="5:6" x14ac:dyDescent="0.25">
      <c r="E649" s="1065"/>
      <c r="F649" s="1086"/>
    </row>
    <row r="650" spans="5:6" x14ac:dyDescent="0.25">
      <c r="E650" s="1065"/>
      <c r="F650" s="1086"/>
    </row>
    <row r="651" spans="5:6" x14ac:dyDescent="0.25">
      <c r="E651" s="1065"/>
      <c r="F651" s="1086"/>
    </row>
    <row r="652" spans="5:6" x14ac:dyDescent="0.25">
      <c r="E652" s="1065"/>
      <c r="F652" s="1086"/>
    </row>
    <row r="653" spans="5:6" x14ac:dyDescent="0.25">
      <c r="E653" s="1065"/>
      <c r="F653" s="1086"/>
    </row>
    <row r="654" spans="5:6" x14ac:dyDescent="0.25">
      <c r="E654" s="1065"/>
      <c r="F654" s="1086"/>
    </row>
    <row r="655" spans="5:6" x14ac:dyDescent="0.25">
      <c r="E655" s="1065"/>
      <c r="F655" s="1086"/>
    </row>
    <row r="656" spans="5:6" x14ac:dyDescent="0.25">
      <c r="E656" s="1065"/>
      <c r="F656" s="1086"/>
    </row>
    <row r="657" spans="5:6" x14ac:dyDescent="0.25">
      <c r="E657" s="1065"/>
      <c r="F657" s="1086"/>
    </row>
    <row r="658" spans="5:6" x14ac:dyDescent="0.25">
      <c r="E658" s="1065"/>
      <c r="F658" s="1086"/>
    </row>
    <row r="659" spans="5:6" x14ac:dyDescent="0.25">
      <c r="E659" s="1065"/>
      <c r="F659" s="1086"/>
    </row>
    <row r="660" spans="5:6" x14ac:dyDescent="0.25">
      <c r="E660" s="1065"/>
      <c r="F660" s="1086"/>
    </row>
    <row r="661" spans="5:6" x14ac:dyDescent="0.25">
      <c r="E661" s="1065"/>
      <c r="F661" s="1086"/>
    </row>
    <row r="662" spans="5:6" x14ac:dyDescent="0.25">
      <c r="E662" s="1065"/>
      <c r="F662" s="1086"/>
    </row>
    <row r="663" spans="5:6" x14ac:dyDescent="0.25">
      <c r="E663" s="1065"/>
      <c r="F663" s="1086"/>
    </row>
    <row r="664" spans="5:6" x14ac:dyDescent="0.25">
      <c r="E664" s="1065"/>
      <c r="F664" s="1086"/>
    </row>
    <row r="665" spans="5:6" x14ac:dyDescent="0.25">
      <c r="E665" s="1065"/>
      <c r="F665" s="1086"/>
    </row>
    <row r="666" spans="5:6" x14ac:dyDescent="0.25">
      <c r="E666" s="1065"/>
      <c r="F666" s="1086"/>
    </row>
    <row r="667" spans="5:6" x14ac:dyDescent="0.25">
      <c r="E667" s="1065"/>
      <c r="F667" s="1086"/>
    </row>
    <row r="668" spans="5:6" x14ac:dyDescent="0.25">
      <c r="E668" s="1065"/>
      <c r="F668" s="1086"/>
    </row>
    <row r="669" spans="5:6" x14ac:dyDescent="0.25">
      <c r="E669" s="1065"/>
      <c r="F669" s="1086"/>
    </row>
    <row r="670" spans="5:6" x14ac:dyDescent="0.25">
      <c r="E670" s="1065"/>
      <c r="F670" s="1086"/>
    </row>
    <row r="671" spans="5:6" x14ac:dyDescent="0.25">
      <c r="E671" s="1065"/>
      <c r="F671" s="1086"/>
    </row>
    <row r="672" spans="5:6" x14ac:dyDescent="0.25">
      <c r="E672" s="1065"/>
      <c r="F672" s="1086"/>
    </row>
    <row r="673" spans="5:6" x14ac:dyDescent="0.25">
      <c r="E673" s="1065"/>
      <c r="F673" s="1086"/>
    </row>
    <row r="674" spans="5:6" x14ac:dyDescent="0.25">
      <c r="E674" s="1065"/>
      <c r="F674" s="1086"/>
    </row>
    <row r="675" spans="5:6" x14ac:dyDescent="0.25">
      <c r="E675" s="1065"/>
      <c r="F675" s="1086"/>
    </row>
    <row r="676" spans="5:6" x14ac:dyDescent="0.25">
      <c r="E676" s="1065"/>
      <c r="F676" s="1086"/>
    </row>
    <row r="677" spans="5:6" x14ac:dyDescent="0.25">
      <c r="E677" s="1065"/>
      <c r="F677" s="1086"/>
    </row>
    <row r="678" spans="5:6" x14ac:dyDescent="0.25">
      <c r="E678" s="1065"/>
      <c r="F678" s="1086"/>
    </row>
    <row r="679" spans="5:6" x14ac:dyDescent="0.25">
      <c r="E679" s="1065"/>
      <c r="F679" s="1086"/>
    </row>
    <row r="680" spans="5:6" x14ac:dyDescent="0.25">
      <c r="E680" s="1065"/>
      <c r="F680" s="1086"/>
    </row>
    <row r="681" spans="5:6" x14ac:dyDescent="0.25">
      <c r="E681" s="1065"/>
      <c r="F681" s="1086"/>
    </row>
    <row r="682" spans="5:6" x14ac:dyDescent="0.25">
      <c r="E682" s="1065"/>
      <c r="F682" s="1086"/>
    </row>
    <row r="683" spans="5:6" x14ac:dyDescent="0.25">
      <c r="E683" s="1065"/>
      <c r="F683" s="1086"/>
    </row>
    <row r="684" spans="5:6" x14ac:dyDescent="0.25">
      <c r="E684" s="1065"/>
      <c r="F684" s="1086"/>
    </row>
    <row r="685" spans="5:6" x14ac:dyDescent="0.25">
      <c r="E685" s="1065"/>
      <c r="F685" s="1086"/>
    </row>
    <row r="686" spans="5:6" x14ac:dyDescent="0.25">
      <c r="E686" s="1065"/>
      <c r="F686" s="1086"/>
    </row>
    <row r="687" spans="5:6" x14ac:dyDescent="0.25">
      <c r="E687" s="1065"/>
      <c r="F687" s="1086"/>
    </row>
    <row r="688" spans="5:6" x14ac:dyDescent="0.25">
      <c r="E688" s="1065"/>
      <c r="F688" s="1086"/>
    </row>
    <row r="689" spans="5:6" x14ac:dyDescent="0.25">
      <c r="E689" s="1065"/>
      <c r="F689" s="1086"/>
    </row>
    <row r="690" spans="5:6" x14ac:dyDescent="0.25">
      <c r="E690" s="1065"/>
      <c r="F690" s="1086"/>
    </row>
    <row r="691" spans="5:6" x14ac:dyDescent="0.25">
      <c r="E691" s="1065"/>
      <c r="F691" s="1086"/>
    </row>
    <row r="692" spans="5:6" x14ac:dyDescent="0.25">
      <c r="E692" s="1065"/>
      <c r="F692" s="1086"/>
    </row>
    <row r="693" spans="5:6" x14ac:dyDescent="0.25">
      <c r="E693" s="1065"/>
      <c r="F693" s="1086"/>
    </row>
    <row r="694" spans="5:6" x14ac:dyDescent="0.25">
      <c r="E694" s="1065"/>
      <c r="F694" s="1086"/>
    </row>
    <row r="695" spans="5:6" x14ac:dyDescent="0.25">
      <c r="E695" s="1065"/>
      <c r="F695" s="1086"/>
    </row>
    <row r="696" spans="5:6" x14ac:dyDescent="0.25">
      <c r="E696" s="1065"/>
      <c r="F696" s="1086"/>
    </row>
    <row r="697" spans="5:6" x14ac:dyDescent="0.25">
      <c r="E697" s="1065"/>
      <c r="F697" s="1086"/>
    </row>
    <row r="698" spans="5:6" x14ac:dyDescent="0.25">
      <c r="E698" s="1065"/>
      <c r="F698" s="1086"/>
    </row>
    <row r="699" spans="5:6" x14ac:dyDescent="0.25">
      <c r="E699" s="1065"/>
      <c r="F699" s="1086"/>
    </row>
    <row r="700" spans="5:6" x14ac:dyDescent="0.25">
      <c r="E700" s="1065"/>
      <c r="F700" s="1086"/>
    </row>
    <row r="701" spans="5:6" x14ac:dyDescent="0.25">
      <c r="E701" s="1065"/>
      <c r="F701" s="1086"/>
    </row>
    <row r="702" spans="5:6" x14ac:dyDescent="0.25">
      <c r="E702" s="1065"/>
      <c r="F702" s="1086"/>
    </row>
    <row r="703" spans="5:6" x14ac:dyDescent="0.25">
      <c r="E703" s="1065"/>
      <c r="F703" s="1086"/>
    </row>
    <row r="704" spans="5:6" x14ac:dyDescent="0.25">
      <c r="E704" s="1065"/>
      <c r="F704" s="1086"/>
    </row>
    <row r="705" spans="5:6" x14ac:dyDescent="0.25">
      <c r="E705" s="1065"/>
      <c r="F705" s="1086"/>
    </row>
    <row r="706" spans="5:6" x14ac:dyDescent="0.25">
      <c r="E706" s="1065"/>
      <c r="F706" s="1086"/>
    </row>
    <row r="707" spans="5:6" x14ac:dyDescent="0.25">
      <c r="E707" s="1065"/>
      <c r="F707" s="1086"/>
    </row>
    <row r="708" spans="5:6" x14ac:dyDescent="0.25">
      <c r="E708" s="1065"/>
      <c r="F708" s="1086"/>
    </row>
    <row r="709" spans="5:6" x14ac:dyDescent="0.25">
      <c r="E709" s="1065"/>
      <c r="F709" s="1086"/>
    </row>
    <row r="710" spans="5:6" x14ac:dyDescent="0.25">
      <c r="E710" s="1065"/>
      <c r="F710" s="1086"/>
    </row>
    <row r="711" spans="5:6" x14ac:dyDescent="0.25">
      <c r="E711" s="1065"/>
      <c r="F711" s="1086"/>
    </row>
    <row r="712" spans="5:6" x14ac:dyDescent="0.25">
      <c r="E712" s="1065"/>
      <c r="F712" s="1086"/>
    </row>
    <row r="713" spans="5:6" x14ac:dyDescent="0.25">
      <c r="E713" s="1065"/>
      <c r="F713" s="1086"/>
    </row>
    <row r="714" spans="5:6" x14ac:dyDescent="0.25">
      <c r="E714" s="1065"/>
      <c r="F714" s="1086"/>
    </row>
    <row r="715" spans="5:6" x14ac:dyDescent="0.25">
      <c r="E715" s="1065"/>
      <c r="F715" s="1086"/>
    </row>
    <row r="716" spans="5:6" x14ac:dyDescent="0.25">
      <c r="E716" s="1065"/>
      <c r="F716" s="1086"/>
    </row>
    <row r="717" spans="5:6" x14ac:dyDescent="0.25">
      <c r="E717" s="1065"/>
      <c r="F717" s="1086"/>
    </row>
    <row r="718" spans="5:6" x14ac:dyDescent="0.25">
      <c r="E718" s="1065"/>
      <c r="F718" s="1086"/>
    </row>
    <row r="719" spans="5:6" x14ac:dyDescent="0.25">
      <c r="E719" s="1065"/>
      <c r="F719" s="1086"/>
    </row>
    <row r="720" spans="5:6" x14ac:dyDescent="0.25">
      <c r="E720" s="1065"/>
      <c r="F720" s="1086"/>
    </row>
    <row r="721" spans="5:6" x14ac:dyDescent="0.25">
      <c r="E721" s="1065"/>
      <c r="F721" s="1086"/>
    </row>
    <row r="722" spans="5:6" x14ac:dyDescent="0.25">
      <c r="E722" s="1065"/>
      <c r="F722" s="1086"/>
    </row>
    <row r="723" spans="5:6" x14ac:dyDescent="0.25">
      <c r="E723" s="1065"/>
      <c r="F723" s="1086"/>
    </row>
    <row r="724" spans="5:6" x14ac:dyDescent="0.25">
      <c r="E724" s="1065"/>
      <c r="F724" s="1086"/>
    </row>
    <row r="725" spans="5:6" x14ac:dyDescent="0.25">
      <c r="E725" s="1065"/>
      <c r="F725" s="1086"/>
    </row>
    <row r="726" spans="5:6" x14ac:dyDescent="0.25">
      <c r="E726" s="1065"/>
      <c r="F726" s="1086"/>
    </row>
    <row r="727" spans="5:6" x14ac:dyDescent="0.25">
      <c r="E727" s="1065"/>
      <c r="F727" s="1086"/>
    </row>
    <row r="728" spans="5:6" x14ac:dyDescent="0.25">
      <c r="E728" s="1065"/>
      <c r="F728" s="1086"/>
    </row>
    <row r="729" spans="5:6" x14ac:dyDescent="0.25">
      <c r="E729" s="1065"/>
      <c r="F729" s="1086"/>
    </row>
    <row r="730" spans="5:6" x14ac:dyDescent="0.25">
      <c r="E730" s="1065"/>
      <c r="F730" s="1086"/>
    </row>
    <row r="731" spans="5:6" x14ac:dyDescent="0.25">
      <c r="E731" s="1065"/>
      <c r="F731" s="1086"/>
    </row>
    <row r="732" spans="5:6" x14ac:dyDescent="0.25">
      <c r="E732" s="1065"/>
      <c r="F732" s="1086"/>
    </row>
    <row r="733" spans="5:6" x14ac:dyDescent="0.25">
      <c r="E733" s="1065"/>
      <c r="F733" s="1086"/>
    </row>
    <row r="734" spans="5:6" x14ac:dyDescent="0.25">
      <c r="E734" s="1065"/>
      <c r="F734" s="1086"/>
    </row>
    <row r="735" spans="5:6" x14ac:dyDescent="0.25">
      <c r="E735" s="1065"/>
      <c r="F735" s="1086"/>
    </row>
    <row r="736" spans="5:6" x14ac:dyDescent="0.25">
      <c r="E736" s="1065"/>
      <c r="F736" s="1086"/>
    </row>
    <row r="737" spans="5:6" x14ac:dyDescent="0.25">
      <c r="E737" s="1065"/>
      <c r="F737" s="1086"/>
    </row>
    <row r="738" spans="5:6" x14ac:dyDescent="0.25">
      <c r="E738" s="1065"/>
      <c r="F738" s="1086"/>
    </row>
    <row r="739" spans="5:6" x14ac:dyDescent="0.25">
      <c r="E739" s="1065"/>
      <c r="F739" s="1086"/>
    </row>
    <row r="740" spans="5:6" x14ac:dyDescent="0.25">
      <c r="E740" s="1065"/>
      <c r="F740" s="1086"/>
    </row>
    <row r="741" spans="5:6" x14ac:dyDescent="0.25">
      <c r="E741" s="1065"/>
      <c r="F741" s="1086"/>
    </row>
    <row r="742" spans="5:6" x14ac:dyDescent="0.25">
      <c r="E742" s="1065"/>
      <c r="F742" s="1086"/>
    </row>
    <row r="743" spans="5:6" x14ac:dyDescent="0.25">
      <c r="E743" s="1065"/>
      <c r="F743" s="1086"/>
    </row>
    <row r="744" spans="5:6" x14ac:dyDescent="0.25">
      <c r="E744" s="1065"/>
      <c r="F744" s="1086"/>
    </row>
    <row r="745" spans="5:6" x14ac:dyDescent="0.25">
      <c r="E745" s="1065"/>
      <c r="F745" s="1086"/>
    </row>
    <row r="746" spans="5:6" x14ac:dyDescent="0.25">
      <c r="E746" s="1065"/>
      <c r="F746" s="1086"/>
    </row>
    <row r="747" spans="5:6" x14ac:dyDescent="0.25">
      <c r="E747" s="1065"/>
      <c r="F747" s="1086"/>
    </row>
    <row r="748" spans="5:6" x14ac:dyDescent="0.25">
      <c r="E748" s="1065"/>
      <c r="F748" s="1086"/>
    </row>
    <row r="749" spans="5:6" x14ac:dyDescent="0.25">
      <c r="E749" s="1065"/>
      <c r="F749" s="1086"/>
    </row>
    <row r="750" spans="5:6" x14ac:dyDescent="0.25">
      <c r="E750" s="1065"/>
      <c r="F750" s="1086"/>
    </row>
    <row r="751" spans="5:6" x14ac:dyDescent="0.25">
      <c r="E751" s="1065"/>
      <c r="F751" s="1086"/>
    </row>
    <row r="752" spans="5:6" x14ac:dyDescent="0.25">
      <c r="E752" s="1065"/>
      <c r="F752" s="1086"/>
    </row>
    <row r="753" spans="5:6" x14ac:dyDescent="0.25">
      <c r="E753" s="1065"/>
      <c r="F753" s="1086"/>
    </row>
    <row r="754" spans="5:6" x14ac:dyDescent="0.25">
      <c r="E754" s="1065"/>
      <c r="F754" s="1086"/>
    </row>
    <row r="755" spans="5:6" x14ac:dyDescent="0.25">
      <c r="E755" s="1065"/>
      <c r="F755" s="1086"/>
    </row>
    <row r="756" spans="5:6" x14ac:dyDescent="0.25">
      <c r="E756" s="1065"/>
      <c r="F756" s="1086"/>
    </row>
    <row r="757" spans="5:6" x14ac:dyDescent="0.25">
      <c r="E757" s="1065"/>
      <c r="F757" s="1086"/>
    </row>
    <row r="758" spans="5:6" x14ac:dyDescent="0.25">
      <c r="E758" s="1065"/>
      <c r="F758" s="1086"/>
    </row>
    <row r="759" spans="5:6" x14ac:dyDescent="0.25">
      <c r="E759" s="1065"/>
      <c r="F759" s="1086"/>
    </row>
    <row r="760" spans="5:6" x14ac:dyDescent="0.25">
      <c r="E760" s="1065"/>
      <c r="F760" s="1086"/>
    </row>
    <row r="761" spans="5:6" x14ac:dyDescent="0.25">
      <c r="E761" s="1065"/>
      <c r="F761" s="1086"/>
    </row>
    <row r="762" spans="5:6" x14ac:dyDescent="0.25">
      <c r="E762" s="1065"/>
      <c r="F762" s="1086"/>
    </row>
    <row r="763" spans="5:6" x14ac:dyDescent="0.25">
      <c r="E763" s="1065"/>
      <c r="F763" s="1086"/>
    </row>
    <row r="764" spans="5:6" x14ac:dyDescent="0.25">
      <c r="E764" s="1065"/>
      <c r="F764" s="1086"/>
    </row>
    <row r="765" spans="5:6" x14ac:dyDescent="0.25">
      <c r="E765" s="1065"/>
      <c r="F765" s="1086"/>
    </row>
    <row r="766" spans="5:6" x14ac:dyDescent="0.25">
      <c r="E766" s="1065"/>
      <c r="F766" s="1086"/>
    </row>
    <row r="767" spans="5:6" x14ac:dyDescent="0.25">
      <c r="E767" s="1065"/>
      <c r="F767" s="1086"/>
    </row>
    <row r="768" spans="5:6" x14ac:dyDescent="0.25">
      <c r="E768" s="1065"/>
      <c r="F768" s="1086"/>
    </row>
    <row r="769" spans="5:6" x14ac:dyDescent="0.25">
      <c r="E769" s="1065"/>
      <c r="F769" s="1086"/>
    </row>
    <row r="770" spans="5:6" x14ac:dyDescent="0.25">
      <c r="E770" s="1065"/>
      <c r="F770" s="1086"/>
    </row>
    <row r="771" spans="5:6" x14ac:dyDescent="0.25">
      <c r="E771" s="1065"/>
      <c r="F771" s="1086"/>
    </row>
    <row r="772" spans="5:6" x14ac:dyDescent="0.25">
      <c r="E772" s="1065"/>
      <c r="F772" s="1086"/>
    </row>
    <row r="773" spans="5:6" x14ac:dyDescent="0.25">
      <c r="E773" s="1065"/>
      <c r="F773" s="1086"/>
    </row>
    <row r="774" spans="5:6" x14ac:dyDescent="0.25">
      <c r="E774" s="1065"/>
      <c r="F774" s="1086"/>
    </row>
    <row r="775" spans="5:6" x14ac:dyDescent="0.25">
      <c r="E775" s="1065"/>
      <c r="F775" s="1086"/>
    </row>
    <row r="776" spans="5:6" x14ac:dyDescent="0.25">
      <c r="E776" s="1065"/>
      <c r="F776" s="1086"/>
    </row>
    <row r="777" spans="5:6" x14ac:dyDescent="0.25">
      <c r="E777" s="1065"/>
      <c r="F777" s="1086"/>
    </row>
    <row r="778" spans="5:6" x14ac:dyDescent="0.25">
      <c r="E778" s="1065"/>
      <c r="F778" s="1086"/>
    </row>
    <row r="779" spans="5:6" x14ac:dyDescent="0.25">
      <c r="E779" s="1065"/>
      <c r="F779" s="1086"/>
    </row>
    <row r="780" spans="5:6" x14ac:dyDescent="0.25">
      <c r="E780" s="1065"/>
      <c r="F780" s="1086"/>
    </row>
    <row r="781" spans="5:6" x14ac:dyDescent="0.25">
      <c r="E781" s="1065"/>
      <c r="F781" s="1086"/>
    </row>
    <row r="782" spans="5:6" x14ac:dyDescent="0.25">
      <c r="E782" s="1065"/>
      <c r="F782" s="1086"/>
    </row>
    <row r="783" spans="5:6" x14ac:dyDescent="0.25">
      <c r="E783" s="1065"/>
      <c r="F783" s="1086"/>
    </row>
    <row r="784" spans="5:6" x14ac:dyDescent="0.25">
      <c r="E784" s="1065"/>
      <c r="F784" s="1086"/>
    </row>
    <row r="785" spans="5:6" x14ac:dyDescent="0.25">
      <c r="E785" s="1065"/>
      <c r="F785" s="1086"/>
    </row>
    <row r="786" spans="5:6" x14ac:dyDescent="0.25">
      <c r="E786" s="1065"/>
      <c r="F786" s="1086"/>
    </row>
    <row r="787" spans="5:6" x14ac:dyDescent="0.25">
      <c r="E787" s="1065"/>
      <c r="F787" s="1086"/>
    </row>
    <row r="788" spans="5:6" x14ac:dyDescent="0.25">
      <c r="E788" s="1065"/>
      <c r="F788" s="1086"/>
    </row>
    <row r="789" spans="5:6" x14ac:dyDescent="0.25">
      <c r="E789" s="1065"/>
      <c r="F789" s="1086"/>
    </row>
    <row r="790" spans="5:6" x14ac:dyDescent="0.25">
      <c r="E790" s="1065"/>
      <c r="F790" s="1086"/>
    </row>
    <row r="791" spans="5:6" x14ac:dyDescent="0.25">
      <c r="E791" s="1065"/>
      <c r="F791" s="1086"/>
    </row>
    <row r="792" spans="5:6" x14ac:dyDescent="0.25">
      <c r="E792" s="1065"/>
      <c r="F792" s="1086"/>
    </row>
    <row r="793" spans="5:6" x14ac:dyDescent="0.25">
      <c r="E793" s="1065"/>
      <c r="F793" s="1086"/>
    </row>
    <row r="794" spans="5:6" x14ac:dyDescent="0.25">
      <c r="E794" s="1065"/>
      <c r="F794" s="1086"/>
    </row>
    <row r="795" spans="5:6" x14ac:dyDescent="0.25">
      <c r="E795" s="1065"/>
      <c r="F795" s="1086"/>
    </row>
    <row r="796" spans="5:6" x14ac:dyDescent="0.25">
      <c r="E796" s="1065"/>
      <c r="F796" s="1086"/>
    </row>
    <row r="797" spans="5:6" x14ac:dyDescent="0.25">
      <c r="E797" s="1065"/>
      <c r="F797" s="1086"/>
    </row>
    <row r="798" spans="5:6" x14ac:dyDescent="0.25">
      <c r="E798" s="1065"/>
      <c r="F798" s="1086"/>
    </row>
    <row r="799" spans="5:6" x14ac:dyDescent="0.25">
      <c r="E799" s="1065"/>
      <c r="F799" s="1086"/>
    </row>
    <row r="800" spans="5:6" x14ac:dyDescent="0.25">
      <c r="E800" s="1065"/>
      <c r="F800" s="1086"/>
    </row>
    <row r="801" spans="5:6" x14ac:dyDescent="0.25">
      <c r="E801" s="1065"/>
      <c r="F801" s="1086"/>
    </row>
    <row r="802" spans="5:6" x14ac:dyDescent="0.25">
      <c r="E802" s="1065"/>
      <c r="F802" s="1086"/>
    </row>
    <row r="803" spans="5:6" x14ac:dyDescent="0.25">
      <c r="E803" s="1065"/>
      <c r="F803" s="1086"/>
    </row>
    <row r="804" spans="5:6" x14ac:dyDescent="0.25">
      <c r="E804" s="1065"/>
      <c r="F804" s="1086"/>
    </row>
    <row r="805" spans="5:6" x14ac:dyDescent="0.25">
      <c r="E805" s="1065"/>
      <c r="F805" s="1086"/>
    </row>
    <row r="806" spans="5:6" x14ac:dyDescent="0.25">
      <c r="E806" s="1065"/>
      <c r="F806" s="1086"/>
    </row>
    <row r="807" spans="5:6" x14ac:dyDescent="0.25">
      <c r="E807" s="1065"/>
      <c r="F807" s="1086"/>
    </row>
    <row r="808" spans="5:6" x14ac:dyDescent="0.25">
      <c r="E808" s="1065"/>
      <c r="F808" s="1086"/>
    </row>
    <row r="809" spans="5:6" x14ac:dyDescent="0.25">
      <c r="E809" s="1065"/>
      <c r="F809" s="1086"/>
    </row>
    <row r="810" spans="5:6" x14ac:dyDescent="0.25">
      <c r="E810" s="1065"/>
      <c r="F810" s="1086"/>
    </row>
    <row r="811" spans="5:6" x14ac:dyDescent="0.25">
      <c r="E811" s="1065"/>
      <c r="F811" s="1086"/>
    </row>
    <row r="812" spans="5:6" x14ac:dyDescent="0.25">
      <c r="E812" s="1065"/>
      <c r="F812" s="1086"/>
    </row>
    <row r="813" spans="5:6" x14ac:dyDescent="0.25">
      <c r="E813" s="1065"/>
      <c r="F813" s="1086"/>
    </row>
    <row r="814" spans="5:6" x14ac:dyDescent="0.25">
      <c r="E814" s="1065"/>
      <c r="F814" s="1086"/>
    </row>
    <row r="815" spans="5:6" x14ac:dyDescent="0.25">
      <c r="E815" s="1065"/>
      <c r="F815" s="1086"/>
    </row>
    <row r="816" spans="5:6" x14ac:dyDescent="0.25">
      <c r="E816" s="1065"/>
      <c r="F816" s="1086"/>
    </row>
    <row r="817" spans="5:6" x14ac:dyDescent="0.25">
      <c r="E817" s="1065"/>
      <c r="F817" s="1086"/>
    </row>
    <row r="818" spans="5:6" x14ac:dyDescent="0.25">
      <c r="E818" s="1065"/>
      <c r="F818" s="1086"/>
    </row>
    <row r="819" spans="5:6" x14ac:dyDescent="0.25">
      <c r="E819" s="1065"/>
      <c r="F819" s="1086"/>
    </row>
    <row r="820" spans="5:6" x14ac:dyDescent="0.25">
      <c r="E820" s="1065"/>
      <c r="F820" s="1086"/>
    </row>
    <row r="821" spans="5:6" x14ac:dyDescent="0.25">
      <c r="E821" s="1065"/>
      <c r="F821" s="1086"/>
    </row>
    <row r="822" spans="5:6" x14ac:dyDescent="0.25">
      <c r="E822" s="1065"/>
      <c r="F822" s="1086"/>
    </row>
    <row r="823" spans="5:6" x14ac:dyDescent="0.25">
      <c r="E823" s="1065"/>
      <c r="F823" s="1086"/>
    </row>
    <row r="824" spans="5:6" x14ac:dyDescent="0.25">
      <c r="E824" s="1065"/>
      <c r="F824" s="1086"/>
    </row>
    <row r="825" spans="5:6" x14ac:dyDescent="0.25">
      <c r="E825" s="1065"/>
      <c r="F825" s="1086"/>
    </row>
    <row r="826" spans="5:6" x14ac:dyDescent="0.25">
      <c r="E826" s="1065"/>
      <c r="F826" s="1086"/>
    </row>
    <row r="827" spans="5:6" x14ac:dyDescent="0.25">
      <c r="E827" s="1065"/>
      <c r="F827" s="1086"/>
    </row>
    <row r="828" spans="5:6" x14ac:dyDescent="0.25">
      <c r="E828" s="1065"/>
      <c r="F828" s="1086"/>
    </row>
    <row r="829" spans="5:6" x14ac:dyDescent="0.25">
      <c r="E829" s="1065"/>
      <c r="F829" s="1086"/>
    </row>
    <row r="830" spans="5:6" x14ac:dyDescent="0.25">
      <c r="E830" s="1065"/>
      <c r="F830" s="1086"/>
    </row>
    <row r="831" spans="5:6" x14ac:dyDescent="0.25">
      <c r="E831" s="1065"/>
      <c r="F831" s="1086"/>
    </row>
    <row r="832" spans="5:6" x14ac:dyDescent="0.25">
      <c r="E832" s="1065"/>
      <c r="F832" s="1086"/>
    </row>
    <row r="833" spans="5:6" x14ac:dyDescent="0.25">
      <c r="E833" s="1065"/>
      <c r="F833" s="1086"/>
    </row>
    <row r="834" spans="5:6" x14ac:dyDescent="0.25">
      <c r="E834" s="1065"/>
      <c r="F834" s="1086"/>
    </row>
    <row r="835" spans="5:6" x14ac:dyDescent="0.25">
      <c r="E835" s="1065"/>
      <c r="F835" s="1086"/>
    </row>
    <row r="836" spans="5:6" x14ac:dyDescent="0.25">
      <c r="E836" s="1065"/>
      <c r="F836" s="1086"/>
    </row>
    <row r="837" spans="5:6" x14ac:dyDescent="0.25">
      <c r="E837" s="1065"/>
      <c r="F837" s="1086"/>
    </row>
    <row r="838" spans="5:6" x14ac:dyDescent="0.25">
      <c r="E838" s="1065"/>
      <c r="F838" s="1086"/>
    </row>
    <row r="839" spans="5:6" x14ac:dyDescent="0.25">
      <c r="E839" s="1065"/>
      <c r="F839" s="1086"/>
    </row>
    <row r="840" spans="5:6" x14ac:dyDescent="0.25">
      <c r="E840" s="1065"/>
      <c r="F840" s="1086"/>
    </row>
    <row r="841" spans="5:6" x14ac:dyDescent="0.25">
      <c r="E841" s="1065"/>
      <c r="F841" s="1086"/>
    </row>
    <row r="842" spans="5:6" x14ac:dyDescent="0.25">
      <c r="E842" s="1065"/>
      <c r="F842" s="1086"/>
    </row>
    <row r="843" spans="5:6" x14ac:dyDescent="0.25">
      <c r="E843" s="1065"/>
      <c r="F843" s="1086"/>
    </row>
    <row r="844" spans="5:6" x14ac:dyDescent="0.25">
      <c r="E844" s="1065"/>
      <c r="F844" s="1086"/>
    </row>
    <row r="845" spans="5:6" x14ac:dyDescent="0.25">
      <c r="E845" s="1065"/>
      <c r="F845" s="1086"/>
    </row>
    <row r="846" spans="5:6" x14ac:dyDescent="0.25">
      <c r="E846" s="1065"/>
      <c r="F846" s="1086"/>
    </row>
    <row r="847" spans="5:6" x14ac:dyDescent="0.25">
      <c r="E847" s="1065"/>
      <c r="F847" s="1086"/>
    </row>
    <row r="848" spans="5:6" x14ac:dyDescent="0.25">
      <c r="E848" s="1065"/>
      <c r="F848" s="1086"/>
    </row>
    <row r="849" spans="5:6" x14ac:dyDescent="0.25">
      <c r="E849" s="1065"/>
      <c r="F849" s="1086"/>
    </row>
    <row r="850" spans="5:6" x14ac:dyDescent="0.25">
      <c r="E850" s="1065"/>
      <c r="F850" s="1086"/>
    </row>
    <row r="851" spans="5:6" x14ac:dyDescent="0.25">
      <c r="E851" s="1065"/>
      <c r="F851" s="1086"/>
    </row>
    <row r="852" spans="5:6" x14ac:dyDescent="0.25">
      <c r="E852" s="1065"/>
      <c r="F852" s="1086"/>
    </row>
    <row r="853" spans="5:6" x14ac:dyDescent="0.25">
      <c r="E853" s="1065"/>
      <c r="F853" s="1086"/>
    </row>
    <row r="854" spans="5:6" x14ac:dyDescent="0.25">
      <c r="E854" s="1065"/>
      <c r="F854" s="1086"/>
    </row>
    <row r="855" spans="5:6" x14ac:dyDescent="0.25">
      <c r="E855" s="1065"/>
      <c r="F855" s="1086"/>
    </row>
    <row r="856" spans="5:6" x14ac:dyDescent="0.25">
      <c r="E856" s="1065"/>
      <c r="F856" s="1086"/>
    </row>
    <row r="857" spans="5:6" x14ac:dyDescent="0.25">
      <c r="E857" s="1065"/>
      <c r="F857" s="1086"/>
    </row>
    <row r="858" spans="5:6" x14ac:dyDescent="0.25">
      <c r="E858" s="1065"/>
      <c r="F858" s="1086"/>
    </row>
    <row r="859" spans="5:6" x14ac:dyDescent="0.25">
      <c r="E859" s="1065"/>
      <c r="F859" s="1086"/>
    </row>
    <row r="860" spans="5:6" x14ac:dyDescent="0.25">
      <c r="E860" s="1065"/>
      <c r="F860" s="1086"/>
    </row>
    <row r="861" spans="5:6" x14ac:dyDescent="0.25">
      <c r="E861" s="1065"/>
      <c r="F861" s="1086"/>
    </row>
    <row r="862" spans="5:6" x14ac:dyDescent="0.25">
      <c r="E862" s="1065"/>
      <c r="F862" s="1086"/>
    </row>
    <row r="863" spans="5:6" x14ac:dyDescent="0.25">
      <c r="E863" s="1065"/>
      <c r="F863" s="1086"/>
    </row>
    <row r="864" spans="5:6" x14ac:dyDescent="0.25">
      <c r="E864" s="1065"/>
      <c r="F864" s="1086"/>
    </row>
    <row r="865" spans="5:6" x14ac:dyDescent="0.25">
      <c r="E865" s="1065"/>
      <c r="F865" s="1086"/>
    </row>
    <row r="866" spans="5:6" x14ac:dyDescent="0.25">
      <c r="E866" s="1065"/>
      <c r="F866" s="1086"/>
    </row>
    <row r="867" spans="5:6" x14ac:dyDescent="0.25">
      <c r="E867" s="1065"/>
      <c r="F867" s="1086"/>
    </row>
    <row r="868" spans="5:6" x14ac:dyDescent="0.25">
      <c r="E868" s="1065"/>
      <c r="F868" s="1086"/>
    </row>
    <row r="869" spans="5:6" x14ac:dyDescent="0.25">
      <c r="E869" s="1065"/>
      <c r="F869" s="1086"/>
    </row>
    <row r="870" spans="5:6" x14ac:dyDescent="0.25">
      <c r="E870" s="1065"/>
      <c r="F870" s="1086"/>
    </row>
    <row r="871" spans="5:6" x14ac:dyDescent="0.25">
      <c r="E871" s="1065"/>
      <c r="F871" s="1086"/>
    </row>
    <row r="872" spans="5:6" x14ac:dyDescent="0.25">
      <c r="E872" s="1065"/>
      <c r="F872" s="1086"/>
    </row>
    <row r="873" spans="5:6" x14ac:dyDescent="0.25">
      <c r="E873" s="1065"/>
      <c r="F873" s="1086"/>
    </row>
    <row r="874" spans="5:6" x14ac:dyDescent="0.25">
      <c r="E874" s="1065"/>
      <c r="F874" s="1086"/>
    </row>
    <row r="875" spans="5:6" x14ac:dyDescent="0.25">
      <c r="E875" s="1065"/>
      <c r="F875" s="1086"/>
    </row>
    <row r="876" spans="5:6" x14ac:dyDescent="0.25">
      <c r="E876" s="1065"/>
      <c r="F876" s="1086"/>
    </row>
    <row r="877" spans="5:6" x14ac:dyDescent="0.25">
      <c r="E877" s="1065"/>
      <c r="F877" s="1086"/>
    </row>
    <row r="878" spans="5:6" x14ac:dyDescent="0.25">
      <c r="E878" s="1065"/>
      <c r="F878" s="1086"/>
    </row>
    <row r="879" spans="5:6" x14ac:dyDescent="0.25">
      <c r="E879" s="1065"/>
      <c r="F879" s="1086"/>
    </row>
    <row r="880" spans="5:6" x14ac:dyDescent="0.25">
      <c r="E880" s="1065"/>
      <c r="F880" s="1086"/>
    </row>
    <row r="881" spans="5:6" x14ac:dyDescent="0.25">
      <c r="E881" s="1065"/>
      <c r="F881" s="1086"/>
    </row>
    <row r="882" spans="5:6" x14ac:dyDescent="0.25">
      <c r="E882" s="1065"/>
      <c r="F882" s="1086"/>
    </row>
    <row r="883" spans="5:6" x14ac:dyDescent="0.25">
      <c r="E883" s="1065"/>
      <c r="F883" s="1086"/>
    </row>
    <row r="884" spans="5:6" x14ac:dyDescent="0.25">
      <c r="E884" s="1065"/>
      <c r="F884" s="1086"/>
    </row>
    <row r="885" spans="5:6" x14ac:dyDescent="0.25">
      <c r="E885" s="1065"/>
      <c r="F885" s="1086"/>
    </row>
    <row r="886" spans="5:6" x14ac:dyDescent="0.25">
      <c r="E886" s="1065"/>
      <c r="F886" s="1086"/>
    </row>
    <row r="887" spans="5:6" x14ac:dyDescent="0.25">
      <c r="E887" s="1065"/>
      <c r="F887" s="1086"/>
    </row>
    <row r="888" spans="5:6" x14ac:dyDescent="0.25">
      <c r="E888" s="1065"/>
      <c r="F888" s="1086"/>
    </row>
    <row r="889" spans="5:6" x14ac:dyDescent="0.25">
      <c r="E889" s="1065"/>
      <c r="F889" s="1086"/>
    </row>
    <row r="890" spans="5:6" x14ac:dyDescent="0.25">
      <c r="E890" s="1065"/>
      <c r="F890" s="1086"/>
    </row>
    <row r="891" spans="5:6" x14ac:dyDescent="0.25">
      <c r="E891" s="1065"/>
      <c r="F891" s="1086"/>
    </row>
    <row r="892" spans="5:6" x14ac:dyDescent="0.25">
      <c r="E892" s="1065"/>
      <c r="F892" s="1086"/>
    </row>
    <row r="893" spans="5:6" x14ac:dyDescent="0.25">
      <c r="E893" s="1065"/>
      <c r="F893" s="1086"/>
    </row>
    <row r="894" spans="5:6" x14ac:dyDescent="0.25">
      <c r="E894" s="1065"/>
      <c r="F894" s="1086"/>
    </row>
    <row r="895" spans="5:6" x14ac:dyDescent="0.25">
      <c r="E895" s="1065"/>
      <c r="F895" s="1086"/>
    </row>
    <row r="896" spans="5:6" x14ac:dyDescent="0.25">
      <c r="E896" s="1065"/>
      <c r="F896" s="1086"/>
    </row>
    <row r="897" spans="5:6" x14ac:dyDescent="0.25">
      <c r="E897" s="1065"/>
      <c r="F897" s="1086"/>
    </row>
    <row r="898" spans="5:6" x14ac:dyDescent="0.25">
      <c r="E898" s="1065"/>
      <c r="F898" s="1086"/>
    </row>
    <row r="899" spans="5:6" x14ac:dyDescent="0.25">
      <c r="E899" s="1065"/>
      <c r="F899" s="1086"/>
    </row>
    <row r="900" spans="5:6" x14ac:dyDescent="0.25">
      <c r="E900" s="1065"/>
      <c r="F900" s="1086"/>
    </row>
    <row r="901" spans="5:6" x14ac:dyDescent="0.25">
      <c r="E901" s="1065"/>
      <c r="F901" s="1086"/>
    </row>
    <row r="902" spans="5:6" x14ac:dyDescent="0.25">
      <c r="E902" s="1065"/>
      <c r="F902" s="1086"/>
    </row>
    <row r="903" spans="5:6" x14ac:dyDescent="0.25">
      <c r="E903" s="1065"/>
      <c r="F903" s="1086"/>
    </row>
    <row r="904" spans="5:6" x14ac:dyDescent="0.25">
      <c r="E904" s="1065"/>
      <c r="F904" s="1086"/>
    </row>
    <row r="905" spans="5:6" x14ac:dyDescent="0.25">
      <c r="E905" s="1065"/>
      <c r="F905" s="1086"/>
    </row>
    <row r="906" spans="5:6" x14ac:dyDescent="0.25">
      <c r="E906" s="1065"/>
      <c r="F906" s="1086"/>
    </row>
    <row r="907" spans="5:6" x14ac:dyDescent="0.25">
      <c r="E907" s="1065"/>
      <c r="F907" s="1086"/>
    </row>
    <row r="908" spans="5:6" x14ac:dyDescent="0.25">
      <c r="E908" s="1065"/>
      <c r="F908" s="1086"/>
    </row>
    <row r="909" spans="5:6" x14ac:dyDescent="0.25">
      <c r="E909" s="1065"/>
      <c r="F909" s="1086"/>
    </row>
    <row r="910" spans="5:6" x14ac:dyDescent="0.25">
      <c r="E910" s="1065"/>
      <c r="F910" s="1086"/>
    </row>
    <row r="911" spans="5:6" x14ac:dyDescent="0.25">
      <c r="E911" s="1065"/>
      <c r="F911" s="1086"/>
    </row>
    <row r="912" spans="5:6" x14ac:dyDescent="0.25">
      <c r="E912" s="1065"/>
      <c r="F912" s="1086"/>
    </row>
    <row r="913" spans="5:6" x14ac:dyDescent="0.25">
      <c r="E913" s="1065"/>
      <c r="F913" s="1086"/>
    </row>
    <row r="914" spans="5:6" x14ac:dyDescent="0.25">
      <c r="E914" s="1065"/>
      <c r="F914" s="1086"/>
    </row>
    <row r="915" spans="5:6" x14ac:dyDescent="0.25">
      <c r="E915" s="1065"/>
      <c r="F915" s="1086"/>
    </row>
    <row r="916" spans="5:6" x14ac:dyDescent="0.25">
      <c r="E916" s="1065"/>
      <c r="F916" s="1086"/>
    </row>
    <row r="917" spans="5:6" x14ac:dyDescent="0.25">
      <c r="E917" s="1065"/>
      <c r="F917" s="1086"/>
    </row>
    <row r="918" spans="5:6" x14ac:dyDescent="0.25">
      <c r="E918" s="1065"/>
      <c r="F918" s="1086"/>
    </row>
    <row r="919" spans="5:6" x14ac:dyDescent="0.25">
      <c r="E919" s="1065"/>
      <c r="F919" s="1086"/>
    </row>
    <row r="920" spans="5:6" x14ac:dyDescent="0.25">
      <c r="E920" s="1065"/>
      <c r="F920" s="1086"/>
    </row>
    <row r="921" spans="5:6" x14ac:dyDescent="0.25">
      <c r="E921" s="1065"/>
      <c r="F921" s="1086"/>
    </row>
    <row r="922" spans="5:6" x14ac:dyDescent="0.25">
      <c r="E922" s="1065"/>
      <c r="F922" s="1086"/>
    </row>
    <row r="923" spans="5:6" x14ac:dyDescent="0.25">
      <c r="E923" s="1065"/>
      <c r="F923" s="1086"/>
    </row>
    <row r="924" spans="5:6" x14ac:dyDescent="0.25">
      <c r="E924" s="1065"/>
      <c r="F924" s="1086"/>
    </row>
    <row r="925" spans="5:6" x14ac:dyDescent="0.25">
      <c r="E925" s="1065"/>
      <c r="F925" s="1086"/>
    </row>
    <row r="926" spans="5:6" x14ac:dyDescent="0.25">
      <c r="E926" s="1065"/>
      <c r="F926" s="1086"/>
    </row>
    <row r="927" spans="5:6" x14ac:dyDescent="0.25">
      <c r="E927" s="1065"/>
      <c r="F927" s="1086"/>
    </row>
    <row r="928" spans="5:6" x14ac:dyDescent="0.25">
      <c r="E928" s="1065"/>
      <c r="F928" s="1086"/>
    </row>
    <row r="929" spans="5:6" x14ac:dyDescent="0.25">
      <c r="E929" s="1065"/>
      <c r="F929" s="1086"/>
    </row>
    <row r="930" spans="5:6" x14ac:dyDescent="0.25">
      <c r="E930" s="1065"/>
      <c r="F930" s="1086"/>
    </row>
    <row r="931" spans="5:6" x14ac:dyDescent="0.25">
      <c r="E931" s="1065"/>
      <c r="F931" s="1086"/>
    </row>
    <row r="932" spans="5:6" x14ac:dyDescent="0.25">
      <c r="E932" s="1065"/>
      <c r="F932" s="1086"/>
    </row>
    <row r="933" spans="5:6" x14ac:dyDescent="0.25">
      <c r="E933" s="1065"/>
      <c r="F933" s="1086"/>
    </row>
    <row r="934" spans="5:6" x14ac:dyDescent="0.25">
      <c r="E934" s="1065"/>
      <c r="F934" s="1086"/>
    </row>
    <row r="935" spans="5:6" x14ac:dyDescent="0.25">
      <c r="E935" s="1065"/>
      <c r="F935" s="1086"/>
    </row>
    <row r="936" spans="5:6" x14ac:dyDescent="0.25">
      <c r="E936" s="1065"/>
      <c r="F936" s="1086"/>
    </row>
    <row r="937" spans="5:6" x14ac:dyDescent="0.25">
      <c r="E937" s="1065"/>
      <c r="F937" s="1086"/>
    </row>
    <row r="938" spans="5:6" x14ac:dyDescent="0.25">
      <c r="E938" s="1065"/>
      <c r="F938" s="1086"/>
    </row>
    <row r="939" spans="5:6" x14ac:dyDescent="0.25">
      <c r="E939" s="1065"/>
      <c r="F939" s="1086"/>
    </row>
    <row r="940" spans="5:6" x14ac:dyDescent="0.25">
      <c r="E940" s="1065"/>
      <c r="F940" s="1086"/>
    </row>
    <row r="941" spans="5:6" x14ac:dyDescent="0.25">
      <c r="E941" s="1065"/>
      <c r="F941" s="1086"/>
    </row>
    <row r="942" spans="5:6" x14ac:dyDescent="0.25">
      <c r="E942" s="1065"/>
      <c r="F942" s="1086"/>
    </row>
    <row r="943" spans="5:6" x14ac:dyDescent="0.25">
      <c r="E943" s="1065"/>
      <c r="F943" s="1086"/>
    </row>
    <row r="944" spans="5:6" x14ac:dyDescent="0.25">
      <c r="E944" s="1065"/>
      <c r="F944" s="1086"/>
    </row>
    <row r="945" spans="5:6" x14ac:dyDescent="0.25">
      <c r="E945" s="1065"/>
      <c r="F945" s="1086"/>
    </row>
    <row r="946" spans="5:6" x14ac:dyDescent="0.25">
      <c r="E946" s="1065"/>
      <c r="F946" s="1086"/>
    </row>
    <row r="947" spans="5:6" x14ac:dyDescent="0.25">
      <c r="E947" s="1065"/>
      <c r="F947" s="1086"/>
    </row>
    <row r="948" spans="5:6" x14ac:dyDescent="0.25">
      <c r="E948" s="1065"/>
      <c r="F948" s="1086"/>
    </row>
    <row r="949" spans="5:6" x14ac:dyDescent="0.25">
      <c r="E949" s="1065"/>
      <c r="F949" s="1086"/>
    </row>
    <row r="950" spans="5:6" x14ac:dyDescent="0.25">
      <c r="E950" s="1065"/>
      <c r="F950" s="1086"/>
    </row>
    <row r="951" spans="5:6" x14ac:dyDescent="0.25">
      <c r="E951" s="1065"/>
      <c r="F951" s="1086"/>
    </row>
    <row r="952" spans="5:6" x14ac:dyDescent="0.25">
      <c r="E952" s="1065"/>
      <c r="F952" s="1086"/>
    </row>
    <row r="953" spans="5:6" x14ac:dyDescent="0.25">
      <c r="E953" s="1065"/>
      <c r="F953" s="1086"/>
    </row>
    <row r="954" spans="5:6" x14ac:dyDescent="0.25">
      <c r="E954" s="1065"/>
      <c r="F954" s="1086"/>
    </row>
    <row r="955" spans="5:6" x14ac:dyDescent="0.25">
      <c r="E955" s="1065"/>
      <c r="F955" s="1086"/>
    </row>
    <row r="956" spans="5:6" x14ac:dyDescent="0.25">
      <c r="E956" s="1065"/>
      <c r="F956" s="1086"/>
    </row>
    <row r="957" spans="5:6" x14ac:dyDescent="0.25">
      <c r="E957" s="1065"/>
      <c r="F957" s="1086"/>
    </row>
    <row r="958" spans="5:6" x14ac:dyDescent="0.25">
      <c r="E958" s="1065"/>
      <c r="F958" s="1086"/>
    </row>
    <row r="959" spans="5:6" x14ac:dyDescent="0.25">
      <c r="E959" s="1065"/>
      <c r="F959" s="1086"/>
    </row>
    <row r="960" spans="5:6" x14ac:dyDescent="0.25">
      <c r="E960" s="1065"/>
      <c r="F960" s="1086"/>
    </row>
    <row r="961" spans="5:6" x14ac:dyDescent="0.25">
      <c r="E961" s="1065"/>
      <c r="F961" s="1086"/>
    </row>
    <row r="962" spans="5:6" x14ac:dyDescent="0.25">
      <c r="E962" s="1065"/>
      <c r="F962" s="1086"/>
    </row>
    <row r="963" spans="5:6" x14ac:dyDescent="0.25">
      <c r="E963" s="1065"/>
      <c r="F963" s="1086"/>
    </row>
    <row r="964" spans="5:6" x14ac:dyDescent="0.25">
      <c r="E964" s="1065"/>
      <c r="F964" s="1086"/>
    </row>
    <row r="965" spans="5:6" x14ac:dyDescent="0.25">
      <c r="E965" s="1065"/>
      <c r="F965" s="1086"/>
    </row>
    <row r="966" spans="5:6" x14ac:dyDescent="0.25">
      <c r="E966" s="1065"/>
      <c r="F966" s="1086"/>
    </row>
    <row r="967" spans="5:6" x14ac:dyDescent="0.25">
      <c r="E967" s="1065"/>
      <c r="F967" s="1086"/>
    </row>
    <row r="968" spans="5:6" x14ac:dyDescent="0.25">
      <c r="E968" s="1065"/>
      <c r="F968" s="1086"/>
    </row>
    <row r="969" spans="5:6" x14ac:dyDescent="0.25">
      <c r="E969" s="1065"/>
      <c r="F969" s="1086"/>
    </row>
    <row r="970" spans="5:6" x14ac:dyDescent="0.25">
      <c r="E970" s="1065"/>
      <c r="F970" s="1086"/>
    </row>
    <row r="971" spans="5:6" x14ac:dyDescent="0.25">
      <c r="E971" s="1065"/>
      <c r="F971" s="1086"/>
    </row>
    <row r="972" spans="5:6" x14ac:dyDescent="0.25">
      <c r="E972" s="1065"/>
      <c r="F972" s="1086"/>
    </row>
    <row r="973" spans="5:6" x14ac:dyDescent="0.25">
      <c r="E973" s="1065"/>
      <c r="F973" s="1086"/>
    </row>
    <row r="974" spans="5:6" x14ac:dyDescent="0.25">
      <c r="E974" s="1065"/>
      <c r="F974" s="1086"/>
    </row>
    <row r="975" spans="5:6" x14ac:dyDescent="0.25">
      <c r="E975" s="1065"/>
      <c r="F975" s="1086"/>
    </row>
    <row r="976" spans="5:6" x14ac:dyDescent="0.25">
      <c r="E976" s="1065"/>
      <c r="F976" s="1086"/>
    </row>
    <row r="977" spans="5:6" x14ac:dyDescent="0.25">
      <c r="E977" s="1065"/>
      <c r="F977" s="1086"/>
    </row>
    <row r="978" spans="5:6" x14ac:dyDescent="0.25">
      <c r="E978" s="1065"/>
      <c r="F978" s="1086"/>
    </row>
    <row r="979" spans="5:6" x14ac:dyDescent="0.25">
      <c r="E979" s="1065"/>
      <c r="F979" s="1086"/>
    </row>
    <row r="980" spans="5:6" x14ac:dyDescent="0.25">
      <c r="E980" s="1065"/>
      <c r="F980" s="1086"/>
    </row>
    <row r="981" spans="5:6" x14ac:dyDescent="0.25">
      <c r="E981" s="1065"/>
      <c r="F981" s="1086"/>
    </row>
    <row r="982" spans="5:6" x14ac:dyDescent="0.25">
      <c r="E982" s="1065"/>
      <c r="F982" s="1086"/>
    </row>
    <row r="983" spans="5:6" x14ac:dyDescent="0.25">
      <c r="E983" s="1065"/>
      <c r="F983" s="1086"/>
    </row>
    <row r="984" spans="5:6" x14ac:dyDescent="0.25">
      <c r="E984" s="1065"/>
      <c r="F984" s="1086"/>
    </row>
    <row r="985" spans="5:6" x14ac:dyDescent="0.25">
      <c r="E985" s="1065"/>
      <c r="F985" s="1086"/>
    </row>
    <row r="986" spans="5:6" x14ac:dyDescent="0.25">
      <c r="E986" s="1065"/>
      <c r="F986" s="1086"/>
    </row>
    <row r="987" spans="5:6" x14ac:dyDescent="0.25">
      <c r="E987" s="1065"/>
      <c r="F987" s="1086"/>
    </row>
    <row r="988" spans="5:6" x14ac:dyDescent="0.25">
      <c r="E988" s="1065"/>
      <c r="F988" s="1086"/>
    </row>
    <row r="989" spans="5:6" x14ac:dyDescent="0.25">
      <c r="E989" s="1065"/>
      <c r="F989" s="1086"/>
    </row>
    <row r="990" spans="5:6" x14ac:dyDescent="0.25">
      <c r="E990" s="1065"/>
      <c r="F990" s="1086"/>
    </row>
    <row r="991" spans="5:6" x14ac:dyDescent="0.25">
      <c r="E991" s="1065"/>
      <c r="F991" s="1086"/>
    </row>
    <row r="992" spans="5:6" x14ac:dyDescent="0.25">
      <c r="E992" s="1065"/>
      <c r="F992" s="1086"/>
    </row>
    <row r="993" spans="5:6" x14ac:dyDescent="0.25">
      <c r="E993" s="1065"/>
      <c r="F993" s="1086"/>
    </row>
    <row r="994" spans="5:6" x14ac:dyDescent="0.25">
      <c r="E994" s="1065"/>
      <c r="F994" s="1086"/>
    </row>
    <row r="995" spans="5:6" x14ac:dyDescent="0.25">
      <c r="E995" s="1065"/>
      <c r="F995" s="1086"/>
    </row>
    <row r="996" spans="5:6" x14ac:dyDescent="0.25">
      <c r="E996" s="1065"/>
      <c r="F996" s="1086"/>
    </row>
    <row r="997" spans="5:6" x14ac:dyDescent="0.25">
      <c r="E997" s="1065"/>
      <c r="F997" s="1086"/>
    </row>
    <row r="998" spans="5:6" x14ac:dyDescent="0.25">
      <c r="E998" s="1065"/>
      <c r="F998" s="1086"/>
    </row>
    <row r="999" spans="5:6" x14ac:dyDescent="0.25">
      <c r="E999" s="1065"/>
      <c r="F999" s="1086"/>
    </row>
    <row r="1000" spans="5:6" x14ac:dyDescent="0.25">
      <c r="E1000" s="1065"/>
      <c r="F1000" s="1086"/>
    </row>
    <row r="1001" spans="5:6" x14ac:dyDescent="0.25">
      <c r="E1001" s="1065"/>
      <c r="F1001" s="1086"/>
    </row>
    <row r="1002" spans="5:6" x14ac:dyDescent="0.25">
      <c r="E1002" s="1065"/>
      <c r="F1002" s="1086"/>
    </row>
    <row r="1003" spans="5:6" x14ac:dyDescent="0.25">
      <c r="E1003" s="1065"/>
      <c r="F1003" s="1086"/>
    </row>
    <row r="1004" spans="5:6" x14ac:dyDescent="0.25">
      <c r="E1004" s="1065"/>
      <c r="F1004" s="1086"/>
    </row>
    <row r="1005" spans="5:6" x14ac:dyDescent="0.25">
      <c r="E1005" s="1065"/>
      <c r="F1005" s="1086"/>
    </row>
    <row r="1006" spans="5:6" x14ac:dyDescent="0.25">
      <c r="E1006" s="1065"/>
      <c r="F1006" s="1086"/>
    </row>
    <row r="1007" spans="5:6" x14ac:dyDescent="0.25">
      <c r="E1007" s="1065"/>
      <c r="F1007" s="1086"/>
    </row>
    <row r="1008" spans="5:6" x14ac:dyDescent="0.25">
      <c r="E1008" s="1065"/>
      <c r="F1008" s="1086"/>
    </row>
    <row r="1009" spans="5:6" x14ac:dyDescent="0.25">
      <c r="E1009" s="1065"/>
      <c r="F1009" s="1086"/>
    </row>
    <row r="1010" spans="5:6" x14ac:dyDescent="0.25">
      <c r="E1010" s="1065"/>
      <c r="F1010" s="1086"/>
    </row>
    <row r="1011" spans="5:6" x14ac:dyDescent="0.25">
      <c r="E1011" s="1065"/>
      <c r="F1011" s="1086"/>
    </row>
    <row r="1012" spans="5:6" x14ac:dyDescent="0.25">
      <c r="E1012" s="1065"/>
      <c r="F1012" s="1086"/>
    </row>
    <row r="1013" spans="5:6" x14ac:dyDescent="0.25">
      <c r="E1013" s="1065"/>
      <c r="F1013" s="1086"/>
    </row>
    <row r="1014" spans="5:6" x14ac:dyDescent="0.25">
      <c r="E1014" s="1065"/>
      <c r="F1014" s="1086"/>
    </row>
    <row r="1015" spans="5:6" x14ac:dyDescent="0.25">
      <c r="E1015" s="1065"/>
      <c r="F1015" s="1086"/>
    </row>
    <row r="1016" spans="5:6" x14ac:dyDescent="0.25">
      <c r="E1016" s="1065"/>
      <c r="F1016" s="1086"/>
    </row>
    <row r="1017" spans="5:6" x14ac:dyDescent="0.25">
      <c r="E1017" s="1065"/>
      <c r="F1017" s="1086"/>
    </row>
    <row r="1018" spans="5:6" x14ac:dyDescent="0.25">
      <c r="E1018" s="1065"/>
      <c r="F1018" s="1086"/>
    </row>
    <row r="1019" spans="5:6" x14ac:dyDescent="0.25">
      <c r="E1019" s="1065"/>
      <c r="F1019" s="1086"/>
    </row>
    <row r="1020" spans="5:6" x14ac:dyDescent="0.25">
      <c r="E1020" s="1065"/>
      <c r="F1020" s="1086"/>
    </row>
    <row r="1021" spans="5:6" x14ac:dyDescent="0.25">
      <c r="E1021" s="1065"/>
      <c r="F1021" s="1086"/>
    </row>
    <row r="1022" spans="5:6" x14ac:dyDescent="0.25">
      <c r="E1022" s="1065"/>
      <c r="F1022" s="1086"/>
    </row>
    <row r="1023" spans="5:6" x14ac:dyDescent="0.25">
      <c r="E1023" s="1065"/>
      <c r="F1023" s="1086"/>
    </row>
    <row r="1024" spans="5:6" x14ac:dyDescent="0.25">
      <c r="E1024" s="1065"/>
      <c r="F1024" s="1086"/>
    </row>
    <row r="1025" spans="5:6" x14ac:dyDescent="0.25">
      <c r="E1025" s="1065"/>
      <c r="F1025" s="1086"/>
    </row>
    <row r="1026" spans="5:6" x14ac:dyDescent="0.25">
      <c r="E1026" s="1065"/>
      <c r="F1026" s="1086"/>
    </row>
    <row r="1027" spans="5:6" x14ac:dyDescent="0.25">
      <c r="E1027" s="1065"/>
      <c r="F1027" s="1086"/>
    </row>
    <row r="1028" spans="5:6" x14ac:dyDescent="0.25">
      <c r="E1028" s="1065"/>
      <c r="F1028" s="1086"/>
    </row>
    <row r="1029" spans="5:6" x14ac:dyDescent="0.25">
      <c r="E1029" s="1065"/>
      <c r="F1029" s="1086"/>
    </row>
    <row r="1030" spans="5:6" x14ac:dyDescent="0.25">
      <c r="E1030" s="1065"/>
      <c r="F1030" s="1086"/>
    </row>
    <row r="1031" spans="5:6" x14ac:dyDescent="0.25">
      <c r="E1031" s="1065"/>
      <c r="F1031" s="1086"/>
    </row>
    <row r="1032" spans="5:6" x14ac:dyDescent="0.25">
      <c r="E1032" s="1065"/>
      <c r="F1032" s="1086"/>
    </row>
    <row r="1033" spans="5:6" x14ac:dyDescent="0.25">
      <c r="E1033" s="1065"/>
      <c r="F1033" s="1086"/>
    </row>
    <row r="1034" spans="5:6" x14ac:dyDescent="0.25">
      <c r="E1034" s="1065"/>
      <c r="F1034" s="1086"/>
    </row>
    <row r="1035" spans="5:6" x14ac:dyDescent="0.25">
      <c r="E1035" s="1065"/>
      <c r="F1035" s="1086"/>
    </row>
    <row r="1036" spans="5:6" x14ac:dyDescent="0.25">
      <c r="E1036" s="1065"/>
      <c r="F1036" s="1086"/>
    </row>
    <row r="1037" spans="5:6" x14ac:dyDescent="0.25">
      <c r="E1037" s="1065"/>
      <c r="F1037" s="1086"/>
    </row>
    <row r="1038" spans="5:6" x14ac:dyDescent="0.25">
      <c r="E1038" s="1065"/>
      <c r="F1038" s="1086"/>
    </row>
    <row r="1039" spans="5:6" x14ac:dyDescent="0.25">
      <c r="E1039" s="1065"/>
      <c r="F1039" s="1086"/>
    </row>
    <row r="1040" spans="5:6" x14ac:dyDescent="0.25">
      <c r="E1040" s="1065"/>
      <c r="F1040" s="1086"/>
    </row>
    <row r="1041" spans="5:6" x14ac:dyDescent="0.25">
      <c r="E1041" s="1065"/>
      <c r="F1041" s="1086"/>
    </row>
    <row r="1042" spans="5:6" x14ac:dyDescent="0.25">
      <c r="E1042" s="1065"/>
      <c r="F1042" s="1086"/>
    </row>
    <row r="1043" spans="5:6" x14ac:dyDescent="0.25">
      <c r="E1043" s="1065"/>
      <c r="F1043" s="1086"/>
    </row>
    <row r="1044" spans="5:6" x14ac:dyDescent="0.25">
      <c r="E1044" s="1065"/>
      <c r="F1044" s="1086"/>
    </row>
    <row r="1045" spans="5:6" x14ac:dyDescent="0.25">
      <c r="E1045" s="1065"/>
      <c r="F1045" s="1086"/>
    </row>
    <row r="1046" spans="5:6" x14ac:dyDescent="0.25">
      <c r="E1046" s="1065"/>
      <c r="F1046" s="1086"/>
    </row>
    <row r="1047" spans="5:6" x14ac:dyDescent="0.25">
      <c r="E1047" s="1065"/>
      <c r="F1047" s="1086"/>
    </row>
    <row r="1048" spans="5:6" x14ac:dyDescent="0.25">
      <c r="E1048" s="1065"/>
      <c r="F1048" s="1086"/>
    </row>
    <row r="1049" spans="5:6" x14ac:dyDescent="0.25">
      <c r="E1049" s="1065"/>
      <c r="F1049" s="1086"/>
    </row>
    <row r="1050" spans="5:6" x14ac:dyDescent="0.25">
      <c r="E1050" s="1065"/>
      <c r="F1050" s="1086"/>
    </row>
    <row r="1051" spans="5:6" x14ac:dyDescent="0.25">
      <c r="E1051" s="1065"/>
      <c r="F1051" s="1086"/>
    </row>
    <row r="1052" spans="5:6" x14ac:dyDescent="0.25">
      <c r="E1052" s="1065"/>
      <c r="F1052" s="1086"/>
    </row>
    <row r="1053" spans="5:6" x14ac:dyDescent="0.25">
      <c r="E1053" s="1065"/>
      <c r="F1053" s="1086"/>
    </row>
    <row r="1054" spans="5:6" x14ac:dyDescent="0.25">
      <c r="E1054" s="1065"/>
      <c r="F1054" s="1086"/>
    </row>
    <row r="1055" spans="5:6" x14ac:dyDescent="0.25">
      <c r="E1055" s="1065"/>
      <c r="F1055" s="1086"/>
    </row>
    <row r="1056" spans="5:6" x14ac:dyDescent="0.25">
      <c r="E1056" s="1065"/>
      <c r="F1056" s="1086"/>
    </row>
    <row r="1057" spans="5:6" x14ac:dyDescent="0.25">
      <c r="E1057" s="1065"/>
      <c r="F1057" s="1086"/>
    </row>
    <row r="1058" spans="5:6" x14ac:dyDescent="0.25">
      <c r="E1058" s="1065"/>
      <c r="F1058" s="1086"/>
    </row>
    <row r="1059" spans="5:6" x14ac:dyDescent="0.25">
      <c r="E1059" s="1065"/>
      <c r="F1059" s="1086"/>
    </row>
    <row r="1060" spans="5:6" x14ac:dyDescent="0.25">
      <c r="E1060" s="1065"/>
      <c r="F1060" s="1086"/>
    </row>
    <row r="1061" spans="5:6" x14ac:dyDescent="0.25">
      <c r="E1061" s="1065"/>
      <c r="F1061" s="1086"/>
    </row>
    <row r="1062" spans="5:6" x14ac:dyDescent="0.25">
      <c r="E1062" s="1065"/>
      <c r="F1062" s="1086"/>
    </row>
    <row r="1063" spans="5:6" x14ac:dyDescent="0.25">
      <c r="E1063" s="1065"/>
      <c r="F1063" s="1086"/>
    </row>
    <row r="1064" spans="5:6" x14ac:dyDescent="0.25">
      <c r="E1064" s="1065"/>
      <c r="F1064" s="1086"/>
    </row>
    <row r="1065" spans="5:6" x14ac:dyDescent="0.25">
      <c r="E1065" s="1065"/>
      <c r="F1065" s="1086"/>
    </row>
    <row r="1066" spans="5:6" x14ac:dyDescent="0.25">
      <c r="E1066" s="1065"/>
      <c r="F1066" s="1086"/>
    </row>
    <row r="1067" spans="5:6" x14ac:dyDescent="0.25">
      <c r="E1067" s="1065"/>
      <c r="F1067" s="1086"/>
    </row>
    <row r="1068" spans="5:6" x14ac:dyDescent="0.25">
      <c r="E1068" s="1065"/>
      <c r="F1068" s="1086"/>
    </row>
    <row r="1069" spans="5:6" x14ac:dyDescent="0.25">
      <c r="E1069" s="1065"/>
      <c r="F1069" s="1086"/>
    </row>
    <row r="1070" spans="5:6" x14ac:dyDescent="0.25">
      <c r="E1070" s="1065"/>
      <c r="F1070" s="1086"/>
    </row>
    <row r="1071" spans="5:6" x14ac:dyDescent="0.25">
      <c r="E1071" s="1065"/>
      <c r="F1071" s="1086"/>
    </row>
    <row r="1072" spans="5:6" x14ac:dyDescent="0.25">
      <c r="E1072" s="1065"/>
      <c r="F1072" s="1086"/>
    </row>
    <row r="1073" spans="5:6" x14ac:dyDescent="0.25">
      <c r="E1073" s="1065"/>
      <c r="F1073" s="1086"/>
    </row>
    <row r="1074" spans="5:6" x14ac:dyDescent="0.25">
      <c r="E1074" s="1065"/>
      <c r="F1074" s="1086"/>
    </row>
    <row r="1075" spans="5:6" x14ac:dyDescent="0.25">
      <c r="E1075" s="1065"/>
      <c r="F1075" s="1086"/>
    </row>
    <row r="1076" spans="5:6" x14ac:dyDescent="0.25">
      <c r="E1076" s="1065"/>
      <c r="F1076" s="1086"/>
    </row>
    <row r="1077" spans="5:6" x14ac:dyDescent="0.25">
      <c r="E1077" s="1065"/>
      <c r="F1077" s="1086"/>
    </row>
    <row r="1078" spans="5:6" x14ac:dyDescent="0.25">
      <c r="E1078" s="1065"/>
      <c r="F1078" s="1086"/>
    </row>
    <row r="1079" spans="5:6" x14ac:dyDescent="0.25">
      <c r="E1079" s="1065"/>
      <c r="F1079" s="1086"/>
    </row>
    <row r="1080" spans="5:6" x14ac:dyDescent="0.25">
      <c r="E1080" s="1065"/>
      <c r="F1080" s="1086"/>
    </row>
    <row r="1081" spans="5:6" x14ac:dyDescent="0.25">
      <c r="E1081" s="1065"/>
      <c r="F1081" s="1086"/>
    </row>
    <row r="1082" spans="5:6" x14ac:dyDescent="0.25">
      <c r="E1082" s="1065"/>
      <c r="F1082" s="1086"/>
    </row>
    <row r="1083" spans="5:6" x14ac:dyDescent="0.25">
      <c r="E1083" s="1065"/>
      <c r="F1083" s="1086"/>
    </row>
    <row r="1084" spans="5:6" x14ac:dyDescent="0.25">
      <c r="E1084" s="1065"/>
      <c r="F1084" s="1086"/>
    </row>
    <row r="1085" spans="5:6" x14ac:dyDescent="0.25">
      <c r="E1085" s="1065"/>
      <c r="F1085" s="1086"/>
    </row>
    <row r="1086" spans="5:6" x14ac:dyDescent="0.25">
      <c r="E1086" s="1065"/>
      <c r="F1086" s="1086"/>
    </row>
    <row r="1087" spans="5:6" x14ac:dyDescent="0.25">
      <c r="E1087" s="1065"/>
      <c r="F1087" s="1086"/>
    </row>
    <row r="1088" spans="5:6" x14ac:dyDescent="0.25">
      <c r="E1088" s="1065"/>
      <c r="F1088" s="1086"/>
    </row>
    <row r="1089" spans="5:6" x14ac:dyDescent="0.25">
      <c r="E1089" s="1065"/>
      <c r="F1089" s="1086"/>
    </row>
    <row r="1090" spans="5:6" x14ac:dyDescent="0.25">
      <c r="E1090" s="1065"/>
      <c r="F1090" s="1086"/>
    </row>
    <row r="1091" spans="5:6" x14ac:dyDescent="0.25">
      <c r="E1091" s="1065"/>
      <c r="F1091" s="1086"/>
    </row>
    <row r="1092" spans="5:6" x14ac:dyDescent="0.25">
      <c r="E1092" s="1065"/>
      <c r="F1092" s="1086"/>
    </row>
    <row r="1093" spans="5:6" x14ac:dyDescent="0.25">
      <c r="E1093" s="1065"/>
      <c r="F1093" s="1086"/>
    </row>
    <row r="1094" spans="5:6" x14ac:dyDescent="0.25">
      <c r="E1094" s="1065"/>
      <c r="F1094" s="1086"/>
    </row>
    <row r="1095" spans="5:6" x14ac:dyDescent="0.25">
      <c r="E1095" s="1065"/>
      <c r="F1095" s="1086"/>
    </row>
    <row r="1096" spans="5:6" x14ac:dyDescent="0.25">
      <c r="E1096" s="1065"/>
      <c r="F1096" s="1086"/>
    </row>
    <row r="1097" spans="5:6" x14ac:dyDescent="0.25">
      <c r="E1097" s="1065"/>
      <c r="F1097" s="1086"/>
    </row>
    <row r="1098" spans="5:6" x14ac:dyDescent="0.25">
      <c r="E1098" s="1065"/>
      <c r="F1098" s="1086"/>
    </row>
    <row r="1099" spans="5:6" x14ac:dyDescent="0.25">
      <c r="E1099" s="1065"/>
      <c r="F1099" s="1086"/>
    </row>
    <row r="1100" spans="5:6" x14ac:dyDescent="0.25">
      <c r="E1100" s="1065"/>
      <c r="F1100" s="1086"/>
    </row>
    <row r="1101" spans="5:6" x14ac:dyDescent="0.25">
      <c r="E1101" s="1065"/>
      <c r="F1101" s="1086"/>
    </row>
    <row r="1102" spans="5:6" x14ac:dyDescent="0.25">
      <c r="E1102" s="1065"/>
      <c r="F1102" s="1086"/>
    </row>
    <row r="1103" spans="5:6" x14ac:dyDescent="0.25">
      <c r="E1103" s="1065"/>
      <c r="F1103" s="1086"/>
    </row>
    <row r="1104" spans="5:6" x14ac:dyDescent="0.25">
      <c r="E1104" s="1065"/>
      <c r="F1104" s="1086"/>
    </row>
    <row r="1105" spans="5:6" x14ac:dyDescent="0.25">
      <c r="E1105" s="1065"/>
      <c r="F1105" s="1086"/>
    </row>
    <row r="1106" spans="5:6" x14ac:dyDescent="0.25">
      <c r="E1106" s="1065"/>
      <c r="F1106" s="1086"/>
    </row>
    <row r="1107" spans="5:6" x14ac:dyDescent="0.25">
      <c r="E1107" s="1065"/>
      <c r="F1107" s="1086"/>
    </row>
    <row r="1108" spans="5:6" x14ac:dyDescent="0.25">
      <c r="E1108" s="1065"/>
      <c r="F1108" s="1086"/>
    </row>
    <row r="1109" spans="5:6" x14ac:dyDescent="0.25">
      <c r="E1109" s="1065"/>
      <c r="F1109" s="1086"/>
    </row>
    <row r="1110" spans="5:6" x14ac:dyDescent="0.25">
      <c r="E1110" s="1065"/>
      <c r="F1110" s="1086"/>
    </row>
    <row r="1111" spans="5:6" x14ac:dyDescent="0.25">
      <c r="E1111" s="1065"/>
      <c r="F1111" s="1086"/>
    </row>
    <row r="1112" spans="5:6" x14ac:dyDescent="0.25">
      <c r="E1112" s="1065"/>
      <c r="F1112" s="1086"/>
    </row>
    <row r="1113" spans="5:6" x14ac:dyDescent="0.25">
      <c r="E1113" s="1065"/>
      <c r="F1113" s="1086"/>
    </row>
    <row r="1114" spans="5:6" x14ac:dyDescent="0.25">
      <c r="E1114" s="1065"/>
      <c r="F1114" s="1086"/>
    </row>
    <row r="1115" spans="5:6" x14ac:dyDescent="0.25">
      <c r="E1115" s="1065"/>
      <c r="F1115" s="1086"/>
    </row>
    <row r="1116" spans="5:6" x14ac:dyDescent="0.25">
      <c r="E1116" s="1065"/>
      <c r="F1116" s="1086"/>
    </row>
    <row r="1117" spans="5:6" x14ac:dyDescent="0.25">
      <c r="E1117" s="1065"/>
      <c r="F1117" s="1086"/>
    </row>
    <row r="1118" spans="5:6" x14ac:dyDescent="0.25">
      <c r="E1118" s="1065"/>
      <c r="F1118" s="1086"/>
    </row>
    <row r="1119" spans="5:6" x14ac:dyDescent="0.25">
      <c r="E1119" s="1065"/>
      <c r="F1119" s="1086"/>
    </row>
    <row r="1120" spans="5:6" x14ac:dyDescent="0.25">
      <c r="E1120" s="1065"/>
      <c r="F1120" s="1086"/>
    </row>
    <row r="1121" spans="5:6" x14ac:dyDescent="0.25">
      <c r="E1121" s="1065"/>
      <c r="F1121" s="1086"/>
    </row>
    <row r="1122" spans="5:6" x14ac:dyDescent="0.25">
      <c r="E1122" s="1065"/>
      <c r="F1122" s="1086"/>
    </row>
    <row r="1123" spans="5:6" x14ac:dyDescent="0.25">
      <c r="E1123" s="1065"/>
      <c r="F1123" s="1086"/>
    </row>
    <row r="1124" spans="5:6" x14ac:dyDescent="0.25">
      <c r="E1124" s="1065"/>
      <c r="F1124" s="1086"/>
    </row>
    <row r="1125" spans="5:6" x14ac:dyDescent="0.25">
      <c r="E1125" s="1065"/>
      <c r="F1125" s="1086"/>
    </row>
    <row r="1126" spans="5:6" x14ac:dyDescent="0.25">
      <c r="E1126" s="1065"/>
      <c r="F1126" s="1086"/>
    </row>
    <row r="1127" spans="5:6" x14ac:dyDescent="0.25">
      <c r="E1127" s="1065"/>
      <c r="F1127" s="1086"/>
    </row>
    <row r="1128" spans="5:6" x14ac:dyDescent="0.25">
      <c r="E1128" s="1065"/>
      <c r="F1128" s="1086"/>
    </row>
    <row r="1129" spans="5:6" x14ac:dyDescent="0.25">
      <c r="E1129" s="1065"/>
      <c r="F1129" s="1086"/>
    </row>
    <row r="1130" spans="5:6" x14ac:dyDescent="0.25">
      <c r="E1130" s="1065"/>
      <c r="F1130" s="1086"/>
    </row>
    <row r="1131" spans="5:6" x14ac:dyDescent="0.25">
      <c r="E1131" s="1065"/>
      <c r="F1131" s="1086"/>
    </row>
    <row r="1132" spans="5:6" x14ac:dyDescent="0.25">
      <c r="E1132" s="1065"/>
      <c r="F1132" s="1086"/>
    </row>
    <row r="1133" spans="5:6" x14ac:dyDescent="0.25">
      <c r="E1133" s="1065"/>
      <c r="F1133" s="1086"/>
    </row>
    <row r="1134" spans="5:6" x14ac:dyDescent="0.25">
      <c r="E1134" s="1065"/>
      <c r="F1134" s="1086"/>
    </row>
    <row r="1135" spans="5:6" x14ac:dyDescent="0.25">
      <c r="E1135" s="1065"/>
      <c r="F1135" s="1086"/>
    </row>
    <row r="1136" spans="5:6" x14ac:dyDescent="0.25">
      <c r="E1136" s="1065"/>
      <c r="F1136" s="1086"/>
    </row>
    <row r="1137" spans="5:6" x14ac:dyDescent="0.25">
      <c r="E1137" s="1065"/>
      <c r="F1137" s="1086"/>
    </row>
    <row r="1138" spans="5:6" x14ac:dyDescent="0.25">
      <c r="E1138" s="1065"/>
      <c r="F1138" s="1086"/>
    </row>
    <row r="1139" spans="5:6" x14ac:dyDescent="0.25">
      <c r="E1139" s="1065"/>
      <c r="F1139" s="1086"/>
    </row>
    <row r="1140" spans="5:6" x14ac:dyDescent="0.25">
      <c r="E1140" s="1065"/>
      <c r="F1140" s="1086"/>
    </row>
    <row r="1141" spans="5:6" x14ac:dyDescent="0.25">
      <c r="E1141" s="1065"/>
      <c r="F1141" s="1086"/>
    </row>
    <row r="1142" spans="5:6" x14ac:dyDescent="0.25">
      <c r="E1142" s="1065"/>
      <c r="F1142" s="1086"/>
    </row>
    <row r="1143" spans="5:6" x14ac:dyDescent="0.25">
      <c r="E1143" s="1065"/>
      <c r="F1143" s="1086"/>
    </row>
    <row r="1144" spans="5:6" x14ac:dyDescent="0.25">
      <c r="E1144" s="1065"/>
      <c r="F1144" s="1086"/>
    </row>
    <row r="1145" spans="5:6" x14ac:dyDescent="0.25">
      <c r="E1145" s="1065"/>
      <c r="F1145" s="1086"/>
    </row>
    <row r="1146" spans="5:6" x14ac:dyDescent="0.25">
      <c r="E1146" s="1065"/>
      <c r="F1146" s="1086"/>
    </row>
    <row r="1147" spans="5:6" x14ac:dyDescent="0.25">
      <c r="E1147" s="1065"/>
      <c r="F1147" s="1086"/>
    </row>
    <row r="1148" spans="5:6" x14ac:dyDescent="0.25">
      <c r="E1148" s="1065"/>
      <c r="F1148" s="1086"/>
    </row>
    <row r="1149" spans="5:6" x14ac:dyDescent="0.25">
      <c r="E1149" s="1065"/>
      <c r="F1149" s="1086"/>
    </row>
    <row r="1150" spans="5:6" x14ac:dyDescent="0.25">
      <c r="E1150" s="1065"/>
      <c r="F1150" s="1086"/>
    </row>
    <row r="1151" spans="5:6" x14ac:dyDescent="0.25">
      <c r="E1151" s="1065"/>
      <c r="F1151" s="1086"/>
    </row>
    <row r="1152" spans="5:6" x14ac:dyDescent="0.25">
      <c r="E1152" s="1065"/>
      <c r="F1152" s="1086"/>
    </row>
    <row r="1153" spans="5:6" x14ac:dyDescent="0.25">
      <c r="E1153" s="1065"/>
      <c r="F1153" s="1086"/>
    </row>
    <row r="1154" spans="5:6" x14ac:dyDescent="0.25">
      <c r="E1154" s="1065"/>
      <c r="F1154" s="1086"/>
    </row>
    <row r="1155" spans="5:6" x14ac:dyDescent="0.25">
      <c r="E1155" s="1065"/>
      <c r="F1155" s="1086"/>
    </row>
    <row r="1156" spans="5:6" x14ac:dyDescent="0.25">
      <c r="E1156" s="1065"/>
      <c r="F1156" s="1086"/>
    </row>
    <row r="1157" spans="5:6" x14ac:dyDescent="0.25">
      <c r="E1157" s="1065"/>
      <c r="F1157" s="1086"/>
    </row>
    <row r="1158" spans="5:6" x14ac:dyDescent="0.25">
      <c r="E1158" s="1065"/>
      <c r="F1158" s="1086"/>
    </row>
    <row r="1159" spans="5:6" x14ac:dyDescent="0.25">
      <c r="E1159" s="1065"/>
      <c r="F1159" s="1086"/>
    </row>
    <row r="1160" spans="5:6" x14ac:dyDescent="0.25">
      <c r="E1160" s="1065"/>
      <c r="F1160" s="1086"/>
    </row>
    <row r="1161" spans="5:6" x14ac:dyDescent="0.25">
      <c r="E1161" s="1065"/>
      <c r="F1161" s="1086"/>
    </row>
    <row r="1162" spans="5:6" x14ac:dyDescent="0.25">
      <c r="E1162" s="1065"/>
      <c r="F1162" s="1086"/>
    </row>
    <row r="1163" spans="5:6" x14ac:dyDescent="0.25">
      <c r="E1163" s="1065"/>
      <c r="F1163" s="1086"/>
    </row>
    <row r="1164" spans="5:6" x14ac:dyDescent="0.25">
      <c r="E1164" s="1065"/>
      <c r="F1164" s="1086"/>
    </row>
    <row r="1165" spans="5:6" x14ac:dyDescent="0.25">
      <c r="E1165" s="1065"/>
      <c r="F1165" s="1086"/>
    </row>
    <row r="1166" spans="5:6" x14ac:dyDescent="0.25">
      <c r="E1166" s="1065"/>
      <c r="F1166" s="1086"/>
    </row>
    <row r="1167" spans="5:6" x14ac:dyDescent="0.25">
      <c r="E1167" s="1065"/>
      <c r="F1167" s="1086"/>
    </row>
    <row r="1168" spans="5:6" x14ac:dyDescent="0.25">
      <c r="E1168" s="1065"/>
      <c r="F1168" s="1086"/>
    </row>
    <row r="1169" spans="5:6" x14ac:dyDescent="0.25">
      <c r="E1169" s="1065"/>
      <c r="F1169" s="1086"/>
    </row>
    <row r="1170" spans="5:6" x14ac:dyDescent="0.25">
      <c r="E1170" s="1065"/>
      <c r="F1170" s="1086"/>
    </row>
    <row r="1171" spans="5:6" x14ac:dyDescent="0.25">
      <c r="E1171" s="1065"/>
      <c r="F1171" s="1086"/>
    </row>
    <row r="1172" spans="5:6" x14ac:dyDescent="0.25">
      <c r="E1172" s="1065"/>
      <c r="F1172" s="1086"/>
    </row>
    <row r="1173" spans="5:6" x14ac:dyDescent="0.25">
      <c r="E1173" s="1065"/>
      <c r="F1173" s="1086"/>
    </row>
    <row r="1174" spans="5:6" x14ac:dyDescent="0.25">
      <c r="E1174" s="1065"/>
      <c r="F1174" s="1086"/>
    </row>
    <row r="1175" spans="5:6" x14ac:dyDescent="0.25">
      <c r="E1175" s="1065"/>
      <c r="F1175" s="1086"/>
    </row>
    <row r="1176" spans="5:6" x14ac:dyDescent="0.25">
      <c r="E1176" s="1065"/>
      <c r="F1176" s="1086"/>
    </row>
    <row r="1177" spans="5:6" x14ac:dyDescent="0.25">
      <c r="E1177" s="1065"/>
      <c r="F1177" s="1086"/>
    </row>
    <row r="1178" spans="5:6" x14ac:dyDescent="0.25">
      <c r="E1178" s="1065"/>
      <c r="F1178" s="1086"/>
    </row>
    <row r="1179" spans="5:6" x14ac:dyDescent="0.25">
      <c r="E1179" s="1065"/>
      <c r="F1179" s="1086"/>
    </row>
    <row r="1180" spans="5:6" x14ac:dyDescent="0.25">
      <c r="E1180" s="1065"/>
      <c r="F1180" s="1086"/>
    </row>
    <row r="1181" spans="5:6" x14ac:dyDescent="0.25">
      <c r="E1181" s="1065"/>
      <c r="F1181" s="1086"/>
    </row>
    <row r="1182" spans="5:6" x14ac:dyDescent="0.25">
      <c r="E1182" s="1065"/>
      <c r="F1182" s="1086"/>
    </row>
    <row r="1183" spans="5:6" x14ac:dyDescent="0.25">
      <c r="E1183" s="1065"/>
      <c r="F1183" s="1086"/>
    </row>
    <row r="1184" spans="5:6" x14ac:dyDescent="0.25">
      <c r="E1184" s="1065"/>
      <c r="F1184" s="1086"/>
    </row>
    <row r="1185" spans="5:6" x14ac:dyDescent="0.25">
      <c r="E1185" s="1065"/>
      <c r="F1185" s="1086"/>
    </row>
    <row r="1186" spans="5:6" x14ac:dyDescent="0.25">
      <c r="E1186" s="1065"/>
      <c r="F1186" s="1086"/>
    </row>
    <row r="1187" spans="5:6" x14ac:dyDescent="0.25">
      <c r="E1187" s="1065"/>
      <c r="F1187" s="1086"/>
    </row>
    <row r="1188" spans="5:6" x14ac:dyDescent="0.25">
      <c r="E1188" s="1065"/>
      <c r="F1188" s="1086"/>
    </row>
    <row r="1189" spans="5:6" x14ac:dyDescent="0.25">
      <c r="E1189" s="1065"/>
      <c r="F1189" s="1086"/>
    </row>
    <row r="1190" spans="5:6" x14ac:dyDescent="0.25">
      <c r="E1190" s="1065"/>
      <c r="F1190" s="1086"/>
    </row>
    <row r="1191" spans="5:6" x14ac:dyDescent="0.25">
      <c r="E1191" s="1065"/>
      <c r="F1191" s="1086"/>
    </row>
    <row r="1192" spans="5:6" x14ac:dyDescent="0.25">
      <c r="E1192" s="1065"/>
      <c r="F1192" s="1086"/>
    </row>
    <row r="1193" spans="5:6" x14ac:dyDescent="0.25">
      <c r="E1193" s="1065"/>
      <c r="F1193" s="1086"/>
    </row>
    <row r="1194" spans="5:6" x14ac:dyDescent="0.25">
      <c r="E1194" s="1065"/>
      <c r="F1194" s="1086"/>
    </row>
    <row r="1195" spans="5:6" x14ac:dyDescent="0.25">
      <c r="E1195" s="1065"/>
      <c r="F1195" s="1086"/>
    </row>
    <row r="1196" spans="5:6" x14ac:dyDescent="0.25">
      <c r="E1196" s="1065"/>
      <c r="F1196" s="1086"/>
    </row>
    <row r="1197" spans="5:6" x14ac:dyDescent="0.25">
      <c r="E1197" s="1065"/>
      <c r="F1197" s="1086"/>
    </row>
    <row r="1198" spans="5:6" x14ac:dyDescent="0.25">
      <c r="E1198" s="1065"/>
      <c r="F1198" s="1086"/>
    </row>
    <row r="1199" spans="5:6" x14ac:dyDescent="0.25">
      <c r="E1199" s="1065"/>
      <c r="F1199" s="1086"/>
    </row>
    <row r="1200" spans="5:6" x14ac:dyDescent="0.25">
      <c r="E1200" s="1065"/>
      <c r="F1200" s="1086"/>
    </row>
    <row r="1201" spans="5:6" x14ac:dyDescent="0.25">
      <c r="E1201" s="1065"/>
      <c r="F1201" s="1086"/>
    </row>
    <row r="1202" spans="5:6" x14ac:dyDescent="0.25">
      <c r="E1202" s="1065"/>
      <c r="F1202" s="1086"/>
    </row>
    <row r="1203" spans="5:6" x14ac:dyDescent="0.25">
      <c r="E1203" s="1065"/>
      <c r="F1203" s="1086"/>
    </row>
    <row r="1204" spans="5:6" x14ac:dyDescent="0.25">
      <c r="E1204" s="1065"/>
      <c r="F1204" s="1086"/>
    </row>
    <row r="1205" spans="5:6" x14ac:dyDescent="0.25">
      <c r="E1205" s="1065"/>
      <c r="F1205" s="1086"/>
    </row>
    <row r="1206" spans="5:6" x14ac:dyDescent="0.25">
      <c r="E1206" s="1065"/>
      <c r="F1206" s="1086"/>
    </row>
    <row r="1207" spans="5:6" x14ac:dyDescent="0.25">
      <c r="E1207" s="1065"/>
      <c r="F1207" s="1086"/>
    </row>
    <row r="1208" spans="5:6" x14ac:dyDescent="0.25">
      <c r="E1208" s="1065"/>
      <c r="F1208" s="1086"/>
    </row>
    <row r="1209" spans="5:6" x14ac:dyDescent="0.25">
      <c r="E1209" s="1065"/>
      <c r="F1209" s="1086"/>
    </row>
    <row r="1210" spans="5:6" x14ac:dyDescent="0.25">
      <c r="E1210" s="1065"/>
      <c r="F1210" s="1086"/>
    </row>
    <row r="1211" spans="5:6" x14ac:dyDescent="0.25">
      <c r="E1211" s="1065"/>
      <c r="F1211" s="1086"/>
    </row>
    <row r="1212" spans="5:6" x14ac:dyDescent="0.25">
      <c r="E1212" s="1065"/>
      <c r="F1212" s="1086"/>
    </row>
    <row r="1213" spans="5:6" x14ac:dyDescent="0.25">
      <c r="E1213" s="1065"/>
      <c r="F1213" s="1086"/>
    </row>
    <row r="1214" spans="5:6" x14ac:dyDescent="0.25">
      <c r="E1214" s="1065"/>
      <c r="F1214" s="1086"/>
    </row>
    <row r="1215" spans="5:6" x14ac:dyDescent="0.25">
      <c r="E1215" s="1065"/>
      <c r="F1215" s="1086"/>
    </row>
    <row r="1216" spans="5:6" x14ac:dyDescent="0.25">
      <c r="E1216" s="1065"/>
      <c r="F1216" s="1086"/>
    </row>
    <row r="1217" spans="5:6" x14ac:dyDescent="0.25">
      <c r="E1217" s="1065"/>
      <c r="F1217" s="1086"/>
    </row>
    <row r="1218" spans="5:6" x14ac:dyDescent="0.25">
      <c r="E1218" s="1065"/>
      <c r="F1218" s="1086"/>
    </row>
    <row r="1219" spans="5:6" x14ac:dyDescent="0.25">
      <c r="E1219" s="1065"/>
      <c r="F1219" s="1086"/>
    </row>
    <row r="1220" spans="5:6" x14ac:dyDescent="0.25">
      <c r="E1220" s="1065"/>
      <c r="F1220" s="1086"/>
    </row>
    <row r="1221" spans="5:6" x14ac:dyDescent="0.25">
      <c r="E1221" s="1065"/>
      <c r="F1221" s="1086"/>
    </row>
    <row r="1222" spans="5:6" x14ac:dyDescent="0.25">
      <c r="E1222" s="1065"/>
      <c r="F1222" s="1086"/>
    </row>
    <row r="1223" spans="5:6" x14ac:dyDescent="0.25">
      <c r="E1223" s="1065"/>
      <c r="F1223" s="1086"/>
    </row>
    <row r="1224" spans="5:6" x14ac:dyDescent="0.25">
      <c r="E1224" s="1065"/>
      <c r="F1224" s="1086"/>
    </row>
    <row r="1225" spans="5:6" x14ac:dyDescent="0.25">
      <c r="E1225" s="1065"/>
      <c r="F1225" s="1086"/>
    </row>
    <row r="1226" spans="5:6" x14ac:dyDescent="0.25">
      <c r="E1226" s="1065"/>
      <c r="F1226" s="1086"/>
    </row>
    <row r="1227" spans="5:6" x14ac:dyDescent="0.25">
      <c r="E1227" s="1065"/>
      <c r="F1227" s="1086"/>
    </row>
    <row r="1228" spans="5:6" x14ac:dyDescent="0.25">
      <c r="E1228" s="1065"/>
      <c r="F1228" s="1086"/>
    </row>
    <row r="1229" spans="5:6" x14ac:dyDescent="0.25">
      <c r="E1229" s="1065"/>
      <c r="F1229" s="1086"/>
    </row>
    <row r="1230" spans="5:6" x14ac:dyDescent="0.25">
      <c r="E1230" s="1065"/>
      <c r="F1230" s="1086"/>
    </row>
    <row r="1231" spans="5:6" x14ac:dyDescent="0.25">
      <c r="E1231" s="1065"/>
      <c r="F1231" s="1086"/>
    </row>
    <row r="1232" spans="5:6" x14ac:dyDescent="0.25">
      <c r="E1232" s="1065"/>
      <c r="F1232" s="1086"/>
    </row>
    <row r="1233" spans="5:6" x14ac:dyDescent="0.25">
      <c r="E1233" s="1065"/>
      <c r="F1233" s="1086"/>
    </row>
    <row r="1234" spans="5:6" x14ac:dyDescent="0.25">
      <c r="E1234" s="1065"/>
      <c r="F1234" s="1086"/>
    </row>
    <row r="1235" spans="5:6" x14ac:dyDescent="0.25">
      <c r="E1235" s="1065"/>
      <c r="F1235" s="1086"/>
    </row>
    <row r="1236" spans="5:6" x14ac:dyDescent="0.25">
      <c r="E1236" s="1065"/>
      <c r="F1236" s="1086"/>
    </row>
    <row r="1237" spans="5:6" x14ac:dyDescent="0.25">
      <c r="E1237" s="1065"/>
      <c r="F1237" s="1086"/>
    </row>
    <row r="1238" spans="5:6" x14ac:dyDescent="0.25">
      <c r="E1238" s="1065"/>
      <c r="F1238" s="1086"/>
    </row>
    <row r="1239" spans="5:6" x14ac:dyDescent="0.25">
      <c r="E1239" s="1065"/>
      <c r="F1239" s="1086"/>
    </row>
    <row r="1240" spans="5:6" x14ac:dyDescent="0.25">
      <c r="E1240" s="1065"/>
      <c r="F1240" s="1086"/>
    </row>
    <row r="1241" spans="5:6" x14ac:dyDescent="0.25">
      <c r="E1241" s="1065"/>
      <c r="F1241" s="1086"/>
    </row>
    <row r="1242" spans="5:6" x14ac:dyDescent="0.25">
      <c r="E1242" s="1065"/>
      <c r="F1242" s="1086"/>
    </row>
    <row r="1243" spans="5:6" x14ac:dyDescent="0.25">
      <c r="E1243" s="1065"/>
      <c r="F1243" s="1086"/>
    </row>
    <row r="1244" spans="5:6" x14ac:dyDescent="0.25">
      <c r="E1244" s="1065"/>
      <c r="F1244" s="1086"/>
    </row>
    <row r="1245" spans="5:6" x14ac:dyDescent="0.25">
      <c r="E1245" s="1065"/>
      <c r="F1245" s="1086"/>
    </row>
    <row r="1246" spans="5:6" x14ac:dyDescent="0.25">
      <c r="E1246" s="1065"/>
      <c r="F1246" s="1086"/>
    </row>
    <row r="1247" spans="5:6" x14ac:dyDescent="0.25">
      <c r="E1247" s="1065"/>
      <c r="F1247" s="1086"/>
    </row>
    <row r="1248" spans="5:6" x14ac:dyDescent="0.25">
      <c r="E1248" s="1065"/>
      <c r="F1248" s="1086"/>
    </row>
    <row r="1249" spans="5:6" x14ac:dyDescent="0.25">
      <c r="E1249" s="1065"/>
      <c r="F1249" s="1086"/>
    </row>
    <row r="1250" spans="5:6" x14ac:dyDescent="0.25">
      <c r="E1250" s="1065"/>
      <c r="F1250" s="1086"/>
    </row>
    <row r="1251" spans="5:6" x14ac:dyDescent="0.25">
      <c r="E1251" s="1065"/>
      <c r="F1251" s="1086"/>
    </row>
    <row r="1252" spans="5:6" x14ac:dyDescent="0.25">
      <c r="E1252" s="1065"/>
      <c r="F1252" s="1086"/>
    </row>
    <row r="1253" spans="5:6" x14ac:dyDescent="0.25">
      <c r="E1253" s="1065"/>
      <c r="F1253" s="1086"/>
    </row>
    <row r="1254" spans="5:6" x14ac:dyDescent="0.25">
      <c r="E1254" s="1065"/>
      <c r="F1254" s="1086"/>
    </row>
    <row r="1255" spans="5:6" x14ac:dyDescent="0.25">
      <c r="E1255" s="1065"/>
      <c r="F1255" s="1086"/>
    </row>
    <row r="1256" spans="5:6" x14ac:dyDescent="0.25">
      <c r="E1256" s="1065"/>
      <c r="F1256" s="1086"/>
    </row>
    <row r="1257" spans="5:6" x14ac:dyDescent="0.25">
      <c r="E1257" s="1065"/>
      <c r="F1257" s="1086"/>
    </row>
    <row r="1258" spans="5:6" x14ac:dyDescent="0.25">
      <c r="E1258" s="1065"/>
      <c r="F1258" s="1086"/>
    </row>
    <row r="1259" spans="5:6" x14ac:dyDescent="0.25">
      <c r="E1259" s="1065"/>
      <c r="F1259" s="1086"/>
    </row>
    <row r="1260" spans="5:6" x14ac:dyDescent="0.25">
      <c r="E1260" s="1065"/>
      <c r="F1260" s="1086"/>
    </row>
    <row r="1261" spans="5:6" x14ac:dyDescent="0.25">
      <c r="E1261" s="1065"/>
      <c r="F1261" s="1086"/>
    </row>
    <row r="1262" spans="5:6" x14ac:dyDescent="0.25">
      <c r="E1262" s="1065"/>
      <c r="F1262" s="1086"/>
    </row>
    <row r="1263" spans="5:6" x14ac:dyDescent="0.25">
      <c r="E1263" s="1065"/>
      <c r="F1263" s="1086"/>
    </row>
    <row r="1264" spans="5:6" x14ac:dyDescent="0.25">
      <c r="E1264" s="1065"/>
      <c r="F1264" s="1086"/>
    </row>
    <row r="1265" spans="5:6" x14ac:dyDescent="0.25">
      <c r="E1265" s="1065"/>
      <c r="F1265" s="1086"/>
    </row>
    <row r="1266" spans="5:6" x14ac:dyDescent="0.25">
      <c r="E1266" s="1065"/>
      <c r="F1266" s="1086"/>
    </row>
    <row r="1267" spans="5:6" x14ac:dyDescent="0.25">
      <c r="E1267" s="1065"/>
      <c r="F1267" s="1086"/>
    </row>
    <row r="1268" spans="5:6" x14ac:dyDescent="0.25">
      <c r="E1268" s="1065"/>
      <c r="F1268" s="1086"/>
    </row>
    <row r="1269" spans="5:6" x14ac:dyDescent="0.25">
      <c r="E1269" s="1065"/>
      <c r="F1269" s="1086"/>
    </row>
    <row r="1270" spans="5:6" x14ac:dyDescent="0.25">
      <c r="E1270" s="1065"/>
      <c r="F1270" s="1086"/>
    </row>
    <row r="1271" spans="5:6" x14ac:dyDescent="0.25">
      <c r="E1271" s="1065"/>
      <c r="F1271" s="1086"/>
    </row>
    <row r="1272" spans="5:6" x14ac:dyDescent="0.25">
      <c r="E1272" s="1065"/>
      <c r="F1272" s="1086"/>
    </row>
    <row r="1273" spans="5:6" x14ac:dyDescent="0.25">
      <c r="E1273" s="1065"/>
      <c r="F1273" s="1086"/>
    </row>
    <row r="1274" spans="5:6" x14ac:dyDescent="0.25">
      <c r="E1274" s="1065"/>
      <c r="F1274" s="1086"/>
    </row>
    <row r="1275" spans="5:6" x14ac:dyDescent="0.25">
      <c r="E1275" s="1065"/>
      <c r="F1275" s="1086"/>
    </row>
    <row r="1276" spans="5:6" x14ac:dyDescent="0.25">
      <c r="E1276" s="1065"/>
      <c r="F1276" s="1086"/>
    </row>
    <row r="1277" spans="5:6" x14ac:dyDescent="0.25">
      <c r="E1277" s="1065"/>
      <c r="F1277" s="1086"/>
    </row>
    <row r="1278" spans="5:6" x14ac:dyDescent="0.25">
      <c r="E1278" s="1065"/>
      <c r="F1278" s="1086"/>
    </row>
    <row r="1279" spans="5:6" x14ac:dyDescent="0.25">
      <c r="E1279" s="1065"/>
      <c r="F1279" s="1086"/>
    </row>
    <row r="1280" spans="5:6" x14ac:dyDescent="0.25">
      <c r="E1280" s="1065"/>
      <c r="F1280" s="1086"/>
    </row>
    <row r="1281" spans="5:6" x14ac:dyDescent="0.25">
      <c r="E1281" s="1065"/>
      <c r="F1281" s="1086"/>
    </row>
    <row r="1282" spans="5:6" x14ac:dyDescent="0.25">
      <c r="E1282" s="1065"/>
      <c r="F1282" s="1086"/>
    </row>
    <row r="1283" spans="5:6" x14ac:dyDescent="0.25">
      <c r="E1283" s="1065"/>
      <c r="F1283" s="1086"/>
    </row>
    <row r="1284" spans="5:6" x14ac:dyDescent="0.25">
      <c r="E1284" s="1065"/>
      <c r="F1284" s="1086"/>
    </row>
    <row r="1285" spans="5:6" x14ac:dyDescent="0.25">
      <c r="E1285" s="1065"/>
      <c r="F1285" s="1086"/>
    </row>
    <row r="1286" spans="5:6" x14ac:dyDescent="0.25">
      <c r="E1286" s="1065"/>
      <c r="F1286" s="1086"/>
    </row>
    <row r="1287" spans="5:6" x14ac:dyDescent="0.25">
      <c r="E1287" s="1065"/>
      <c r="F1287" s="1086"/>
    </row>
    <row r="1288" spans="5:6" x14ac:dyDescent="0.25">
      <c r="E1288" s="1065"/>
      <c r="F1288" s="1086"/>
    </row>
    <row r="1289" spans="5:6" x14ac:dyDescent="0.25">
      <c r="E1289" s="1065"/>
      <c r="F1289" s="1086"/>
    </row>
    <row r="1290" spans="5:6" x14ac:dyDescent="0.25">
      <c r="E1290" s="1065"/>
      <c r="F1290" s="1086"/>
    </row>
    <row r="1291" spans="5:6" x14ac:dyDescent="0.25">
      <c r="E1291" s="1065"/>
      <c r="F1291" s="1086"/>
    </row>
    <row r="1292" spans="5:6" x14ac:dyDescent="0.25">
      <c r="E1292" s="1065"/>
      <c r="F1292" s="1086"/>
    </row>
    <row r="1293" spans="5:6" x14ac:dyDescent="0.25">
      <c r="E1293" s="1065"/>
      <c r="F1293" s="1086"/>
    </row>
    <row r="1294" spans="5:6" x14ac:dyDescent="0.25">
      <c r="E1294" s="1065"/>
      <c r="F1294" s="1086"/>
    </row>
    <row r="1295" spans="5:6" x14ac:dyDescent="0.25">
      <c r="E1295" s="1065"/>
      <c r="F1295" s="1086"/>
    </row>
    <row r="1296" spans="5:6" x14ac:dyDescent="0.25">
      <c r="E1296" s="1065"/>
      <c r="F1296" s="1086"/>
    </row>
    <row r="1297" spans="5:6" x14ac:dyDescent="0.25">
      <c r="E1297" s="1065"/>
      <c r="F1297" s="1086"/>
    </row>
    <row r="1298" spans="5:6" x14ac:dyDescent="0.25">
      <c r="E1298" s="1065"/>
      <c r="F1298" s="1086"/>
    </row>
    <row r="1299" spans="5:6" x14ac:dyDescent="0.25">
      <c r="E1299" s="1065"/>
      <c r="F1299" s="1086"/>
    </row>
    <row r="1300" spans="5:6" x14ac:dyDescent="0.25">
      <c r="E1300" s="1065"/>
      <c r="F1300" s="1086"/>
    </row>
    <row r="1301" spans="5:6" x14ac:dyDescent="0.25">
      <c r="E1301" s="1065"/>
      <c r="F1301" s="1086"/>
    </row>
    <row r="1302" spans="5:6" x14ac:dyDescent="0.25">
      <c r="E1302" s="1065"/>
      <c r="F1302" s="1086"/>
    </row>
    <row r="1303" spans="5:6" x14ac:dyDescent="0.25">
      <c r="E1303" s="1065"/>
      <c r="F1303" s="1086"/>
    </row>
    <row r="1304" spans="5:6" x14ac:dyDescent="0.25">
      <c r="E1304" s="1065"/>
      <c r="F1304" s="1086"/>
    </row>
    <row r="1305" spans="5:6" x14ac:dyDescent="0.25">
      <c r="E1305" s="1065"/>
      <c r="F1305" s="1086"/>
    </row>
    <row r="1306" spans="5:6" x14ac:dyDescent="0.25">
      <c r="E1306" s="1065"/>
      <c r="F1306" s="1086"/>
    </row>
    <row r="1307" spans="5:6" x14ac:dyDescent="0.25">
      <c r="E1307" s="1065"/>
      <c r="F1307" s="1086"/>
    </row>
    <row r="1308" spans="5:6" x14ac:dyDescent="0.25">
      <c r="E1308" s="1065"/>
      <c r="F1308" s="1086"/>
    </row>
    <row r="1309" spans="5:6" x14ac:dyDescent="0.25">
      <c r="E1309" s="1065"/>
      <c r="F1309" s="1086"/>
    </row>
    <row r="1310" spans="5:6" x14ac:dyDescent="0.25">
      <c r="E1310" s="1065"/>
      <c r="F1310" s="1086"/>
    </row>
    <row r="1311" spans="5:6" x14ac:dyDescent="0.25">
      <c r="E1311" s="1065"/>
      <c r="F1311" s="1086"/>
    </row>
    <row r="1312" spans="5:6" x14ac:dyDescent="0.25">
      <c r="E1312" s="1065"/>
      <c r="F1312" s="1086"/>
    </row>
    <row r="1313" spans="5:6" x14ac:dyDescent="0.25">
      <c r="E1313" s="1065"/>
      <c r="F1313" s="1086"/>
    </row>
    <row r="1314" spans="5:6" x14ac:dyDescent="0.25">
      <c r="E1314" s="1065"/>
      <c r="F1314" s="1086"/>
    </row>
    <row r="1315" spans="5:6" x14ac:dyDescent="0.25">
      <c r="E1315" s="1065"/>
      <c r="F1315" s="1086"/>
    </row>
    <row r="1316" spans="5:6" x14ac:dyDescent="0.25">
      <c r="E1316" s="1065"/>
      <c r="F1316" s="1086"/>
    </row>
    <row r="1317" spans="5:6" x14ac:dyDescent="0.25">
      <c r="E1317" s="1065"/>
      <c r="F1317" s="1086"/>
    </row>
    <row r="1318" spans="5:6" x14ac:dyDescent="0.25">
      <c r="E1318" s="1065"/>
      <c r="F1318" s="1086"/>
    </row>
    <row r="1319" spans="5:6" x14ac:dyDescent="0.25">
      <c r="E1319" s="1065"/>
      <c r="F1319" s="1086"/>
    </row>
    <row r="1320" spans="5:6" x14ac:dyDescent="0.25">
      <c r="E1320" s="1065"/>
      <c r="F1320" s="1086"/>
    </row>
    <row r="1321" spans="5:6" x14ac:dyDescent="0.25">
      <c r="E1321" s="1065"/>
      <c r="F1321" s="1086"/>
    </row>
    <row r="1322" spans="5:6" x14ac:dyDescent="0.25">
      <c r="E1322" s="1065"/>
      <c r="F1322" s="1086"/>
    </row>
    <row r="1323" spans="5:6" x14ac:dyDescent="0.25">
      <c r="E1323" s="1065"/>
      <c r="F1323" s="1086"/>
    </row>
    <row r="1324" spans="5:6" x14ac:dyDescent="0.25">
      <c r="E1324" s="1065"/>
      <c r="F1324" s="1086"/>
    </row>
    <row r="1325" spans="5:6" x14ac:dyDescent="0.25">
      <c r="E1325" s="1065"/>
      <c r="F1325" s="1086"/>
    </row>
    <row r="1326" spans="5:6" x14ac:dyDescent="0.25">
      <c r="E1326" s="1065"/>
      <c r="F1326" s="1086"/>
    </row>
    <row r="1327" spans="5:6" x14ac:dyDescent="0.25">
      <c r="E1327" s="1065"/>
      <c r="F1327" s="1086"/>
    </row>
    <row r="1328" spans="5:6" x14ac:dyDescent="0.25">
      <c r="E1328" s="1065"/>
      <c r="F1328" s="1086"/>
    </row>
    <row r="1329" spans="5:6" x14ac:dyDescent="0.25">
      <c r="E1329" s="1065"/>
      <c r="F1329" s="1086"/>
    </row>
    <row r="1330" spans="5:6" x14ac:dyDescent="0.25">
      <c r="E1330" s="1065"/>
      <c r="F1330" s="1086"/>
    </row>
    <row r="1331" spans="5:6" x14ac:dyDescent="0.25">
      <c r="E1331" s="1065"/>
      <c r="F1331" s="1086"/>
    </row>
    <row r="1332" spans="5:6" x14ac:dyDescent="0.25">
      <c r="E1332" s="1065"/>
      <c r="F1332" s="1086"/>
    </row>
    <row r="1333" spans="5:6" x14ac:dyDescent="0.25">
      <c r="E1333" s="1065"/>
      <c r="F1333" s="1086"/>
    </row>
    <row r="1334" spans="5:6" x14ac:dyDescent="0.25">
      <c r="E1334" s="1065"/>
      <c r="F1334" s="1086"/>
    </row>
    <row r="1335" spans="5:6" x14ac:dyDescent="0.25">
      <c r="E1335" s="1065"/>
      <c r="F1335" s="1086"/>
    </row>
    <row r="1336" spans="5:6" x14ac:dyDescent="0.25">
      <c r="E1336" s="1065"/>
      <c r="F1336" s="1086"/>
    </row>
    <row r="1337" spans="5:6" x14ac:dyDescent="0.25">
      <c r="E1337" s="1065"/>
      <c r="F1337" s="1086"/>
    </row>
    <row r="1338" spans="5:6" x14ac:dyDescent="0.25">
      <c r="E1338" s="1065"/>
      <c r="F1338" s="1086"/>
    </row>
    <row r="1339" spans="5:6" x14ac:dyDescent="0.25">
      <c r="E1339" s="1065"/>
      <c r="F1339" s="1086"/>
    </row>
    <row r="1340" spans="5:6" x14ac:dyDescent="0.25">
      <c r="E1340" s="1065"/>
      <c r="F1340" s="1086"/>
    </row>
    <row r="1341" spans="5:6" x14ac:dyDescent="0.25">
      <c r="E1341" s="1065"/>
      <c r="F1341" s="1086"/>
    </row>
    <row r="1342" spans="5:6" x14ac:dyDescent="0.25">
      <c r="E1342" s="1065"/>
      <c r="F1342" s="1086"/>
    </row>
    <row r="1343" spans="5:6" x14ac:dyDescent="0.25">
      <c r="E1343" s="1065"/>
      <c r="F1343" s="1086"/>
    </row>
    <row r="1344" spans="5:6" x14ac:dyDescent="0.25">
      <c r="E1344" s="1065"/>
      <c r="F1344" s="1086"/>
    </row>
    <row r="1345" spans="5:6" x14ac:dyDescent="0.25">
      <c r="E1345" s="1065"/>
      <c r="F1345" s="1086"/>
    </row>
    <row r="1346" spans="5:6" x14ac:dyDescent="0.25">
      <c r="E1346" s="1065"/>
      <c r="F1346" s="1086"/>
    </row>
    <row r="1347" spans="5:6" x14ac:dyDescent="0.25">
      <c r="E1347" s="1065"/>
      <c r="F1347" s="1086"/>
    </row>
    <row r="1348" spans="5:6" x14ac:dyDescent="0.25">
      <c r="E1348" s="1065"/>
      <c r="F1348" s="1086"/>
    </row>
    <row r="1349" spans="5:6" x14ac:dyDescent="0.25">
      <c r="E1349" s="1065"/>
      <c r="F1349" s="1086"/>
    </row>
    <row r="1350" spans="5:6" x14ac:dyDescent="0.25">
      <c r="E1350" s="1065"/>
      <c r="F1350" s="1086"/>
    </row>
    <row r="1351" spans="5:6" x14ac:dyDescent="0.25">
      <c r="E1351" s="1065"/>
      <c r="F1351" s="1086"/>
    </row>
    <row r="1352" spans="5:6" x14ac:dyDescent="0.25">
      <c r="E1352" s="1065"/>
      <c r="F1352" s="1086"/>
    </row>
    <row r="1353" spans="5:6" x14ac:dyDescent="0.25">
      <c r="E1353" s="1065"/>
      <c r="F1353" s="1086"/>
    </row>
    <row r="1354" spans="5:6" x14ac:dyDescent="0.25">
      <c r="E1354" s="1065"/>
      <c r="F1354" s="1086"/>
    </row>
    <row r="1355" spans="5:6" x14ac:dyDescent="0.25">
      <c r="E1355" s="1065"/>
      <c r="F1355" s="1086"/>
    </row>
    <row r="1356" spans="5:6" x14ac:dyDescent="0.25">
      <c r="E1356" s="1065"/>
      <c r="F1356" s="1086"/>
    </row>
    <row r="1357" spans="5:6" x14ac:dyDescent="0.25">
      <c r="E1357" s="1065"/>
      <c r="F1357" s="1086"/>
    </row>
    <row r="1358" spans="5:6" x14ac:dyDescent="0.25">
      <c r="E1358" s="1065"/>
      <c r="F1358" s="1086"/>
    </row>
    <row r="1359" spans="5:6" x14ac:dyDescent="0.25">
      <c r="E1359" s="1065"/>
      <c r="F1359" s="1086"/>
    </row>
    <row r="1360" spans="5:6" x14ac:dyDescent="0.25">
      <c r="E1360" s="1065"/>
      <c r="F1360" s="1086"/>
    </row>
    <row r="1361" spans="5:6" x14ac:dyDescent="0.25">
      <c r="E1361" s="1065"/>
      <c r="F1361" s="1086"/>
    </row>
    <row r="1362" spans="5:6" x14ac:dyDescent="0.25">
      <c r="E1362" s="1065"/>
      <c r="F1362" s="1086"/>
    </row>
    <row r="1363" spans="5:6" x14ac:dyDescent="0.25">
      <c r="E1363" s="1065"/>
      <c r="F1363" s="1086"/>
    </row>
    <row r="1364" spans="5:6" x14ac:dyDescent="0.25">
      <c r="E1364" s="1065"/>
      <c r="F1364" s="1086"/>
    </row>
    <row r="1365" spans="5:6" x14ac:dyDescent="0.25">
      <c r="E1365" s="1065"/>
      <c r="F1365" s="1086"/>
    </row>
    <row r="1366" spans="5:6" x14ac:dyDescent="0.25">
      <c r="E1366" s="1065"/>
      <c r="F1366" s="1086"/>
    </row>
    <row r="1367" spans="5:6" x14ac:dyDescent="0.25">
      <c r="E1367" s="1065"/>
      <c r="F1367" s="1086"/>
    </row>
    <row r="1368" spans="5:6" x14ac:dyDescent="0.25">
      <c r="E1368" s="1065"/>
      <c r="F1368" s="1086"/>
    </row>
    <row r="1369" spans="5:6" x14ac:dyDescent="0.25">
      <c r="E1369" s="1065"/>
      <c r="F1369" s="1086"/>
    </row>
    <row r="1370" spans="5:6" x14ac:dyDescent="0.25">
      <c r="E1370" s="1065"/>
      <c r="F1370" s="1086"/>
    </row>
    <row r="1371" spans="5:6" x14ac:dyDescent="0.25">
      <c r="E1371" s="1065"/>
      <c r="F1371" s="1086"/>
    </row>
    <row r="1372" spans="5:6" x14ac:dyDescent="0.25">
      <c r="E1372" s="1065"/>
      <c r="F1372" s="1086"/>
    </row>
    <row r="1373" spans="5:6" x14ac:dyDescent="0.25">
      <c r="E1373" s="1065"/>
      <c r="F1373" s="1086"/>
    </row>
    <row r="1374" spans="5:6" x14ac:dyDescent="0.25">
      <c r="E1374" s="1065"/>
      <c r="F1374" s="1086"/>
    </row>
    <row r="1375" spans="5:6" x14ac:dyDescent="0.25">
      <c r="E1375" s="1065"/>
      <c r="F1375" s="1086"/>
    </row>
    <row r="1376" spans="5:6" x14ac:dyDescent="0.25">
      <c r="E1376" s="1065"/>
      <c r="F1376" s="1086"/>
    </row>
    <row r="1377" spans="5:6" x14ac:dyDescent="0.25">
      <c r="E1377" s="1065"/>
      <c r="F1377" s="1086"/>
    </row>
    <row r="1378" spans="5:6" x14ac:dyDescent="0.25">
      <c r="E1378" s="1065"/>
      <c r="F1378" s="1086"/>
    </row>
    <row r="1379" spans="5:6" x14ac:dyDescent="0.25">
      <c r="E1379" s="1065"/>
      <c r="F1379" s="1086"/>
    </row>
    <row r="1380" spans="5:6" x14ac:dyDescent="0.25">
      <c r="E1380" s="1065"/>
      <c r="F1380" s="1086"/>
    </row>
    <row r="1381" spans="5:6" x14ac:dyDescent="0.25">
      <c r="E1381" s="1065"/>
      <c r="F1381" s="1086"/>
    </row>
    <row r="1382" spans="5:6" x14ac:dyDescent="0.25">
      <c r="E1382" s="1065"/>
      <c r="F1382" s="1086"/>
    </row>
    <row r="1383" spans="5:6" x14ac:dyDescent="0.25">
      <c r="E1383" s="1065"/>
      <c r="F1383" s="1086"/>
    </row>
    <row r="1384" spans="5:6" x14ac:dyDescent="0.25">
      <c r="E1384" s="1065"/>
      <c r="F1384" s="1086"/>
    </row>
    <row r="1385" spans="5:6" x14ac:dyDescent="0.25">
      <c r="E1385" s="1065"/>
      <c r="F1385" s="1086"/>
    </row>
    <row r="1386" spans="5:6" x14ac:dyDescent="0.25">
      <c r="E1386" s="1065"/>
      <c r="F1386" s="1086"/>
    </row>
    <row r="1387" spans="5:6" x14ac:dyDescent="0.25">
      <c r="E1387" s="1065"/>
      <c r="F1387" s="1086"/>
    </row>
    <row r="1388" spans="5:6" x14ac:dyDescent="0.25">
      <c r="E1388" s="1065"/>
      <c r="F1388" s="1086"/>
    </row>
    <row r="1389" spans="5:6" x14ac:dyDescent="0.25">
      <c r="E1389" s="1065"/>
      <c r="F1389" s="1086"/>
    </row>
    <row r="1390" spans="5:6" x14ac:dyDescent="0.25">
      <c r="E1390" s="1065"/>
      <c r="F1390" s="1086"/>
    </row>
    <row r="1391" spans="5:6" x14ac:dyDescent="0.25">
      <c r="E1391" s="1065"/>
      <c r="F1391" s="1086"/>
    </row>
    <row r="1392" spans="5:6" x14ac:dyDescent="0.25">
      <c r="E1392" s="1065"/>
      <c r="F1392" s="1086"/>
    </row>
    <row r="1393" spans="5:6" x14ac:dyDescent="0.25">
      <c r="E1393" s="1065"/>
      <c r="F1393" s="1086"/>
    </row>
    <row r="1394" spans="5:6" x14ac:dyDescent="0.25">
      <c r="E1394" s="1065"/>
      <c r="F1394" s="1086"/>
    </row>
    <row r="1395" spans="5:6" x14ac:dyDescent="0.25">
      <c r="E1395" s="1065"/>
      <c r="F1395" s="1086"/>
    </row>
    <row r="1396" spans="5:6" x14ac:dyDescent="0.25">
      <c r="E1396" s="1065"/>
      <c r="F1396" s="1086"/>
    </row>
    <row r="1397" spans="5:6" x14ac:dyDescent="0.25">
      <c r="E1397" s="1065"/>
      <c r="F1397" s="1086"/>
    </row>
    <row r="1398" spans="5:6" x14ac:dyDescent="0.25">
      <c r="E1398" s="1065"/>
      <c r="F1398" s="1086"/>
    </row>
    <row r="1399" spans="5:6" x14ac:dyDescent="0.25">
      <c r="E1399" s="1065"/>
      <c r="F1399" s="1086"/>
    </row>
    <row r="1400" spans="5:6" x14ac:dyDescent="0.25">
      <c r="E1400" s="1065"/>
      <c r="F1400" s="1086"/>
    </row>
    <row r="1401" spans="5:6" x14ac:dyDescent="0.25">
      <c r="E1401" s="1065"/>
      <c r="F1401" s="1086"/>
    </row>
    <row r="1402" spans="5:6" x14ac:dyDescent="0.25">
      <c r="E1402" s="1065"/>
      <c r="F1402" s="1086"/>
    </row>
    <row r="1403" spans="5:6" x14ac:dyDescent="0.25">
      <c r="E1403" s="1065"/>
      <c r="F1403" s="1086"/>
    </row>
    <row r="1404" spans="5:6" x14ac:dyDescent="0.25">
      <c r="E1404" s="1065"/>
      <c r="F1404" s="1086"/>
    </row>
    <row r="1405" spans="5:6" x14ac:dyDescent="0.25">
      <c r="E1405" s="1065"/>
      <c r="F1405" s="1086"/>
    </row>
    <row r="1406" spans="5:6" x14ac:dyDescent="0.25">
      <c r="E1406" s="1065"/>
      <c r="F1406" s="1086"/>
    </row>
    <row r="1407" spans="5:6" x14ac:dyDescent="0.25">
      <c r="E1407" s="1065"/>
      <c r="F1407" s="1086"/>
    </row>
    <row r="1408" spans="5:6" x14ac:dyDescent="0.25">
      <c r="E1408" s="1065"/>
      <c r="F1408" s="1086"/>
    </row>
    <row r="1409" spans="5:6" x14ac:dyDescent="0.25">
      <c r="E1409" s="1065"/>
      <c r="F1409" s="1086"/>
    </row>
    <row r="1410" spans="5:6" x14ac:dyDescent="0.25">
      <c r="E1410" s="1065"/>
      <c r="F1410" s="1086"/>
    </row>
    <row r="1411" spans="5:6" x14ac:dyDescent="0.25">
      <c r="E1411" s="1065"/>
      <c r="F1411" s="1086"/>
    </row>
    <row r="1412" spans="5:6" x14ac:dyDescent="0.25">
      <c r="E1412" s="1065"/>
      <c r="F1412" s="1086"/>
    </row>
    <row r="1413" spans="5:6" x14ac:dyDescent="0.25">
      <c r="E1413" s="1065"/>
      <c r="F1413" s="1086"/>
    </row>
    <row r="1414" spans="5:6" x14ac:dyDescent="0.25">
      <c r="E1414" s="1065"/>
      <c r="F1414" s="1086"/>
    </row>
    <row r="1415" spans="5:6" x14ac:dyDescent="0.25">
      <c r="E1415" s="1065"/>
      <c r="F1415" s="1086"/>
    </row>
    <row r="1416" spans="5:6" x14ac:dyDescent="0.25">
      <c r="E1416" s="1065"/>
      <c r="F1416" s="1086"/>
    </row>
    <row r="1417" spans="5:6" x14ac:dyDescent="0.25">
      <c r="E1417" s="1065"/>
      <c r="F1417" s="1086"/>
    </row>
    <row r="1418" spans="5:6" x14ac:dyDescent="0.25">
      <c r="E1418" s="1065"/>
      <c r="F1418" s="1086"/>
    </row>
    <row r="1419" spans="5:6" x14ac:dyDescent="0.25">
      <c r="E1419" s="1065"/>
      <c r="F1419" s="1086"/>
    </row>
    <row r="1420" spans="5:6" x14ac:dyDescent="0.25">
      <c r="E1420" s="1065"/>
      <c r="F1420" s="1086"/>
    </row>
    <row r="1421" spans="5:6" x14ac:dyDescent="0.25">
      <c r="E1421" s="1065"/>
      <c r="F1421" s="1086"/>
    </row>
    <row r="1422" spans="5:6" x14ac:dyDescent="0.25">
      <c r="E1422" s="1065"/>
      <c r="F1422" s="1086"/>
    </row>
    <row r="1423" spans="5:6" x14ac:dyDescent="0.25">
      <c r="E1423" s="1065"/>
      <c r="F1423" s="1086"/>
    </row>
    <row r="1424" spans="5:6" x14ac:dyDescent="0.25">
      <c r="E1424" s="1065"/>
      <c r="F1424" s="1086"/>
    </row>
    <row r="1425" spans="5:6" x14ac:dyDescent="0.25">
      <c r="E1425" s="1065"/>
      <c r="F1425" s="1086"/>
    </row>
    <row r="1426" spans="5:6" x14ac:dyDescent="0.25">
      <c r="E1426" s="1065"/>
      <c r="F1426" s="1086"/>
    </row>
    <row r="1427" spans="5:6" x14ac:dyDescent="0.25">
      <c r="E1427" s="1065"/>
      <c r="F1427" s="1086"/>
    </row>
    <row r="1428" spans="5:6" x14ac:dyDescent="0.25">
      <c r="E1428" s="1065"/>
      <c r="F1428" s="1086"/>
    </row>
    <row r="1429" spans="5:6" x14ac:dyDescent="0.25">
      <c r="E1429" s="1065"/>
      <c r="F1429" s="1086"/>
    </row>
    <row r="1430" spans="5:6" x14ac:dyDescent="0.25">
      <c r="E1430" s="1065"/>
      <c r="F1430" s="1086"/>
    </row>
    <row r="1431" spans="5:6" x14ac:dyDescent="0.25">
      <c r="E1431" s="1065"/>
      <c r="F1431" s="1086"/>
    </row>
    <row r="1432" spans="5:6" x14ac:dyDescent="0.25">
      <c r="E1432" s="1065"/>
      <c r="F1432" s="1086"/>
    </row>
    <row r="1433" spans="5:6" x14ac:dyDescent="0.25">
      <c r="E1433" s="1065"/>
      <c r="F1433" s="1086"/>
    </row>
    <row r="1434" spans="5:6" x14ac:dyDescent="0.25">
      <c r="E1434" s="1065"/>
      <c r="F1434" s="1086"/>
    </row>
    <row r="1435" spans="5:6" x14ac:dyDescent="0.25">
      <c r="E1435" s="1065"/>
      <c r="F1435" s="1086"/>
    </row>
    <row r="1436" spans="5:6" x14ac:dyDescent="0.25">
      <c r="E1436" s="1065"/>
      <c r="F1436" s="1086"/>
    </row>
    <row r="1437" spans="5:6" x14ac:dyDescent="0.25">
      <c r="E1437" s="1065"/>
      <c r="F1437" s="1086"/>
    </row>
    <row r="1438" spans="5:6" x14ac:dyDescent="0.25">
      <c r="E1438" s="1065"/>
      <c r="F1438" s="1086"/>
    </row>
    <row r="1439" spans="5:6" x14ac:dyDescent="0.25">
      <c r="E1439" s="1065"/>
      <c r="F1439" s="1086"/>
    </row>
    <row r="1440" spans="5:6" x14ac:dyDescent="0.25">
      <c r="E1440" s="1065"/>
      <c r="F1440" s="1086"/>
    </row>
    <row r="1441" spans="5:6" x14ac:dyDescent="0.25">
      <c r="E1441" s="1065"/>
      <c r="F1441" s="1086"/>
    </row>
    <row r="1442" spans="5:6" x14ac:dyDescent="0.25">
      <c r="E1442" s="1065"/>
      <c r="F1442" s="1086"/>
    </row>
    <row r="1443" spans="5:6" x14ac:dyDescent="0.25">
      <c r="E1443" s="1065"/>
      <c r="F1443" s="1086"/>
    </row>
    <row r="1444" spans="5:6" x14ac:dyDescent="0.25">
      <c r="E1444" s="1065"/>
      <c r="F1444" s="1086"/>
    </row>
    <row r="1445" spans="5:6" x14ac:dyDescent="0.25">
      <c r="E1445" s="1065"/>
      <c r="F1445" s="1086"/>
    </row>
    <row r="1446" spans="5:6" x14ac:dyDescent="0.25">
      <c r="E1446" s="1065"/>
      <c r="F1446" s="1086"/>
    </row>
    <row r="1447" spans="5:6" x14ac:dyDescent="0.25">
      <c r="E1447" s="1065"/>
      <c r="F1447" s="1086"/>
    </row>
    <row r="1448" spans="5:6" x14ac:dyDescent="0.25">
      <c r="E1448" s="1065"/>
      <c r="F1448" s="1086"/>
    </row>
    <row r="1449" spans="5:6" x14ac:dyDescent="0.25">
      <c r="E1449" s="1065"/>
      <c r="F1449" s="1086"/>
    </row>
    <row r="1450" spans="5:6" x14ac:dyDescent="0.25">
      <c r="E1450" s="1065"/>
      <c r="F1450" s="1086"/>
    </row>
    <row r="1451" spans="5:6" x14ac:dyDescent="0.25">
      <c r="E1451" s="1065"/>
      <c r="F1451" s="1086"/>
    </row>
    <row r="1452" spans="5:6" x14ac:dyDescent="0.25">
      <c r="E1452" s="1065"/>
      <c r="F1452" s="1086"/>
    </row>
    <row r="1453" spans="5:6" x14ac:dyDescent="0.25">
      <c r="E1453" s="1065"/>
      <c r="F1453" s="1086"/>
    </row>
    <row r="1454" spans="5:6" x14ac:dyDescent="0.25">
      <c r="E1454" s="1065"/>
      <c r="F1454" s="1086"/>
    </row>
    <row r="1455" spans="5:6" x14ac:dyDescent="0.25">
      <c r="E1455" s="1065"/>
      <c r="F1455" s="1086"/>
    </row>
    <row r="1456" spans="5:6" x14ac:dyDescent="0.25">
      <c r="E1456" s="1065"/>
      <c r="F1456" s="1086"/>
    </row>
    <row r="1457" spans="5:6" x14ac:dyDescent="0.25">
      <c r="E1457" s="1065"/>
      <c r="F1457" s="1086"/>
    </row>
    <row r="1458" spans="5:6" x14ac:dyDescent="0.25">
      <c r="E1458" s="1065"/>
      <c r="F1458" s="1086"/>
    </row>
    <row r="1459" spans="5:6" x14ac:dyDescent="0.25">
      <c r="E1459" s="1065"/>
      <c r="F1459" s="1086"/>
    </row>
    <row r="1460" spans="5:6" x14ac:dyDescent="0.25">
      <c r="E1460" s="1065"/>
      <c r="F1460" s="1086"/>
    </row>
    <row r="1461" spans="5:6" x14ac:dyDescent="0.25">
      <c r="E1461" s="1065"/>
      <c r="F1461" s="1086"/>
    </row>
    <row r="1462" spans="5:6" x14ac:dyDescent="0.25">
      <c r="E1462" s="1065"/>
      <c r="F1462" s="1086"/>
    </row>
    <row r="1463" spans="5:6" x14ac:dyDescent="0.25">
      <c r="E1463" s="1065"/>
      <c r="F1463" s="1086"/>
    </row>
    <row r="1464" spans="5:6" x14ac:dyDescent="0.25">
      <c r="E1464" s="1065"/>
      <c r="F1464" s="1086"/>
    </row>
    <row r="1465" spans="5:6" x14ac:dyDescent="0.25">
      <c r="E1465" s="1065"/>
      <c r="F1465" s="1086"/>
    </row>
    <row r="1466" spans="5:6" x14ac:dyDescent="0.25">
      <c r="E1466" s="1065"/>
      <c r="F1466" s="1086"/>
    </row>
    <row r="1467" spans="5:6" x14ac:dyDescent="0.25">
      <c r="E1467" s="1065"/>
      <c r="F1467" s="1086"/>
    </row>
    <row r="1468" spans="5:6" x14ac:dyDescent="0.25">
      <c r="E1468" s="1065"/>
      <c r="F1468" s="1086"/>
    </row>
    <row r="1469" spans="5:6" x14ac:dyDescent="0.25">
      <c r="E1469" s="1065"/>
      <c r="F1469" s="1086"/>
    </row>
    <row r="1470" spans="5:6" x14ac:dyDescent="0.25">
      <c r="E1470" s="1065"/>
      <c r="F1470" s="1086"/>
    </row>
    <row r="1471" spans="5:6" x14ac:dyDescent="0.25">
      <c r="E1471" s="1065"/>
      <c r="F1471" s="1086"/>
    </row>
    <row r="1472" spans="5:6" x14ac:dyDescent="0.25">
      <c r="E1472" s="1065"/>
      <c r="F1472" s="1086"/>
    </row>
    <row r="1473" spans="5:6" x14ac:dyDescent="0.25">
      <c r="E1473" s="1065"/>
      <c r="F1473" s="1086"/>
    </row>
    <row r="1474" spans="5:6" x14ac:dyDescent="0.25">
      <c r="E1474" s="1065"/>
      <c r="F1474" s="1086"/>
    </row>
    <row r="1475" spans="5:6" x14ac:dyDescent="0.25">
      <c r="E1475" s="1065"/>
      <c r="F1475" s="1086"/>
    </row>
    <row r="1476" spans="5:6" x14ac:dyDescent="0.25">
      <c r="E1476" s="1065"/>
      <c r="F1476" s="1086"/>
    </row>
    <row r="1477" spans="5:6" x14ac:dyDescent="0.25">
      <c r="E1477" s="1065"/>
      <c r="F1477" s="1086"/>
    </row>
    <row r="1478" spans="5:6" x14ac:dyDescent="0.25">
      <c r="E1478" s="1065"/>
      <c r="F1478" s="1086"/>
    </row>
    <row r="1479" spans="5:6" x14ac:dyDescent="0.25">
      <c r="E1479" s="1065"/>
      <c r="F1479" s="1086"/>
    </row>
    <row r="1480" spans="5:6" x14ac:dyDescent="0.25">
      <c r="E1480" s="1065"/>
      <c r="F1480" s="1086"/>
    </row>
    <row r="1481" spans="5:6" x14ac:dyDescent="0.25">
      <c r="E1481" s="1065"/>
      <c r="F1481" s="1086"/>
    </row>
    <row r="1482" spans="5:6" x14ac:dyDescent="0.25">
      <c r="E1482" s="1065"/>
      <c r="F1482" s="1086"/>
    </row>
    <row r="1483" spans="5:6" x14ac:dyDescent="0.25">
      <c r="E1483" s="1065"/>
      <c r="F1483" s="1086"/>
    </row>
    <row r="1484" spans="5:6" x14ac:dyDescent="0.25">
      <c r="E1484" s="1065"/>
      <c r="F1484" s="1086"/>
    </row>
    <row r="1485" spans="5:6" x14ac:dyDescent="0.25">
      <c r="E1485" s="1065"/>
      <c r="F1485" s="1086"/>
    </row>
    <row r="1486" spans="5:6" x14ac:dyDescent="0.25">
      <c r="E1486" s="1065"/>
      <c r="F1486" s="1086"/>
    </row>
    <row r="1487" spans="5:6" x14ac:dyDescent="0.25">
      <c r="E1487" s="1065"/>
      <c r="F1487" s="1086"/>
    </row>
    <row r="1488" spans="5:6" x14ac:dyDescent="0.25">
      <c r="E1488" s="1065"/>
      <c r="F1488" s="1086"/>
    </row>
    <row r="1489" spans="5:6" x14ac:dyDescent="0.25">
      <c r="E1489" s="1065"/>
      <c r="F1489" s="1086"/>
    </row>
    <row r="1490" spans="5:6" x14ac:dyDescent="0.25">
      <c r="E1490" s="1065"/>
      <c r="F1490" s="1086"/>
    </row>
    <row r="1491" spans="5:6" x14ac:dyDescent="0.25">
      <c r="E1491" s="1065"/>
      <c r="F1491" s="1086"/>
    </row>
    <row r="1492" spans="5:6" x14ac:dyDescent="0.25">
      <c r="E1492" s="1065"/>
      <c r="F1492" s="1086"/>
    </row>
    <row r="1493" spans="5:6" x14ac:dyDescent="0.25">
      <c r="E1493" s="1065"/>
      <c r="F1493" s="1086"/>
    </row>
    <row r="1494" spans="5:6" x14ac:dyDescent="0.25">
      <c r="E1494" s="1065"/>
      <c r="F1494" s="1086"/>
    </row>
    <row r="1495" spans="5:6" x14ac:dyDescent="0.25">
      <c r="E1495" s="1065"/>
      <c r="F1495" s="1086"/>
    </row>
    <row r="1496" spans="5:6" x14ac:dyDescent="0.25">
      <c r="E1496" s="1065"/>
      <c r="F1496" s="1086"/>
    </row>
    <row r="1497" spans="5:6" x14ac:dyDescent="0.25">
      <c r="E1497" s="1065"/>
      <c r="F1497" s="1086"/>
    </row>
    <row r="1498" spans="5:6" x14ac:dyDescent="0.25">
      <c r="E1498" s="1065"/>
      <c r="F1498" s="1086"/>
    </row>
    <row r="1499" spans="5:6" x14ac:dyDescent="0.25">
      <c r="E1499" s="1065"/>
      <c r="F1499" s="1086"/>
    </row>
    <row r="1500" spans="5:6" x14ac:dyDescent="0.25">
      <c r="E1500" s="1065"/>
      <c r="F1500" s="1086"/>
    </row>
    <row r="1501" spans="5:6" x14ac:dyDescent="0.25">
      <c r="E1501" s="1065"/>
      <c r="F1501" s="1086"/>
    </row>
    <row r="1502" spans="5:6" x14ac:dyDescent="0.25">
      <c r="E1502" s="1065"/>
      <c r="F1502" s="1086"/>
    </row>
    <row r="1503" spans="5:6" x14ac:dyDescent="0.25">
      <c r="E1503" s="1065"/>
      <c r="F1503" s="1086"/>
    </row>
    <row r="1504" spans="5:6" x14ac:dyDescent="0.25">
      <c r="E1504" s="1065"/>
      <c r="F1504" s="1086"/>
    </row>
    <row r="1505" spans="5:6" x14ac:dyDescent="0.25">
      <c r="E1505" s="1065"/>
      <c r="F1505" s="1086"/>
    </row>
    <row r="1506" spans="5:6" x14ac:dyDescent="0.25">
      <c r="E1506" s="1065"/>
      <c r="F1506" s="1086"/>
    </row>
    <row r="1507" spans="5:6" x14ac:dyDescent="0.25">
      <c r="E1507" s="1065"/>
      <c r="F1507" s="1086"/>
    </row>
    <row r="1508" spans="5:6" x14ac:dyDescent="0.25">
      <c r="E1508" s="1065"/>
      <c r="F1508" s="1086"/>
    </row>
    <row r="1509" spans="5:6" x14ac:dyDescent="0.25">
      <c r="E1509" s="1065"/>
      <c r="F1509" s="1086"/>
    </row>
    <row r="1510" spans="5:6" x14ac:dyDescent="0.25">
      <c r="E1510" s="1065"/>
      <c r="F1510" s="1086"/>
    </row>
    <row r="1511" spans="5:6" x14ac:dyDescent="0.25">
      <c r="E1511" s="1065"/>
      <c r="F1511" s="1086"/>
    </row>
    <row r="1512" spans="5:6" x14ac:dyDescent="0.25">
      <c r="E1512" s="1065"/>
      <c r="F1512" s="1086"/>
    </row>
    <row r="1513" spans="5:6" x14ac:dyDescent="0.25">
      <c r="E1513" s="1065"/>
      <c r="F1513" s="1086"/>
    </row>
    <row r="1514" spans="5:6" x14ac:dyDescent="0.25">
      <c r="E1514" s="1065"/>
      <c r="F1514" s="1086"/>
    </row>
    <row r="1515" spans="5:6" x14ac:dyDescent="0.25">
      <c r="E1515" s="1065"/>
      <c r="F1515" s="1086"/>
    </row>
    <row r="1516" spans="5:6" x14ac:dyDescent="0.25">
      <c r="E1516" s="1065"/>
      <c r="F1516" s="1086"/>
    </row>
    <row r="1517" spans="5:6" x14ac:dyDescent="0.25">
      <c r="E1517" s="1065"/>
      <c r="F1517" s="1086"/>
    </row>
    <row r="1518" spans="5:6" x14ac:dyDescent="0.25">
      <c r="E1518" s="1065"/>
      <c r="F1518" s="1086"/>
    </row>
    <row r="1519" spans="5:6" x14ac:dyDescent="0.25">
      <c r="E1519" s="1065"/>
      <c r="F1519" s="1086"/>
    </row>
    <row r="1520" spans="5:6" x14ac:dyDescent="0.25">
      <c r="E1520" s="1065"/>
      <c r="F1520" s="1086"/>
    </row>
    <row r="1521" spans="5:6" x14ac:dyDescent="0.25">
      <c r="E1521" s="1065"/>
      <c r="F1521" s="1086"/>
    </row>
    <row r="1522" spans="5:6" x14ac:dyDescent="0.25">
      <c r="E1522" s="1065"/>
      <c r="F1522" s="1086"/>
    </row>
    <row r="1523" spans="5:6" x14ac:dyDescent="0.25">
      <c r="E1523" s="1065"/>
      <c r="F1523" s="1086"/>
    </row>
    <row r="1524" spans="5:6" x14ac:dyDescent="0.25">
      <c r="E1524" s="1065"/>
      <c r="F1524" s="1086"/>
    </row>
    <row r="1525" spans="5:6" x14ac:dyDescent="0.25">
      <c r="E1525" s="1065"/>
      <c r="F1525" s="1086"/>
    </row>
    <row r="1526" spans="5:6" x14ac:dyDescent="0.25">
      <c r="E1526" s="1065"/>
      <c r="F1526" s="1086"/>
    </row>
    <row r="1527" spans="5:6" x14ac:dyDescent="0.25">
      <c r="E1527" s="1065"/>
      <c r="F1527" s="1086"/>
    </row>
    <row r="1528" spans="5:6" x14ac:dyDescent="0.25">
      <c r="E1528" s="1065"/>
      <c r="F1528" s="1086"/>
    </row>
    <row r="1529" spans="5:6" x14ac:dyDescent="0.25">
      <c r="E1529" s="1065"/>
      <c r="F1529" s="1086"/>
    </row>
    <row r="1530" spans="5:6" x14ac:dyDescent="0.25">
      <c r="E1530" s="1065"/>
      <c r="F1530" s="1086"/>
    </row>
    <row r="1531" spans="5:6" x14ac:dyDescent="0.25">
      <c r="E1531" s="1065"/>
      <c r="F1531" s="1086"/>
    </row>
    <row r="1532" spans="5:6" x14ac:dyDescent="0.25">
      <c r="E1532" s="1065"/>
      <c r="F1532" s="1086"/>
    </row>
    <row r="1533" spans="5:6" x14ac:dyDescent="0.25">
      <c r="E1533" s="1065"/>
      <c r="F1533" s="1086"/>
    </row>
    <row r="1534" spans="5:6" x14ac:dyDescent="0.25">
      <c r="E1534" s="1065"/>
      <c r="F1534" s="1086"/>
    </row>
    <row r="1535" spans="5:6" x14ac:dyDescent="0.25">
      <c r="E1535" s="1065"/>
      <c r="F1535" s="1086"/>
    </row>
    <row r="1536" spans="5:6" x14ac:dyDescent="0.25">
      <c r="E1536" s="1065"/>
      <c r="F1536" s="1086"/>
    </row>
    <row r="1537" spans="5:6" x14ac:dyDescent="0.25">
      <c r="E1537" s="1065"/>
      <c r="F1537" s="1086"/>
    </row>
    <row r="1538" spans="5:6" x14ac:dyDescent="0.25">
      <c r="E1538" s="1065"/>
      <c r="F1538" s="1086"/>
    </row>
    <row r="1539" spans="5:6" x14ac:dyDescent="0.25">
      <c r="E1539" s="1065"/>
      <c r="F1539" s="1086"/>
    </row>
    <row r="1540" spans="5:6" x14ac:dyDescent="0.25">
      <c r="E1540" s="1065"/>
      <c r="F1540" s="1086"/>
    </row>
    <row r="1541" spans="5:6" x14ac:dyDescent="0.25">
      <c r="E1541" s="1065"/>
      <c r="F1541" s="1086"/>
    </row>
    <row r="1542" spans="5:6" x14ac:dyDescent="0.25">
      <c r="E1542" s="1065"/>
      <c r="F1542" s="1086"/>
    </row>
    <row r="1543" spans="5:6" x14ac:dyDescent="0.25">
      <c r="E1543" s="1065"/>
      <c r="F1543" s="1086"/>
    </row>
    <row r="1544" spans="5:6" x14ac:dyDescent="0.25">
      <c r="E1544" s="1065"/>
      <c r="F1544" s="1086"/>
    </row>
    <row r="1545" spans="5:6" x14ac:dyDescent="0.25">
      <c r="E1545" s="1065"/>
      <c r="F1545" s="1086"/>
    </row>
    <row r="1546" spans="5:6" x14ac:dyDescent="0.25">
      <c r="E1546" s="1065"/>
      <c r="F1546" s="1086"/>
    </row>
    <row r="1547" spans="5:6" x14ac:dyDescent="0.25">
      <c r="E1547" s="1065"/>
      <c r="F1547" s="1086"/>
    </row>
    <row r="1548" spans="5:6" x14ac:dyDescent="0.25">
      <c r="E1548" s="1065"/>
      <c r="F1548" s="1086"/>
    </row>
    <row r="1549" spans="5:6" x14ac:dyDescent="0.25">
      <c r="E1549" s="1065"/>
      <c r="F1549" s="1086"/>
    </row>
    <row r="1550" spans="5:6" x14ac:dyDescent="0.25">
      <c r="E1550" s="1065"/>
      <c r="F1550" s="1086"/>
    </row>
    <row r="1551" spans="5:6" x14ac:dyDescent="0.25">
      <c r="E1551" s="1065"/>
      <c r="F1551" s="1086"/>
    </row>
    <row r="1552" spans="5:6" x14ac:dyDescent="0.25">
      <c r="E1552" s="1065"/>
      <c r="F1552" s="1086"/>
    </row>
    <row r="1553" spans="5:6" x14ac:dyDescent="0.25">
      <c r="E1553" s="1065"/>
      <c r="F1553" s="1086"/>
    </row>
    <row r="1554" spans="5:6" x14ac:dyDescent="0.25">
      <c r="E1554" s="1065"/>
      <c r="F1554" s="1086"/>
    </row>
    <row r="1555" spans="5:6" x14ac:dyDescent="0.25">
      <c r="E1555" s="1065"/>
      <c r="F1555" s="1086"/>
    </row>
    <row r="1556" spans="5:6" x14ac:dyDescent="0.25">
      <c r="E1556" s="1065"/>
      <c r="F1556" s="1086"/>
    </row>
    <row r="1557" spans="5:6" x14ac:dyDescent="0.25">
      <c r="E1557" s="1065"/>
      <c r="F1557" s="1086"/>
    </row>
    <row r="1558" spans="5:6" x14ac:dyDescent="0.25">
      <c r="E1558" s="1065"/>
      <c r="F1558" s="1086"/>
    </row>
    <row r="1559" spans="5:6" x14ac:dyDescent="0.25">
      <c r="E1559" s="1065"/>
      <c r="F1559" s="1086"/>
    </row>
    <row r="1560" spans="5:6" x14ac:dyDescent="0.25">
      <c r="E1560" s="1065"/>
      <c r="F1560" s="1086"/>
    </row>
    <row r="1561" spans="5:6" x14ac:dyDescent="0.25">
      <c r="E1561" s="1065"/>
      <c r="F1561" s="1086"/>
    </row>
    <row r="1562" spans="5:6" x14ac:dyDescent="0.25">
      <c r="E1562" s="1065"/>
      <c r="F1562" s="1086"/>
    </row>
    <row r="1563" spans="5:6" x14ac:dyDescent="0.25">
      <c r="E1563" s="1065"/>
      <c r="F1563" s="1086"/>
    </row>
    <row r="1564" spans="5:6" x14ac:dyDescent="0.25">
      <c r="E1564" s="1065"/>
      <c r="F1564" s="1086"/>
    </row>
    <row r="1565" spans="5:6" x14ac:dyDescent="0.25">
      <c r="E1565" s="1065"/>
      <c r="F1565" s="1086"/>
    </row>
    <row r="1566" spans="5:6" x14ac:dyDescent="0.25">
      <c r="E1566" s="1065"/>
      <c r="F1566" s="1086"/>
    </row>
    <row r="1567" spans="5:6" x14ac:dyDescent="0.25">
      <c r="E1567" s="1065"/>
      <c r="F1567" s="1086"/>
    </row>
    <row r="1568" spans="5:6" x14ac:dyDescent="0.25">
      <c r="E1568" s="1065"/>
      <c r="F1568" s="1086"/>
    </row>
    <row r="1569" spans="5:6" x14ac:dyDescent="0.25">
      <c r="E1569" s="1065"/>
      <c r="F1569" s="1086"/>
    </row>
    <row r="1570" spans="5:6" x14ac:dyDescent="0.25">
      <c r="E1570" s="1065"/>
      <c r="F1570" s="1086"/>
    </row>
    <row r="1571" spans="5:6" x14ac:dyDescent="0.25">
      <c r="E1571" s="1065"/>
      <c r="F1571" s="1086"/>
    </row>
    <row r="1572" spans="5:6" x14ac:dyDescent="0.25">
      <c r="E1572" s="1065"/>
      <c r="F1572" s="1086"/>
    </row>
    <row r="1573" spans="5:6" x14ac:dyDescent="0.25">
      <c r="E1573" s="1065"/>
      <c r="F1573" s="1086"/>
    </row>
    <row r="1574" spans="5:6" x14ac:dyDescent="0.25">
      <c r="E1574" s="1065"/>
      <c r="F1574" s="1086"/>
    </row>
    <row r="1575" spans="5:6" x14ac:dyDescent="0.25">
      <c r="E1575" s="1065"/>
      <c r="F1575" s="1086"/>
    </row>
    <row r="1576" spans="5:6" x14ac:dyDescent="0.25">
      <c r="E1576" s="1065"/>
      <c r="F1576" s="1086"/>
    </row>
    <row r="1577" spans="5:6" x14ac:dyDescent="0.25">
      <c r="E1577" s="1065"/>
      <c r="F1577" s="1086"/>
    </row>
    <row r="1578" spans="5:6" x14ac:dyDescent="0.25">
      <c r="E1578" s="1065"/>
      <c r="F1578" s="1086"/>
    </row>
    <row r="1579" spans="5:6" x14ac:dyDescent="0.25">
      <c r="E1579" s="1065"/>
      <c r="F1579" s="1086"/>
    </row>
    <row r="1580" spans="5:6" x14ac:dyDescent="0.25">
      <c r="E1580" s="1065"/>
      <c r="F1580" s="1086"/>
    </row>
    <row r="1581" spans="5:6" x14ac:dyDescent="0.25">
      <c r="E1581" s="1065"/>
      <c r="F1581" s="1086"/>
    </row>
    <row r="1582" spans="5:6" x14ac:dyDescent="0.25">
      <c r="E1582" s="1065"/>
      <c r="F1582" s="1086"/>
    </row>
    <row r="1583" spans="5:6" x14ac:dyDescent="0.25">
      <c r="E1583" s="1065"/>
      <c r="F1583" s="1086"/>
    </row>
    <row r="1584" spans="5:6" x14ac:dyDescent="0.25">
      <c r="E1584" s="1065"/>
      <c r="F1584" s="1086"/>
    </row>
    <row r="1585" spans="5:6" x14ac:dyDescent="0.25">
      <c r="E1585" s="1065"/>
      <c r="F1585" s="1086"/>
    </row>
    <row r="1586" spans="5:6" x14ac:dyDescent="0.25">
      <c r="E1586" s="1065"/>
      <c r="F1586" s="1086"/>
    </row>
    <row r="1587" spans="5:6" x14ac:dyDescent="0.25">
      <c r="E1587" s="1065"/>
      <c r="F1587" s="1086"/>
    </row>
    <row r="1588" spans="5:6" x14ac:dyDescent="0.25">
      <c r="E1588" s="1065"/>
      <c r="F1588" s="1086"/>
    </row>
    <row r="1589" spans="5:6" x14ac:dyDescent="0.25">
      <c r="E1589" s="1065"/>
      <c r="F1589" s="1086"/>
    </row>
    <row r="1590" spans="5:6" x14ac:dyDescent="0.25">
      <c r="E1590" s="1065"/>
      <c r="F1590" s="1086"/>
    </row>
    <row r="1591" spans="5:6" x14ac:dyDescent="0.25">
      <c r="E1591" s="1065"/>
      <c r="F1591" s="1086"/>
    </row>
    <row r="1592" spans="5:6" x14ac:dyDescent="0.25">
      <c r="E1592" s="1065"/>
      <c r="F1592" s="1086"/>
    </row>
    <row r="1593" spans="5:6" x14ac:dyDescent="0.25">
      <c r="E1593" s="1065"/>
      <c r="F1593" s="1086"/>
    </row>
    <row r="1594" spans="5:6" x14ac:dyDescent="0.25">
      <c r="E1594" s="1065"/>
      <c r="F1594" s="1086"/>
    </row>
    <row r="1595" spans="5:6" x14ac:dyDescent="0.25">
      <c r="E1595" s="1065"/>
      <c r="F1595" s="1086"/>
    </row>
    <row r="1596" spans="5:6" x14ac:dyDescent="0.25">
      <c r="E1596" s="1065"/>
      <c r="F1596" s="1086"/>
    </row>
    <row r="1597" spans="5:6" x14ac:dyDescent="0.25">
      <c r="E1597" s="1065"/>
      <c r="F1597" s="1086"/>
    </row>
    <row r="1598" spans="5:6" x14ac:dyDescent="0.25">
      <c r="E1598" s="1065"/>
      <c r="F1598" s="1086"/>
    </row>
    <row r="1599" spans="5:6" x14ac:dyDescent="0.25">
      <c r="E1599" s="1065"/>
      <c r="F1599" s="1086"/>
    </row>
    <row r="1600" spans="5:6" x14ac:dyDescent="0.25">
      <c r="E1600" s="1065"/>
      <c r="F1600" s="1086"/>
    </row>
    <row r="1601" spans="5:6" x14ac:dyDescent="0.25">
      <c r="E1601" s="1065"/>
      <c r="F1601" s="1086"/>
    </row>
    <row r="1602" spans="5:6" x14ac:dyDescent="0.25">
      <c r="E1602" s="1065"/>
      <c r="F1602" s="1086"/>
    </row>
    <row r="1603" spans="5:6" x14ac:dyDescent="0.25">
      <c r="E1603" s="1065"/>
      <c r="F1603" s="1086"/>
    </row>
    <row r="1604" spans="5:6" x14ac:dyDescent="0.25">
      <c r="E1604" s="1065"/>
      <c r="F1604" s="1086"/>
    </row>
    <row r="1605" spans="5:6" x14ac:dyDescent="0.25">
      <c r="E1605" s="1065"/>
      <c r="F1605" s="1086"/>
    </row>
    <row r="1606" spans="5:6" x14ac:dyDescent="0.25">
      <c r="E1606" s="1065"/>
      <c r="F1606" s="1086"/>
    </row>
    <row r="1607" spans="5:6" x14ac:dyDescent="0.25">
      <c r="E1607" s="1065"/>
      <c r="F1607" s="1086"/>
    </row>
    <row r="1608" spans="5:6" x14ac:dyDescent="0.25">
      <c r="E1608" s="1065"/>
      <c r="F1608" s="1086"/>
    </row>
    <row r="1609" spans="5:6" x14ac:dyDescent="0.25">
      <c r="E1609" s="1065"/>
      <c r="F1609" s="1086"/>
    </row>
    <row r="1610" spans="5:6" x14ac:dyDescent="0.25">
      <c r="E1610" s="1065"/>
      <c r="F1610" s="1086"/>
    </row>
    <row r="1611" spans="5:6" x14ac:dyDescent="0.25">
      <c r="E1611" s="1065"/>
      <c r="F1611" s="1086"/>
    </row>
    <row r="1612" spans="5:6" x14ac:dyDescent="0.25">
      <c r="E1612" s="1065"/>
      <c r="F1612" s="1086"/>
    </row>
    <row r="1613" spans="5:6" x14ac:dyDescent="0.25">
      <c r="E1613" s="1065"/>
      <c r="F1613" s="1086"/>
    </row>
    <row r="1614" spans="5:6" x14ac:dyDescent="0.25">
      <c r="E1614" s="1065"/>
      <c r="F1614" s="1086"/>
    </row>
    <row r="1615" spans="5:6" x14ac:dyDescent="0.25">
      <c r="E1615" s="1065"/>
      <c r="F1615" s="1086"/>
    </row>
    <row r="1616" spans="5:6" x14ac:dyDescent="0.25">
      <c r="E1616" s="1065"/>
      <c r="F1616" s="1086"/>
    </row>
    <row r="1617" spans="5:6" x14ac:dyDescent="0.25">
      <c r="E1617" s="1065"/>
      <c r="F1617" s="1086"/>
    </row>
    <row r="1618" spans="5:6" x14ac:dyDescent="0.25">
      <c r="E1618" s="1065"/>
      <c r="F1618" s="1086"/>
    </row>
    <row r="1619" spans="5:6" x14ac:dyDescent="0.25">
      <c r="E1619" s="1065"/>
      <c r="F1619" s="1086"/>
    </row>
    <row r="1620" spans="5:6" x14ac:dyDescent="0.25">
      <c r="E1620" s="1065"/>
      <c r="F1620" s="1086"/>
    </row>
    <row r="1621" spans="5:6" x14ac:dyDescent="0.25">
      <c r="E1621" s="1065"/>
      <c r="F1621" s="1086"/>
    </row>
    <row r="1622" spans="5:6" x14ac:dyDescent="0.25">
      <c r="E1622" s="1065"/>
      <c r="F1622" s="1086"/>
    </row>
    <row r="1623" spans="5:6" x14ac:dyDescent="0.25">
      <c r="E1623" s="1065"/>
      <c r="F1623" s="1086"/>
    </row>
    <row r="1624" spans="5:6" x14ac:dyDescent="0.25">
      <c r="E1624" s="1065"/>
      <c r="F1624" s="1086"/>
    </row>
    <row r="1625" spans="5:6" x14ac:dyDescent="0.25">
      <c r="E1625" s="1065"/>
      <c r="F1625" s="1086"/>
    </row>
    <row r="1626" spans="5:6" x14ac:dyDescent="0.25">
      <c r="E1626" s="1065"/>
      <c r="F1626" s="1086"/>
    </row>
    <row r="1627" spans="5:6" x14ac:dyDescent="0.25">
      <c r="E1627" s="1065"/>
      <c r="F1627" s="1086"/>
    </row>
    <row r="1628" spans="5:6" x14ac:dyDescent="0.25">
      <c r="E1628" s="1065"/>
      <c r="F1628" s="1086"/>
    </row>
    <row r="1629" spans="5:6" x14ac:dyDescent="0.25">
      <c r="E1629" s="1065"/>
      <c r="F1629" s="1086"/>
    </row>
    <row r="1630" spans="5:6" x14ac:dyDescent="0.25">
      <c r="E1630" s="1065"/>
      <c r="F1630" s="1086"/>
    </row>
    <row r="1631" spans="5:6" x14ac:dyDescent="0.25">
      <c r="E1631" s="1065"/>
      <c r="F1631" s="1086"/>
    </row>
    <row r="1632" spans="5:6" x14ac:dyDescent="0.25">
      <c r="E1632" s="1065"/>
      <c r="F1632" s="1086"/>
    </row>
    <row r="1633" spans="5:6" x14ac:dyDescent="0.25">
      <c r="E1633" s="1065"/>
      <c r="F1633" s="1086"/>
    </row>
    <row r="1634" spans="5:6" x14ac:dyDescent="0.25">
      <c r="E1634" s="1065"/>
      <c r="F1634" s="1086"/>
    </row>
    <row r="1635" spans="5:6" x14ac:dyDescent="0.25">
      <c r="E1635" s="1065"/>
      <c r="F1635" s="1086"/>
    </row>
    <row r="1636" spans="5:6" x14ac:dyDescent="0.25">
      <c r="E1636" s="1065"/>
      <c r="F1636" s="1086"/>
    </row>
    <row r="1637" spans="5:6" x14ac:dyDescent="0.25">
      <c r="E1637" s="1065"/>
      <c r="F1637" s="1086"/>
    </row>
    <row r="1638" spans="5:6" x14ac:dyDescent="0.25">
      <c r="E1638" s="1065"/>
      <c r="F1638" s="1086"/>
    </row>
    <row r="1639" spans="5:6" x14ac:dyDescent="0.25">
      <c r="E1639" s="1065"/>
      <c r="F1639" s="1086"/>
    </row>
    <row r="1640" spans="5:6" x14ac:dyDescent="0.25">
      <c r="E1640" s="1065"/>
      <c r="F1640" s="1086"/>
    </row>
    <row r="1641" spans="5:6" x14ac:dyDescent="0.25">
      <c r="E1641" s="1065"/>
      <c r="F1641" s="1086"/>
    </row>
    <row r="1642" spans="5:6" x14ac:dyDescent="0.25">
      <c r="E1642" s="1065"/>
      <c r="F1642" s="1086"/>
    </row>
    <row r="1643" spans="5:6" x14ac:dyDescent="0.25">
      <c r="E1643" s="1065"/>
      <c r="F1643" s="1086"/>
    </row>
    <row r="1644" spans="5:6" x14ac:dyDescent="0.25">
      <c r="E1644" s="1065"/>
      <c r="F1644" s="1086"/>
    </row>
    <row r="1645" spans="5:6" x14ac:dyDescent="0.25">
      <c r="E1645" s="1065"/>
      <c r="F1645" s="1086"/>
    </row>
    <row r="1646" spans="5:6" x14ac:dyDescent="0.25">
      <c r="E1646" s="1065"/>
      <c r="F1646" s="1086"/>
    </row>
    <row r="1647" spans="5:6" x14ac:dyDescent="0.25">
      <c r="E1647" s="1065"/>
      <c r="F1647" s="1086"/>
    </row>
    <row r="1648" spans="5:6" x14ac:dyDescent="0.25">
      <c r="E1648" s="1065"/>
      <c r="F1648" s="1086"/>
    </row>
    <row r="1649" spans="5:6" x14ac:dyDescent="0.25">
      <c r="E1649" s="1065"/>
      <c r="F1649" s="1086"/>
    </row>
    <row r="1650" spans="5:6" x14ac:dyDescent="0.25">
      <c r="E1650" s="1065"/>
      <c r="F1650" s="1086"/>
    </row>
    <row r="1651" spans="5:6" x14ac:dyDescent="0.25">
      <c r="E1651" s="1065"/>
      <c r="F1651" s="1086"/>
    </row>
    <row r="1652" spans="5:6" x14ac:dyDescent="0.25">
      <c r="E1652" s="1065"/>
      <c r="F1652" s="1086"/>
    </row>
    <row r="1653" spans="5:6" x14ac:dyDescent="0.25">
      <c r="E1653" s="1065"/>
      <c r="F1653" s="1086"/>
    </row>
    <row r="1654" spans="5:6" x14ac:dyDescent="0.25">
      <c r="E1654" s="1065"/>
      <c r="F1654" s="1086"/>
    </row>
    <row r="1655" spans="5:6" x14ac:dyDescent="0.25">
      <c r="E1655" s="1065"/>
      <c r="F1655" s="1086"/>
    </row>
    <row r="1656" spans="5:6" x14ac:dyDescent="0.25">
      <c r="E1656" s="1065"/>
      <c r="F1656" s="1086"/>
    </row>
    <row r="1657" spans="5:6" x14ac:dyDescent="0.25">
      <c r="E1657" s="1065"/>
      <c r="F1657" s="1086"/>
    </row>
    <row r="1658" spans="5:6" x14ac:dyDescent="0.25">
      <c r="E1658" s="1065"/>
      <c r="F1658" s="1086"/>
    </row>
    <row r="1659" spans="5:6" x14ac:dyDescent="0.25">
      <c r="E1659" s="1065"/>
      <c r="F1659" s="1086"/>
    </row>
    <row r="1660" spans="5:6" x14ac:dyDescent="0.25">
      <c r="E1660" s="1065"/>
      <c r="F1660" s="1086"/>
    </row>
    <row r="1661" spans="5:6" x14ac:dyDescent="0.25">
      <c r="E1661" s="1065"/>
      <c r="F1661" s="1086"/>
    </row>
    <row r="1662" spans="5:6" x14ac:dyDescent="0.25">
      <c r="E1662" s="1065"/>
      <c r="F1662" s="1086"/>
    </row>
    <row r="1663" spans="5:6" x14ac:dyDescent="0.25">
      <c r="E1663" s="1065"/>
      <c r="F1663" s="1086"/>
    </row>
    <row r="1664" spans="5:6" x14ac:dyDescent="0.25">
      <c r="E1664" s="1065"/>
      <c r="F1664" s="1086"/>
    </row>
    <row r="1665" spans="5:6" x14ac:dyDescent="0.25">
      <c r="E1665" s="1065"/>
      <c r="F1665" s="1086"/>
    </row>
    <row r="1666" spans="5:6" x14ac:dyDescent="0.25">
      <c r="E1666" s="1065"/>
      <c r="F1666" s="1086"/>
    </row>
    <row r="1667" spans="5:6" x14ac:dyDescent="0.25">
      <c r="E1667" s="1065"/>
      <c r="F1667" s="1086"/>
    </row>
    <row r="1668" spans="5:6" x14ac:dyDescent="0.25">
      <c r="E1668" s="1065"/>
      <c r="F1668" s="1086"/>
    </row>
    <row r="1669" spans="5:6" x14ac:dyDescent="0.25">
      <c r="E1669" s="1065"/>
      <c r="F1669" s="1086"/>
    </row>
    <row r="1670" spans="5:6" x14ac:dyDescent="0.25">
      <c r="E1670" s="1065"/>
      <c r="F1670" s="1086"/>
    </row>
    <row r="1671" spans="5:6" x14ac:dyDescent="0.25">
      <c r="E1671" s="1065"/>
      <c r="F1671" s="1086"/>
    </row>
    <row r="1672" spans="5:6" x14ac:dyDescent="0.25">
      <c r="E1672" s="1065"/>
      <c r="F1672" s="1086"/>
    </row>
    <row r="1673" spans="5:6" x14ac:dyDescent="0.25">
      <c r="E1673" s="1065"/>
      <c r="F1673" s="1086"/>
    </row>
    <row r="1674" spans="5:6" x14ac:dyDescent="0.25">
      <c r="E1674" s="1065"/>
      <c r="F1674" s="1086"/>
    </row>
    <row r="1675" spans="5:6" x14ac:dyDescent="0.25">
      <c r="E1675" s="1065"/>
      <c r="F1675" s="1086"/>
    </row>
    <row r="1676" spans="5:6" x14ac:dyDescent="0.25">
      <c r="E1676" s="1065"/>
      <c r="F1676" s="1086"/>
    </row>
    <row r="1677" spans="5:6" x14ac:dyDescent="0.25">
      <c r="E1677" s="1065"/>
      <c r="F1677" s="1086"/>
    </row>
    <row r="1678" spans="5:6" x14ac:dyDescent="0.25">
      <c r="E1678" s="1065"/>
      <c r="F1678" s="1086"/>
    </row>
    <row r="1679" spans="5:6" x14ac:dyDescent="0.25">
      <c r="E1679" s="1065"/>
      <c r="F1679" s="1086"/>
    </row>
    <row r="1680" spans="5:6" x14ac:dyDescent="0.25">
      <c r="E1680" s="1065"/>
      <c r="F1680" s="1086"/>
    </row>
    <row r="1681" spans="5:6" x14ac:dyDescent="0.25">
      <c r="E1681" s="1065"/>
      <c r="F1681" s="1086"/>
    </row>
    <row r="1682" spans="5:6" x14ac:dyDescent="0.25">
      <c r="E1682" s="1065"/>
      <c r="F1682" s="1086"/>
    </row>
    <row r="1683" spans="5:6" x14ac:dyDescent="0.25">
      <c r="E1683" s="1065"/>
      <c r="F1683" s="1086"/>
    </row>
    <row r="1684" spans="5:6" x14ac:dyDescent="0.25">
      <c r="E1684" s="1065"/>
      <c r="F1684" s="1086"/>
    </row>
    <row r="1685" spans="5:6" x14ac:dyDescent="0.25">
      <c r="E1685" s="1065"/>
      <c r="F1685" s="1086"/>
    </row>
    <row r="1686" spans="5:6" x14ac:dyDescent="0.25">
      <c r="E1686" s="1065"/>
      <c r="F1686" s="1086"/>
    </row>
    <row r="1687" spans="5:6" x14ac:dyDescent="0.25">
      <c r="E1687" s="1065"/>
      <c r="F1687" s="1086"/>
    </row>
    <row r="1688" spans="5:6" x14ac:dyDescent="0.25">
      <c r="E1688" s="1065"/>
      <c r="F1688" s="1086"/>
    </row>
    <row r="1689" spans="5:6" x14ac:dyDescent="0.25">
      <c r="E1689" s="1065"/>
      <c r="F1689" s="1086"/>
    </row>
    <row r="1690" spans="5:6" x14ac:dyDescent="0.25">
      <c r="E1690" s="1065"/>
      <c r="F1690" s="1086"/>
    </row>
    <row r="1691" spans="5:6" x14ac:dyDescent="0.25">
      <c r="E1691" s="1065"/>
      <c r="F1691" s="1086"/>
    </row>
    <row r="1692" spans="5:6" x14ac:dyDescent="0.25">
      <c r="E1692" s="1065"/>
      <c r="F1692" s="1086"/>
    </row>
    <row r="1693" spans="5:6" x14ac:dyDescent="0.25">
      <c r="E1693" s="1065"/>
      <c r="F1693" s="1086"/>
    </row>
    <row r="1694" spans="5:6" x14ac:dyDescent="0.25">
      <c r="E1694" s="1065"/>
      <c r="F1694" s="1086"/>
    </row>
    <row r="1695" spans="5:6" x14ac:dyDescent="0.25">
      <c r="E1695" s="1065"/>
      <c r="F1695" s="1086"/>
    </row>
    <row r="1696" spans="5:6" x14ac:dyDescent="0.25">
      <c r="E1696" s="1065"/>
      <c r="F1696" s="1086"/>
    </row>
    <row r="1697" spans="5:6" x14ac:dyDescent="0.25">
      <c r="E1697" s="1065"/>
      <c r="F1697" s="1086"/>
    </row>
    <row r="1698" spans="5:6" x14ac:dyDescent="0.25">
      <c r="E1698" s="1065"/>
      <c r="F1698" s="1086"/>
    </row>
    <row r="1699" spans="5:6" x14ac:dyDescent="0.25">
      <c r="E1699" s="1065"/>
      <c r="F1699" s="1086"/>
    </row>
    <row r="1700" spans="5:6" x14ac:dyDescent="0.25">
      <c r="E1700" s="1065"/>
      <c r="F1700" s="1086"/>
    </row>
    <row r="1701" spans="5:6" x14ac:dyDescent="0.25">
      <c r="E1701" s="1065"/>
      <c r="F1701" s="1086"/>
    </row>
    <row r="1702" spans="5:6" x14ac:dyDescent="0.25">
      <c r="E1702" s="1065"/>
      <c r="F1702" s="1086"/>
    </row>
    <row r="1703" spans="5:6" x14ac:dyDescent="0.25">
      <c r="E1703" s="1065"/>
      <c r="F1703" s="1086"/>
    </row>
    <row r="1704" spans="5:6" x14ac:dyDescent="0.25">
      <c r="E1704" s="1065"/>
      <c r="F1704" s="1086"/>
    </row>
    <row r="1705" spans="5:6" x14ac:dyDescent="0.25">
      <c r="E1705" s="1065"/>
      <c r="F1705" s="1086"/>
    </row>
    <row r="1706" spans="5:6" x14ac:dyDescent="0.25">
      <c r="E1706" s="1065"/>
      <c r="F1706" s="1086"/>
    </row>
    <row r="1707" spans="5:6" x14ac:dyDescent="0.25">
      <c r="E1707" s="1065"/>
      <c r="F1707" s="1086"/>
    </row>
    <row r="1708" spans="5:6" x14ac:dyDescent="0.25">
      <c r="E1708" s="1065"/>
      <c r="F1708" s="1086"/>
    </row>
    <row r="1709" spans="5:6" x14ac:dyDescent="0.25">
      <c r="E1709" s="1065"/>
      <c r="F1709" s="1086"/>
    </row>
    <row r="1710" spans="5:6" x14ac:dyDescent="0.25">
      <c r="E1710" s="1065"/>
      <c r="F1710" s="1086"/>
    </row>
    <row r="1711" spans="5:6" x14ac:dyDescent="0.25">
      <c r="E1711" s="1065"/>
      <c r="F1711" s="1086"/>
    </row>
    <row r="1712" spans="5:6" x14ac:dyDescent="0.25">
      <c r="E1712" s="1065"/>
      <c r="F1712" s="1086"/>
    </row>
    <row r="1713" spans="5:6" x14ac:dyDescent="0.25">
      <c r="E1713" s="1065"/>
      <c r="F1713" s="1086"/>
    </row>
    <row r="1714" spans="5:6" x14ac:dyDescent="0.25">
      <c r="E1714" s="1065"/>
      <c r="F1714" s="1086"/>
    </row>
    <row r="1715" spans="5:6" x14ac:dyDescent="0.25">
      <c r="E1715" s="1065"/>
      <c r="F1715" s="1086"/>
    </row>
    <row r="1716" spans="5:6" x14ac:dyDescent="0.25">
      <c r="E1716" s="1065"/>
      <c r="F1716" s="1086"/>
    </row>
    <row r="1717" spans="5:6" x14ac:dyDescent="0.25">
      <c r="E1717" s="1065"/>
      <c r="F1717" s="1086"/>
    </row>
    <row r="1718" spans="5:6" x14ac:dyDescent="0.25">
      <c r="E1718" s="1065"/>
      <c r="F1718" s="1086"/>
    </row>
    <row r="1719" spans="5:6" x14ac:dyDescent="0.25">
      <c r="E1719" s="1065"/>
      <c r="F1719" s="1086"/>
    </row>
    <row r="1720" spans="5:6" x14ac:dyDescent="0.25">
      <c r="E1720" s="1065"/>
      <c r="F1720" s="1086"/>
    </row>
    <row r="1721" spans="5:6" x14ac:dyDescent="0.25">
      <c r="E1721" s="1065"/>
      <c r="F1721" s="1086"/>
    </row>
    <row r="1722" spans="5:6" x14ac:dyDescent="0.25">
      <c r="E1722" s="1065"/>
      <c r="F1722" s="1086"/>
    </row>
    <row r="1723" spans="5:6" x14ac:dyDescent="0.25">
      <c r="E1723" s="1065"/>
      <c r="F1723" s="1086"/>
    </row>
    <row r="1724" spans="5:6" x14ac:dyDescent="0.25">
      <c r="E1724" s="1065"/>
      <c r="F1724" s="1086"/>
    </row>
    <row r="1725" spans="5:6" x14ac:dyDescent="0.25">
      <c r="E1725" s="1065"/>
      <c r="F1725" s="1086"/>
    </row>
    <row r="1726" spans="5:6" x14ac:dyDescent="0.25">
      <c r="E1726" s="1065"/>
      <c r="F1726" s="1086"/>
    </row>
    <row r="1727" spans="5:6" x14ac:dyDescent="0.25">
      <c r="E1727" s="1065"/>
      <c r="F1727" s="1086"/>
    </row>
    <row r="1728" spans="5:6" x14ac:dyDescent="0.25">
      <c r="E1728" s="1065"/>
      <c r="F1728" s="1086"/>
    </row>
    <row r="1729" spans="5:6" x14ac:dyDescent="0.25">
      <c r="E1729" s="1065"/>
      <c r="F1729" s="1086"/>
    </row>
    <row r="1730" spans="5:6" x14ac:dyDescent="0.25">
      <c r="E1730" s="1065"/>
      <c r="F1730" s="1086"/>
    </row>
    <row r="1731" spans="5:6" x14ac:dyDescent="0.25">
      <c r="E1731" s="1065"/>
      <c r="F1731" s="1086"/>
    </row>
    <row r="1732" spans="5:6" x14ac:dyDescent="0.25">
      <c r="E1732" s="1065"/>
      <c r="F1732" s="1086"/>
    </row>
    <row r="1733" spans="5:6" x14ac:dyDescent="0.25">
      <c r="E1733" s="1065"/>
      <c r="F1733" s="1086"/>
    </row>
    <row r="1734" spans="5:6" x14ac:dyDescent="0.25">
      <c r="E1734" s="1065"/>
      <c r="F1734" s="1086"/>
    </row>
    <row r="1735" spans="5:6" x14ac:dyDescent="0.25">
      <c r="E1735" s="1065"/>
      <c r="F1735" s="1086"/>
    </row>
    <row r="1736" spans="5:6" x14ac:dyDescent="0.25">
      <c r="E1736" s="1065"/>
      <c r="F1736" s="1086"/>
    </row>
    <row r="1737" spans="5:6" x14ac:dyDescent="0.25">
      <c r="E1737" s="1065"/>
      <c r="F1737" s="1086"/>
    </row>
    <row r="1738" spans="5:6" x14ac:dyDescent="0.25">
      <c r="E1738" s="1065"/>
      <c r="F1738" s="1086"/>
    </row>
    <row r="1739" spans="5:6" x14ac:dyDescent="0.25">
      <c r="E1739" s="1065"/>
      <c r="F1739" s="1086"/>
    </row>
    <row r="1740" spans="5:6" x14ac:dyDescent="0.25">
      <c r="E1740" s="1065"/>
      <c r="F1740" s="1086"/>
    </row>
    <row r="1741" spans="5:6" x14ac:dyDescent="0.25">
      <c r="E1741" s="1065"/>
      <c r="F1741" s="1086"/>
    </row>
    <row r="1742" spans="5:6" x14ac:dyDescent="0.25">
      <c r="E1742" s="1065"/>
      <c r="F1742" s="1086"/>
    </row>
    <row r="1743" spans="5:6" x14ac:dyDescent="0.25">
      <c r="E1743" s="1065"/>
      <c r="F1743" s="1086"/>
    </row>
    <row r="1744" spans="5:6" x14ac:dyDescent="0.25">
      <c r="E1744" s="1065"/>
      <c r="F1744" s="1086"/>
    </row>
    <row r="1745" spans="5:6" x14ac:dyDescent="0.25">
      <c r="E1745" s="1065"/>
      <c r="F1745" s="1086"/>
    </row>
    <row r="1746" spans="5:6" x14ac:dyDescent="0.25">
      <c r="E1746" s="1065"/>
      <c r="F1746" s="1086"/>
    </row>
    <row r="1747" spans="5:6" x14ac:dyDescent="0.25">
      <c r="E1747" s="1065"/>
      <c r="F1747" s="1086"/>
    </row>
    <row r="1748" spans="5:6" x14ac:dyDescent="0.25">
      <c r="E1748" s="1065"/>
      <c r="F1748" s="1086"/>
    </row>
    <row r="1749" spans="5:6" x14ac:dyDescent="0.25">
      <c r="E1749" s="1065"/>
      <c r="F1749" s="1086"/>
    </row>
    <row r="1750" spans="5:6" x14ac:dyDescent="0.25">
      <c r="E1750" s="1065"/>
      <c r="F1750" s="1086"/>
    </row>
    <row r="1751" spans="5:6" x14ac:dyDescent="0.25">
      <c r="E1751" s="1065"/>
      <c r="F1751" s="1086"/>
    </row>
    <row r="1752" spans="5:6" x14ac:dyDescent="0.25">
      <c r="E1752" s="1065"/>
      <c r="F1752" s="1086"/>
    </row>
    <row r="1753" spans="5:6" x14ac:dyDescent="0.25">
      <c r="E1753" s="1065"/>
      <c r="F1753" s="1086"/>
    </row>
    <row r="1754" spans="5:6" x14ac:dyDescent="0.25">
      <c r="E1754" s="1065"/>
      <c r="F1754" s="1086"/>
    </row>
    <row r="1755" spans="5:6" x14ac:dyDescent="0.25">
      <c r="E1755" s="1065"/>
      <c r="F1755" s="1086"/>
    </row>
    <row r="1756" spans="5:6" x14ac:dyDescent="0.25">
      <c r="E1756" s="1065"/>
      <c r="F1756" s="1086"/>
    </row>
    <row r="1757" spans="5:6" x14ac:dyDescent="0.25">
      <c r="E1757" s="1065"/>
      <c r="F1757" s="1086"/>
    </row>
    <row r="1758" spans="5:6" x14ac:dyDescent="0.25">
      <c r="E1758" s="1065"/>
      <c r="F1758" s="1086"/>
    </row>
    <row r="1759" spans="5:6" x14ac:dyDescent="0.25">
      <c r="E1759" s="1065"/>
      <c r="F1759" s="1086"/>
    </row>
    <row r="1760" spans="5:6" x14ac:dyDescent="0.25">
      <c r="E1760" s="1065"/>
      <c r="F1760" s="1086"/>
    </row>
    <row r="1761" spans="5:6" x14ac:dyDescent="0.25">
      <c r="E1761" s="1065"/>
      <c r="F1761" s="1086"/>
    </row>
    <row r="1762" spans="5:6" x14ac:dyDescent="0.25">
      <c r="E1762" s="1065"/>
      <c r="F1762" s="1086"/>
    </row>
    <row r="1763" spans="5:6" x14ac:dyDescent="0.25">
      <c r="E1763" s="1065"/>
      <c r="F1763" s="1086"/>
    </row>
    <row r="1764" spans="5:6" x14ac:dyDescent="0.25">
      <c r="E1764" s="1065"/>
      <c r="F1764" s="1086"/>
    </row>
    <row r="1765" spans="5:6" x14ac:dyDescent="0.25">
      <c r="E1765" s="1065"/>
      <c r="F1765" s="1086"/>
    </row>
    <row r="1766" spans="5:6" x14ac:dyDescent="0.25">
      <c r="E1766" s="1065"/>
      <c r="F1766" s="1086"/>
    </row>
    <row r="1767" spans="5:6" x14ac:dyDescent="0.25">
      <c r="E1767" s="1065"/>
      <c r="F1767" s="1086"/>
    </row>
    <row r="1768" spans="5:6" x14ac:dyDescent="0.25">
      <c r="E1768" s="1065"/>
      <c r="F1768" s="1086"/>
    </row>
    <row r="1769" spans="5:6" x14ac:dyDescent="0.25">
      <c r="E1769" s="1065"/>
      <c r="F1769" s="1086"/>
    </row>
    <row r="1770" spans="5:6" x14ac:dyDescent="0.25">
      <c r="E1770" s="1065"/>
      <c r="F1770" s="1086"/>
    </row>
    <row r="1771" spans="5:6" x14ac:dyDescent="0.25">
      <c r="E1771" s="1065"/>
      <c r="F1771" s="1086"/>
    </row>
    <row r="1772" spans="5:6" x14ac:dyDescent="0.25">
      <c r="E1772" s="1065"/>
      <c r="F1772" s="1086"/>
    </row>
    <row r="1773" spans="5:6" x14ac:dyDescent="0.25">
      <c r="E1773" s="1065"/>
      <c r="F1773" s="1086"/>
    </row>
    <row r="1774" spans="5:6" x14ac:dyDescent="0.25">
      <c r="E1774" s="1065"/>
      <c r="F1774" s="1086"/>
    </row>
    <row r="1775" spans="5:6" x14ac:dyDescent="0.25">
      <c r="E1775" s="1065"/>
      <c r="F1775" s="1086"/>
    </row>
    <row r="1776" spans="5:6" x14ac:dyDescent="0.25">
      <c r="E1776" s="1065"/>
      <c r="F1776" s="1086"/>
    </row>
    <row r="1777" spans="5:6" x14ac:dyDescent="0.25">
      <c r="E1777" s="1065"/>
      <c r="F1777" s="1086"/>
    </row>
    <row r="1778" spans="5:6" x14ac:dyDescent="0.25">
      <c r="E1778" s="1065"/>
      <c r="F1778" s="1086"/>
    </row>
    <row r="1779" spans="5:6" x14ac:dyDescent="0.25">
      <c r="E1779" s="1065"/>
      <c r="F1779" s="1086"/>
    </row>
    <row r="1780" spans="5:6" x14ac:dyDescent="0.25">
      <c r="E1780" s="1065"/>
      <c r="F1780" s="1086"/>
    </row>
    <row r="1781" spans="5:6" x14ac:dyDescent="0.25">
      <c r="E1781" s="1065"/>
      <c r="F1781" s="1086"/>
    </row>
    <row r="1782" spans="5:6" x14ac:dyDescent="0.25">
      <c r="E1782" s="1065"/>
      <c r="F1782" s="1086"/>
    </row>
    <row r="1783" spans="5:6" x14ac:dyDescent="0.25">
      <c r="E1783" s="1065"/>
      <c r="F1783" s="1086"/>
    </row>
    <row r="1784" spans="5:6" x14ac:dyDescent="0.25">
      <c r="E1784" s="1065"/>
      <c r="F1784" s="1086"/>
    </row>
    <row r="1785" spans="5:6" x14ac:dyDescent="0.25">
      <c r="E1785" s="1065"/>
      <c r="F1785" s="1086"/>
    </row>
    <row r="1786" spans="5:6" x14ac:dyDescent="0.25">
      <c r="E1786" s="1065"/>
      <c r="F1786" s="1086"/>
    </row>
    <row r="1787" spans="5:6" x14ac:dyDescent="0.25">
      <c r="E1787" s="1065"/>
      <c r="F1787" s="1086"/>
    </row>
    <row r="1788" spans="5:6" x14ac:dyDescent="0.25">
      <c r="E1788" s="1065"/>
      <c r="F1788" s="1086"/>
    </row>
    <row r="1789" spans="5:6" x14ac:dyDescent="0.25">
      <c r="E1789" s="1065"/>
      <c r="F1789" s="1086"/>
    </row>
    <row r="1790" spans="5:6" x14ac:dyDescent="0.25">
      <c r="E1790" s="1065"/>
      <c r="F1790" s="1086"/>
    </row>
    <row r="1791" spans="5:6" x14ac:dyDescent="0.25">
      <c r="E1791" s="1065"/>
      <c r="F1791" s="1086"/>
    </row>
    <row r="1792" spans="5:6" x14ac:dyDescent="0.25">
      <c r="E1792" s="1065"/>
      <c r="F1792" s="1086"/>
    </row>
    <row r="1793" spans="5:6" x14ac:dyDescent="0.25">
      <c r="E1793" s="1065"/>
      <c r="F1793" s="1086"/>
    </row>
    <row r="1794" spans="5:6" x14ac:dyDescent="0.25">
      <c r="E1794" s="1065"/>
      <c r="F1794" s="1086"/>
    </row>
    <row r="1795" spans="5:6" x14ac:dyDescent="0.25">
      <c r="E1795" s="1065"/>
      <c r="F1795" s="1086"/>
    </row>
    <row r="1796" spans="5:6" x14ac:dyDescent="0.25">
      <c r="E1796" s="1065"/>
      <c r="F1796" s="1086"/>
    </row>
    <row r="1797" spans="5:6" x14ac:dyDescent="0.25">
      <c r="E1797" s="1065"/>
      <c r="F1797" s="1086"/>
    </row>
    <row r="1798" spans="5:6" x14ac:dyDescent="0.25">
      <c r="E1798" s="1065"/>
      <c r="F1798" s="1086"/>
    </row>
    <row r="1799" spans="5:6" x14ac:dyDescent="0.25">
      <c r="E1799" s="1065"/>
      <c r="F1799" s="1086"/>
    </row>
    <row r="1800" spans="5:6" x14ac:dyDescent="0.25">
      <c r="E1800" s="1065"/>
      <c r="F1800" s="1086"/>
    </row>
    <row r="1801" spans="5:6" x14ac:dyDescent="0.25">
      <c r="E1801" s="1065"/>
      <c r="F1801" s="1086"/>
    </row>
    <row r="1802" spans="5:6" x14ac:dyDescent="0.25">
      <c r="E1802" s="1065"/>
      <c r="F1802" s="1086"/>
    </row>
    <row r="1803" spans="5:6" x14ac:dyDescent="0.25">
      <c r="E1803" s="1065"/>
      <c r="F1803" s="1086"/>
    </row>
    <row r="1804" spans="5:6" x14ac:dyDescent="0.25">
      <c r="E1804" s="1065"/>
      <c r="F1804" s="1086"/>
    </row>
    <row r="1805" spans="5:6" x14ac:dyDescent="0.25">
      <c r="E1805" s="1065"/>
      <c r="F1805" s="1086"/>
    </row>
    <row r="1806" spans="5:6" x14ac:dyDescent="0.25">
      <c r="E1806" s="1065"/>
      <c r="F1806" s="1086"/>
    </row>
    <row r="1807" spans="5:6" x14ac:dyDescent="0.25">
      <c r="E1807" s="1065"/>
      <c r="F1807" s="1086"/>
    </row>
    <row r="1808" spans="5:6" x14ac:dyDescent="0.25">
      <c r="E1808" s="1065"/>
      <c r="F1808" s="1086"/>
    </row>
    <row r="1809" spans="5:6" x14ac:dyDescent="0.25">
      <c r="E1809" s="1065"/>
      <c r="F1809" s="1086"/>
    </row>
    <row r="1810" spans="5:6" x14ac:dyDescent="0.25">
      <c r="E1810" s="1065"/>
      <c r="F1810" s="1086"/>
    </row>
    <row r="1811" spans="5:6" x14ac:dyDescent="0.25">
      <c r="E1811" s="1065"/>
      <c r="F1811" s="1086"/>
    </row>
    <row r="1812" spans="5:6" x14ac:dyDescent="0.25">
      <c r="E1812" s="1065"/>
      <c r="F1812" s="1086"/>
    </row>
    <row r="1813" spans="5:6" x14ac:dyDescent="0.25">
      <c r="E1813" s="1065"/>
      <c r="F1813" s="1086"/>
    </row>
    <row r="1814" spans="5:6" x14ac:dyDescent="0.25">
      <c r="E1814" s="1065"/>
      <c r="F1814" s="1086"/>
    </row>
    <row r="1815" spans="5:6" x14ac:dyDescent="0.25">
      <c r="E1815" s="1065"/>
      <c r="F1815" s="1086"/>
    </row>
    <row r="1816" spans="5:6" x14ac:dyDescent="0.25">
      <c r="E1816" s="1065"/>
      <c r="F1816" s="1086"/>
    </row>
    <row r="1817" spans="5:6" x14ac:dyDescent="0.25">
      <c r="E1817" s="1065"/>
      <c r="F1817" s="1086"/>
    </row>
    <row r="1818" spans="5:6" x14ac:dyDescent="0.25">
      <c r="E1818" s="1065"/>
      <c r="F1818" s="1086"/>
    </row>
    <row r="1819" spans="5:6" x14ac:dyDescent="0.25">
      <c r="E1819" s="1065"/>
      <c r="F1819" s="1086"/>
    </row>
    <row r="1820" spans="5:6" x14ac:dyDescent="0.25">
      <c r="E1820" s="1065"/>
      <c r="F1820" s="1086"/>
    </row>
    <row r="1821" spans="5:6" x14ac:dyDescent="0.25">
      <c r="E1821" s="1065"/>
      <c r="F1821" s="1086"/>
    </row>
    <row r="1822" spans="5:6" x14ac:dyDescent="0.25">
      <c r="E1822" s="1065"/>
      <c r="F1822" s="1086"/>
    </row>
    <row r="1823" spans="5:6" x14ac:dyDescent="0.25">
      <c r="E1823" s="1065"/>
      <c r="F1823" s="1086"/>
    </row>
    <row r="1824" spans="5:6" x14ac:dyDescent="0.25">
      <c r="E1824" s="1065"/>
      <c r="F1824" s="1086"/>
    </row>
    <row r="1825" spans="5:6" x14ac:dyDescent="0.25">
      <c r="E1825" s="1065"/>
      <c r="F1825" s="1086"/>
    </row>
    <row r="1826" spans="5:6" x14ac:dyDescent="0.25">
      <c r="E1826" s="1065"/>
      <c r="F1826" s="1086"/>
    </row>
    <row r="1827" spans="5:6" x14ac:dyDescent="0.25">
      <c r="E1827" s="1065"/>
      <c r="F1827" s="1086"/>
    </row>
    <row r="1828" spans="5:6" x14ac:dyDescent="0.25">
      <c r="E1828" s="1065"/>
      <c r="F1828" s="1086"/>
    </row>
    <row r="1829" spans="5:6" x14ac:dyDescent="0.25">
      <c r="E1829" s="1065"/>
      <c r="F1829" s="1086"/>
    </row>
    <row r="1830" spans="5:6" x14ac:dyDescent="0.25">
      <c r="E1830" s="1065"/>
      <c r="F1830" s="1086"/>
    </row>
    <row r="1831" spans="5:6" x14ac:dyDescent="0.25">
      <c r="E1831" s="1065"/>
      <c r="F1831" s="1086"/>
    </row>
    <row r="1832" spans="5:6" x14ac:dyDescent="0.25">
      <c r="E1832" s="1065"/>
      <c r="F1832" s="1086"/>
    </row>
    <row r="1833" spans="5:6" x14ac:dyDescent="0.25">
      <c r="E1833" s="1065"/>
      <c r="F1833" s="1086"/>
    </row>
    <row r="1834" spans="5:6" x14ac:dyDescent="0.25">
      <c r="E1834" s="1065"/>
      <c r="F1834" s="1086"/>
    </row>
    <row r="1835" spans="5:6" x14ac:dyDescent="0.25">
      <c r="E1835" s="1065"/>
      <c r="F1835" s="1086"/>
    </row>
    <row r="1836" spans="5:6" x14ac:dyDescent="0.25">
      <c r="E1836" s="1065"/>
      <c r="F1836" s="1086"/>
    </row>
    <row r="1837" spans="5:6" x14ac:dyDescent="0.25">
      <c r="E1837" s="1065"/>
      <c r="F1837" s="1086"/>
    </row>
    <row r="1838" spans="5:6" x14ac:dyDescent="0.25">
      <c r="E1838" s="1065"/>
      <c r="F1838" s="1086"/>
    </row>
    <row r="1839" spans="5:6" x14ac:dyDescent="0.25">
      <c r="E1839" s="1065"/>
      <c r="F1839" s="1086"/>
    </row>
    <row r="1840" spans="5:6" x14ac:dyDescent="0.25">
      <c r="E1840" s="1065"/>
      <c r="F1840" s="1086"/>
    </row>
    <row r="1841" spans="5:6" x14ac:dyDescent="0.25">
      <c r="E1841" s="1065"/>
      <c r="F1841" s="1086"/>
    </row>
    <row r="1842" spans="5:6" x14ac:dyDescent="0.25">
      <c r="E1842" s="1065"/>
      <c r="F1842" s="1086"/>
    </row>
    <row r="1843" spans="5:6" x14ac:dyDescent="0.25">
      <c r="E1843" s="1065"/>
      <c r="F1843" s="1086"/>
    </row>
    <row r="1844" spans="5:6" x14ac:dyDescent="0.25">
      <c r="E1844" s="1065"/>
      <c r="F1844" s="1086"/>
    </row>
    <row r="1845" spans="5:6" x14ac:dyDescent="0.25">
      <c r="E1845" s="1065"/>
      <c r="F1845" s="1086"/>
    </row>
    <row r="1846" spans="5:6" x14ac:dyDescent="0.25">
      <c r="E1846" s="1065"/>
      <c r="F1846" s="1086"/>
    </row>
    <row r="1847" spans="5:6" x14ac:dyDescent="0.25">
      <c r="E1847" s="1065"/>
      <c r="F1847" s="1086"/>
    </row>
    <row r="1848" spans="5:6" x14ac:dyDescent="0.25">
      <c r="E1848" s="1065"/>
      <c r="F1848" s="1086"/>
    </row>
    <row r="1849" spans="5:6" x14ac:dyDescent="0.25">
      <c r="E1849" s="1065"/>
      <c r="F1849" s="1086"/>
    </row>
    <row r="1850" spans="5:6" x14ac:dyDescent="0.25">
      <c r="E1850" s="1065"/>
      <c r="F1850" s="1086"/>
    </row>
    <row r="1851" spans="5:6" x14ac:dyDescent="0.25">
      <c r="E1851" s="1065"/>
      <c r="F1851" s="1086"/>
    </row>
    <row r="1852" spans="5:6" x14ac:dyDescent="0.25">
      <c r="E1852" s="1065"/>
      <c r="F1852" s="1086"/>
    </row>
    <row r="1853" spans="5:6" x14ac:dyDescent="0.25">
      <c r="E1853" s="1065"/>
      <c r="F1853" s="1086"/>
    </row>
    <row r="1854" spans="5:6" x14ac:dyDescent="0.25">
      <c r="E1854" s="1065"/>
      <c r="F1854" s="1086"/>
    </row>
    <row r="1855" spans="5:6" x14ac:dyDescent="0.25">
      <c r="E1855" s="1065"/>
      <c r="F1855" s="1086"/>
    </row>
    <row r="1856" spans="5:6" x14ac:dyDescent="0.25">
      <c r="E1856" s="1065"/>
      <c r="F1856" s="1086"/>
    </row>
    <row r="1857" spans="5:6" x14ac:dyDescent="0.25">
      <c r="E1857" s="1065"/>
      <c r="F1857" s="1086"/>
    </row>
    <row r="1858" spans="5:6" x14ac:dyDescent="0.25">
      <c r="E1858" s="1065"/>
      <c r="F1858" s="1086"/>
    </row>
    <row r="1859" spans="5:6" x14ac:dyDescent="0.25">
      <c r="E1859" s="1065"/>
      <c r="F1859" s="1086"/>
    </row>
    <row r="1860" spans="5:6" x14ac:dyDescent="0.25">
      <c r="E1860" s="1065"/>
      <c r="F1860" s="1086"/>
    </row>
    <row r="1861" spans="5:6" x14ac:dyDescent="0.25">
      <c r="E1861" s="1065"/>
      <c r="F1861" s="1086"/>
    </row>
    <row r="1862" spans="5:6" x14ac:dyDescent="0.25">
      <c r="E1862" s="1065"/>
      <c r="F1862" s="1086"/>
    </row>
    <row r="1863" spans="5:6" x14ac:dyDescent="0.25">
      <c r="E1863" s="1065"/>
      <c r="F1863" s="1086"/>
    </row>
    <row r="1864" spans="5:6" x14ac:dyDescent="0.25">
      <c r="E1864" s="1065"/>
      <c r="F1864" s="1086"/>
    </row>
    <row r="1865" spans="5:6" x14ac:dyDescent="0.25">
      <c r="E1865" s="1065"/>
      <c r="F1865" s="1086"/>
    </row>
    <row r="1866" spans="5:6" x14ac:dyDescent="0.25">
      <c r="E1866" s="1065"/>
      <c r="F1866" s="1086"/>
    </row>
    <row r="1867" spans="5:6" x14ac:dyDescent="0.25">
      <c r="E1867" s="1065"/>
      <c r="F1867" s="1086"/>
    </row>
    <row r="1868" spans="5:6" x14ac:dyDescent="0.25">
      <c r="E1868" s="1065"/>
      <c r="F1868" s="1086"/>
    </row>
    <row r="1869" spans="5:6" x14ac:dyDescent="0.25">
      <c r="E1869" s="1065"/>
      <c r="F1869" s="1086"/>
    </row>
    <row r="1870" spans="5:6" x14ac:dyDescent="0.25">
      <c r="E1870" s="1065"/>
      <c r="F1870" s="1086"/>
    </row>
    <row r="1871" spans="5:6" x14ac:dyDescent="0.25">
      <c r="E1871" s="1065"/>
      <c r="F1871" s="1086"/>
    </row>
    <row r="1872" spans="5:6" x14ac:dyDescent="0.25">
      <c r="E1872" s="1065"/>
      <c r="F1872" s="1086"/>
    </row>
    <row r="1873" spans="5:6" x14ac:dyDescent="0.25">
      <c r="E1873" s="1065"/>
      <c r="F1873" s="1086"/>
    </row>
    <row r="1874" spans="5:6" x14ac:dyDescent="0.25">
      <c r="E1874" s="1065"/>
      <c r="F1874" s="1086"/>
    </row>
    <row r="1875" spans="5:6" x14ac:dyDescent="0.25">
      <c r="E1875" s="1065"/>
      <c r="F1875" s="1086"/>
    </row>
    <row r="1876" spans="5:6" x14ac:dyDescent="0.25">
      <c r="E1876" s="1065"/>
      <c r="F1876" s="1086"/>
    </row>
    <row r="1877" spans="5:6" x14ac:dyDescent="0.25">
      <c r="E1877" s="1065"/>
      <c r="F1877" s="1086"/>
    </row>
    <row r="1878" spans="5:6" x14ac:dyDescent="0.25">
      <c r="E1878" s="1065"/>
      <c r="F1878" s="1086"/>
    </row>
    <row r="1879" spans="5:6" x14ac:dyDescent="0.25">
      <c r="E1879" s="1065"/>
      <c r="F1879" s="1086"/>
    </row>
    <row r="1880" spans="5:6" x14ac:dyDescent="0.25">
      <c r="E1880" s="1065"/>
      <c r="F1880" s="1086"/>
    </row>
    <row r="1881" spans="5:6" x14ac:dyDescent="0.25">
      <c r="E1881" s="1065"/>
      <c r="F1881" s="1086"/>
    </row>
    <row r="1882" spans="5:6" x14ac:dyDescent="0.25">
      <c r="E1882" s="1065"/>
      <c r="F1882" s="1086"/>
    </row>
    <row r="1883" spans="5:6" x14ac:dyDescent="0.25">
      <c r="E1883" s="1065"/>
      <c r="F1883" s="1086"/>
    </row>
    <row r="1884" spans="5:6" x14ac:dyDescent="0.25">
      <c r="E1884" s="1065"/>
      <c r="F1884" s="1086"/>
    </row>
    <row r="1885" spans="5:6" x14ac:dyDescent="0.25">
      <c r="E1885" s="1065"/>
      <c r="F1885" s="1086"/>
    </row>
    <row r="1886" spans="5:6" x14ac:dyDescent="0.25">
      <c r="E1886" s="1065"/>
      <c r="F1886" s="1086"/>
    </row>
    <row r="1887" spans="5:6" x14ac:dyDescent="0.25">
      <c r="E1887" s="1065"/>
      <c r="F1887" s="1086"/>
    </row>
    <row r="1888" spans="5:6" x14ac:dyDescent="0.25">
      <c r="E1888" s="1065"/>
      <c r="F1888" s="1086"/>
    </row>
    <row r="1889" spans="5:6" x14ac:dyDescent="0.25">
      <c r="E1889" s="1065"/>
      <c r="F1889" s="1086"/>
    </row>
    <row r="1890" spans="5:6" x14ac:dyDescent="0.25">
      <c r="E1890" s="1065"/>
      <c r="F1890" s="1086"/>
    </row>
    <row r="1891" spans="5:6" x14ac:dyDescent="0.25">
      <c r="E1891" s="1065"/>
      <c r="F1891" s="1086"/>
    </row>
    <row r="1892" spans="5:6" x14ac:dyDescent="0.25">
      <c r="E1892" s="1065"/>
      <c r="F1892" s="1086"/>
    </row>
    <row r="1893" spans="5:6" x14ac:dyDescent="0.25">
      <c r="E1893" s="1065"/>
      <c r="F1893" s="1086"/>
    </row>
    <row r="1894" spans="5:6" x14ac:dyDescent="0.25">
      <c r="E1894" s="1065"/>
      <c r="F1894" s="1086"/>
    </row>
    <row r="1895" spans="5:6" x14ac:dyDescent="0.25">
      <c r="E1895" s="1065"/>
      <c r="F1895" s="1086"/>
    </row>
    <row r="1896" spans="5:6" x14ac:dyDescent="0.25">
      <c r="E1896" s="1065"/>
      <c r="F1896" s="1086"/>
    </row>
    <row r="1897" spans="5:6" x14ac:dyDescent="0.25">
      <c r="E1897" s="1065"/>
      <c r="F1897" s="1086"/>
    </row>
    <row r="1898" spans="5:6" x14ac:dyDescent="0.25">
      <c r="E1898" s="1065"/>
      <c r="F1898" s="1086"/>
    </row>
    <row r="1899" spans="5:6" x14ac:dyDescent="0.25">
      <c r="E1899" s="1065"/>
      <c r="F1899" s="1086"/>
    </row>
    <row r="1900" spans="5:6" x14ac:dyDescent="0.25">
      <c r="E1900" s="1065"/>
      <c r="F1900" s="1086"/>
    </row>
    <row r="1901" spans="5:6" x14ac:dyDescent="0.25">
      <c r="E1901" s="1065"/>
      <c r="F1901" s="1086"/>
    </row>
    <row r="1902" spans="5:6" x14ac:dyDescent="0.25">
      <c r="E1902" s="1065"/>
      <c r="F1902" s="1086"/>
    </row>
    <row r="1903" spans="5:6" x14ac:dyDescent="0.25">
      <c r="E1903" s="1065"/>
      <c r="F1903" s="1086"/>
    </row>
    <row r="1904" spans="5:6" x14ac:dyDescent="0.25">
      <c r="E1904" s="1065"/>
      <c r="F1904" s="1086"/>
    </row>
    <row r="1905" spans="5:6" x14ac:dyDescent="0.25">
      <c r="E1905" s="1065"/>
      <c r="F1905" s="1086"/>
    </row>
    <row r="1906" spans="5:6" x14ac:dyDescent="0.25">
      <c r="E1906" s="1065"/>
      <c r="F1906" s="1086"/>
    </row>
    <row r="1907" spans="5:6" x14ac:dyDescent="0.25">
      <c r="E1907" s="1065"/>
      <c r="F1907" s="1086"/>
    </row>
    <row r="1908" spans="5:6" x14ac:dyDescent="0.25">
      <c r="E1908" s="1065"/>
      <c r="F1908" s="1086"/>
    </row>
    <row r="1909" spans="5:6" x14ac:dyDescent="0.25">
      <c r="E1909" s="1065"/>
      <c r="F1909" s="1086"/>
    </row>
    <row r="1910" spans="5:6" x14ac:dyDescent="0.25">
      <c r="E1910" s="1065"/>
      <c r="F1910" s="1086"/>
    </row>
    <row r="1911" spans="5:6" x14ac:dyDescent="0.25">
      <c r="E1911" s="1065"/>
      <c r="F1911" s="1086"/>
    </row>
    <row r="1912" spans="5:6" x14ac:dyDescent="0.25">
      <c r="E1912" s="1065"/>
      <c r="F1912" s="1086"/>
    </row>
    <row r="1913" spans="5:6" x14ac:dyDescent="0.25">
      <c r="E1913" s="1065"/>
      <c r="F1913" s="1086"/>
    </row>
    <row r="1914" spans="5:6" x14ac:dyDescent="0.25">
      <c r="E1914" s="1065"/>
      <c r="F1914" s="1086"/>
    </row>
    <row r="1915" spans="5:6" x14ac:dyDescent="0.25">
      <c r="E1915" s="1065"/>
      <c r="F1915" s="1086"/>
    </row>
    <row r="1916" spans="5:6" x14ac:dyDescent="0.25">
      <c r="E1916" s="1065"/>
      <c r="F1916" s="1086"/>
    </row>
    <row r="1917" spans="5:6" x14ac:dyDescent="0.25">
      <c r="E1917" s="1065"/>
      <c r="F1917" s="1086"/>
    </row>
    <row r="1918" spans="5:6" x14ac:dyDescent="0.25">
      <c r="E1918" s="1065"/>
      <c r="F1918" s="1086"/>
    </row>
    <row r="1919" spans="5:6" x14ac:dyDescent="0.25">
      <c r="E1919" s="1065"/>
      <c r="F1919" s="1086"/>
    </row>
    <row r="1920" spans="5:6" x14ac:dyDescent="0.25">
      <c r="E1920" s="1065"/>
      <c r="F1920" s="1086"/>
    </row>
    <row r="1921" spans="5:6" x14ac:dyDescent="0.25">
      <c r="E1921" s="1065"/>
      <c r="F1921" s="1086"/>
    </row>
    <row r="1922" spans="5:6" x14ac:dyDescent="0.25">
      <c r="E1922" s="1065"/>
      <c r="F1922" s="1086"/>
    </row>
    <row r="1923" spans="5:6" x14ac:dyDescent="0.25">
      <c r="E1923" s="1065"/>
      <c r="F1923" s="1086"/>
    </row>
    <row r="1924" spans="5:6" x14ac:dyDescent="0.25">
      <c r="E1924" s="1065"/>
      <c r="F1924" s="1086"/>
    </row>
    <row r="1925" spans="5:6" x14ac:dyDescent="0.25">
      <c r="E1925" s="1065"/>
      <c r="F1925" s="1086"/>
    </row>
    <row r="1926" spans="5:6" x14ac:dyDescent="0.25">
      <c r="E1926" s="1065"/>
      <c r="F1926" s="1086"/>
    </row>
    <row r="1927" spans="5:6" x14ac:dyDescent="0.25">
      <c r="E1927" s="1065"/>
      <c r="F1927" s="1086"/>
    </row>
    <row r="1928" spans="5:6" x14ac:dyDescent="0.25">
      <c r="E1928" s="1065"/>
      <c r="F1928" s="1086"/>
    </row>
    <row r="1929" spans="5:6" x14ac:dyDescent="0.25">
      <c r="E1929" s="1065"/>
      <c r="F1929" s="1086"/>
    </row>
    <row r="1930" spans="5:6" x14ac:dyDescent="0.25">
      <c r="E1930" s="1065"/>
      <c r="F1930" s="1086"/>
    </row>
    <row r="1931" spans="5:6" x14ac:dyDescent="0.25">
      <c r="E1931" s="1065"/>
      <c r="F1931" s="1086"/>
    </row>
    <row r="1932" spans="5:6" x14ac:dyDescent="0.25">
      <c r="E1932" s="1065"/>
      <c r="F1932" s="1086"/>
    </row>
    <row r="1933" spans="5:6" x14ac:dyDescent="0.25">
      <c r="E1933" s="1065"/>
      <c r="F1933" s="1086"/>
    </row>
    <row r="1934" spans="5:6" x14ac:dyDescent="0.25">
      <c r="E1934" s="1065"/>
      <c r="F1934" s="1086"/>
    </row>
    <row r="1935" spans="5:6" x14ac:dyDescent="0.25">
      <c r="E1935" s="1065"/>
      <c r="F1935" s="1086"/>
    </row>
    <row r="1936" spans="5:6" x14ac:dyDescent="0.25">
      <c r="E1936" s="1065"/>
      <c r="F1936" s="1086"/>
    </row>
    <row r="1937" spans="5:6" x14ac:dyDescent="0.25">
      <c r="E1937" s="1065"/>
      <c r="F1937" s="1086"/>
    </row>
    <row r="1938" spans="5:6" x14ac:dyDescent="0.25">
      <c r="E1938" s="1065"/>
      <c r="F1938" s="1086"/>
    </row>
    <row r="1939" spans="5:6" x14ac:dyDescent="0.25">
      <c r="E1939" s="1065"/>
      <c r="F1939" s="1086"/>
    </row>
    <row r="1940" spans="5:6" x14ac:dyDescent="0.25">
      <c r="E1940" s="1065"/>
      <c r="F1940" s="1086"/>
    </row>
    <row r="1941" spans="5:6" x14ac:dyDescent="0.25">
      <c r="E1941" s="1065"/>
      <c r="F1941" s="1086"/>
    </row>
    <row r="1942" spans="5:6" x14ac:dyDescent="0.25">
      <c r="E1942" s="1065"/>
      <c r="F1942" s="1086"/>
    </row>
    <row r="1943" spans="5:6" x14ac:dyDescent="0.25">
      <c r="E1943" s="1065"/>
      <c r="F1943" s="1086"/>
    </row>
    <row r="1944" spans="5:6" x14ac:dyDescent="0.25">
      <c r="E1944" s="1065"/>
      <c r="F1944" s="1086"/>
    </row>
    <row r="1945" spans="5:6" x14ac:dyDescent="0.25">
      <c r="E1945" s="1065"/>
      <c r="F1945" s="1086"/>
    </row>
    <row r="1946" spans="5:6" x14ac:dyDescent="0.25">
      <c r="E1946" s="1065"/>
      <c r="F1946" s="1086"/>
    </row>
    <row r="1947" spans="5:6" x14ac:dyDescent="0.25">
      <c r="E1947" s="1065"/>
      <c r="F1947" s="1086"/>
    </row>
    <row r="1948" spans="5:6" x14ac:dyDescent="0.25">
      <c r="E1948" s="1065"/>
      <c r="F1948" s="1086"/>
    </row>
    <row r="1949" spans="5:6" x14ac:dyDescent="0.25">
      <c r="E1949" s="1065"/>
      <c r="F1949" s="1086"/>
    </row>
    <row r="1950" spans="5:6" x14ac:dyDescent="0.25">
      <c r="E1950" s="1065"/>
      <c r="F1950" s="1086"/>
    </row>
    <row r="1951" spans="5:6" x14ac:dyDescent="0.25">
      <c r="E1951" s="1065"/>
      <c r="F1951" s="1086"/>
    </row>
    <row r="1952" spans="5:6" x14ac:dyDescent="0.25">
      <c r="E1952" s="1065"/>
      <c r="F1952" s="1086"/>
    </row>
    <row r="1953" spans="5:6" x14ac:dyDescent="0.25">
      <c r="E1953" s="1065"/>
      <c r="F1953" s="1086"/>
    </row>
    <row r="1954" spans="5:6" x14ac:dyDescent="0.25">
      <c r="E1954" s="1065"/>
      <c r="F1954" s="1086"/>
    </row>
    <row r="1955" spans="5:6" x14ac:dyDescent="0.25">
      <c r="E1955" s="1065"/>
      <c r="F1955" s="1086"/>
    </row>
    <row r="1956" spans="5:6" x14ac:dyDescent="0.25">
      <c r="E1956" s="1065"/>
      <c r="F1956" s="1086"/>
    </row>
    <row r="1957" spans="5:6" x14ac:dyDescent="0.25">
      <c r="E1957" s="1065"/>
      <c r="F1957" s="1086"/>
    </row>
    <row r="1958" spans="5:6" x14ac:dyDescent="0.25">
      <c r="E1958" s="1065"/>
      <c r="F1958" s="1086"/>
    </row>
    <row r="1959" spans="5:6" x14ac:dyDescent="0.25">
      <c r="E1959" s="1065"/>
      <c r="F1959" s="1086"/>
    </row>
    <row r="1960" spans="5:6" x14ac:dyDescent="0.25">
      <c r="E1960" s="1065"/>
      <c r="F1960" s="1086"/>
    </row>
    <row r="1961" spans="5:6" x14ac:dyDescent="0.25">
      <c r="E1961" s="1065"/>
      <c r="F1961" s="1086"/>
    </row>
    <row r="1962" spans="5:6" x14ac:dyDescent="0.25">
      <c r="E1962" s="1065"/>
      <c r="F1962" s="1086"/>
    </row>
    <row r="1963" spans="5:6" x14ac:dyDescent="0.25">
      <c r="E1963" s="1065"/>
      <c r="F1963" s="1086"/>
    </row>
    <row r="1964" spans="5:6" x14ac:dyDescent="0.25">
      <c r="E1964" s="1065"/>
      <c r="F1964" s="1086"/>
    </row>
    <row r="1965" spans="5:6" x14ac:dyDescent="0.25">
      <c r="E1965" s="1065"/>
      <c r="F1965" s="1086"/>
    </row>
    <row r="1966" spans="5:6" x14ac:dyDescent="0.25">
      <c r="E1966" s="1065"/>
      <c r="F1966" s="1086"/>
    </row>
    <row r="1967" spans="5:6" x14ac:dyDescent="0.25">
      <c r="E1967" s="1065"/>
      <c r="F1967" s="1086"/>
    </row>
    <row r="1968" spans="5:6" x14ac:dyDescent="0.25">
      <c r="E1968" s="1065"/>
      <c r="F1968" s="1086"/>
    </row>
    <row r="1969" spans="5:6" x14ac:dyDescent="0.25">
      <c r="E1969" s="1065"/>
      <c r="F1969" s="1086"/>
    </row>
    <row r="1970" spans="5:6" x14ac:dyDescent="0.25">
      <c r="E1970" s="1065"/>
      <c r="F1970" s="1086"/>
    </row>
    <row r="1971" spans="5:6" x14ac:dyDescent="0.25">
      <c r="E1971" s="1065"/>
      <c r="F1971" s="1086"/>
    </row>
    <row r="1972" spans="5:6" x14ac:dyDescent="0.25">
      <c r="E1972" s="1065"/>
      <c r="F1972" s="1086"/>
    </row>
    <row r="1973" spans="5:6" x14ac:dyDescent="0.25">
      <c r="E1973" s="1065"/>
      <c r="F1973" s="1086"/>
    </row>
    <row r="1974" spans="5:6" x14ac:dyDescent="0.25">
      <c r="E1974" s="1065"/>
      <c r="F1974" s="1086"/>
    </row>
    <row r="1975" spans="5:6" x14ac:dyDescent="0.25">
      <c r="E1975" s="1065"/>
      <c r="F1975" s="1086"/>
    </row>
    <row r="1976" spans="5:6" x14ac:dyDescent="0.25">
      <c r="E1976" s="1065"/>
      <c r="F1976" s="1086"/>
    </row>
    <row r="1977" spans="5:6" x14ac:dyDescent="0.25">
      <c r="E1977" s="1065"/>
      <c r="F1977" s="1086"/>
    </row>
    <row r="1978" spans="5:6" x14ac:dyDescent="0.25">
      <c r="E1978" s="1065"/>
      <c r="F1978" s="1086"/>
    </row>
    <row r="1979" spans="5:6" x14ac:dyDescent="0.25">
      <c r="E1979" s="1065"/>
      <c r="F1979" s="1086"/>
    </row>
    <row r="1980" spans="5:6" x14ac:dyDescent="0.25">
      <c r="E1980" s="1065"/>
      <c r="F1980" s="1086"/>
    </row>
    <row r="1981" spans="5:6" x14ac:dyDescent="0.25">
      <c r="E1981" s="1065"/>
      <c r="F1981" s="1086"/>
    </row>
    <row r="1982" spans="5:6" x14ac:dyDescent="0.25">
      <c r="E1982" s="1065"/>
      <c r="F1982" s="1086"/>
    </row>
    <row r="1983" spans="5:6" x14ac:dyDescent="0.25">
      <c r="E1983" s="1065"/>
      <c r="F1983" s="1086"/>
    </row>
    <row r="1984" spans="5:6" x14ac:dyDescent="0.25">
      <c r="E1984" s="1065"/>
      <c r="F1984" s="1086"/>
    </row>
    <row r="1985" spans="5:6" x14ac:dyDescent="0.25">
      <c r="E1985" s="1065"/>
      <c r="F1985" s="1086"/>
    </row>
    <row r="1986" spans="5:6" x14ac:dyDescent="0.25">
      <c r="E1986" s="1065"/>
      <c r="F1986" s="1086"/>
    </row>
    <row r="1987" spans="5:6" x14ac:dyDescent="0.25">
      <c r="E1987" s="1065"/>
      <c r="F1987" s="1086"/>
    </row>
    <row r="1988" spans="5:6" x14ac:dyDescent="0.25">
      <c r="E1988" s="1065"/>
      <c r="F1988" s="1086"/>
    </row>
    <row r="1989" spans="5:6" x14ac:dyDescent="0.25">
      <c r="E1989" s="1065"/>
      <c r="F1989" s="1086"/>
    </row>
    <row r="1990" spans="5:6" x14ac:dyDescent="0.25">
      <c r="E1990" s="1065"/>
      <c r="F1990" s="1086"/>
    </row>
    <row r="1991" spans="5:6" x14ac:dyDescent="0.25">
      <c r="E1991" s="1065"/>
      <c r="F1991" s="1086"/>
    </row>
    <row r="1992" spans="5:6" x14ac:dyDescent="0.25">
      <c r="E1992" s="1065"/>
      <c r="F1992" s="1086"/>
    </row>
    <row r="1993" spans="5:6" x14ac:dyDescent="0.25">
      <c r="E1993" s="1065"/>
      <c r="F1993" s="1086"/>
    </row>
    <row r="1994" spans="5:6" x14ac:dyDescent="0.25">
      <c r="E1994" s="1065"/>
      <c r="F1994" s="1086"/>
    </row>
    <row r="1995" spans="5:6" x14ac:dyDescent="0.25">
      <c r="E1995" s="1065"/>
      <c r="F1995" s="1086"/>
    </row>
    <row r="1996" spans="5:6" x14ac:dyDescent="0.25">
      <c r="E1996" s="1065"/>
      <c r="F1996" s="1086"/>
    </row>
    <row r="1997" spans="5:6" x14ac:dyDescent="0.25">
      <c r="E1997" s="1065"/>
      <c r="F1997" s="1086"/>
    </row>
    <row r="1998" spans="5:6" x14ac:dyDescent="0.25">
      <c r="E1998" s="1065"/>
      <c r="F1998" s="1086"/>
    </row>
    <row r="1999" spans="5:6" x14ac:dyDescent="0.25">
      <c r="E1999" s="1065"/>
      <c r="F1999" s="1086"/>
    </row>
    <row r="2000" spans="5:6" x14ac:dyDescent="0.25">
      <c r="E2000" s="1065"/>
      <c r="F2000" s="1086"/>
    </row>
    <row r="2001" spans="5:6" x14ac:dyDescent="0.25">
      <c r="E2001" s="1065"/>
      <c r="F2001" s="1086"/>
    </row>
    <row r="2002" spans="5:6" x14ac:dyDescent="0.25">
      <c r="E2002" s="1065"/>
      <c r="F2002" s="1086"/>
    </row>
    <row r="2003" spans="5:6" x14ac:dyDescent="0.25">
      <c r="E2003" s="1065"/>
      <c r="F2003" s="1086"/>
    </row>
    <row r="2004" spans="5:6" x14ac:dyDescent="0.25">
      <c r="E2004" s="1065"/>
      <c r="F2004" s="1086"/>
    </row>
    <row r="2005" spans="5:6" x14ac:dyDescent="0.25">
      <c r="E2005" s="1065"/>
      <c r="F2005" s="1086"/>
    </row>
    <row r="2006" spans="5:6" x14ac:dyDescent="0.25">
      <c r="E2006" s="1065"/>
      <c r="F2006" s="1086"/>
    </row>
    <row r="2007" spans="5:6" x14ac:dyDescent="0.25">
      <c r="E2007" s="1065"/>
      <c r="F2007" s="1086"/>
    </row>
    <row r="2008" spans="5:6" x14ac:dyDescent="0.25">
      <c r="E2008" s="1065"/>
      <c r="F2008" s="1086"/>
    </row>
    <row r="2009" spans="5:6" x14ac:dyDescent="0.25">
      <c r="E2009" s="1065"/>
      <c r="F2009" s="1086"/>
    </row>
    <row r="2010" spans="5:6" x14ac:dyDescent="0.25">
      <c r="E2010" s="1065"/>
      <c r="F2010" s="1086"/>
    </row>
    <row r="2011" spans="5:6" x14ac:dyDescent="0.25">
      <c r="E2011" s="1065"/>
      <c r="F2011" s="1086"/>
    </row>
    <row r="2012" spans="5:6" x14ac:dyDescent="0.25">
      <c r="E2012" s="1065"/>
      <c r="F2012" s="1086"/>
    </row>
    <row r="2013" spans="5:6" x14ac:dyDescent="0.25">
      <c r="E2013" s="1065"/>
      <c r="F2013" s="1086"/>
    </row>
    <row r="2014" spans="5:6" x14ac:dyDescent="0.25">
      <c r="E2014" s="1065"/>
      <c r="F2014" s="1086"/>
    </row>
    <row r="2015" spans="5:6" x14ac:dyDescent="0.25">
      <c r="E2015" s="1065"/>
      <c r="F2015" s="1086"/>
    </row>
    <row r="2016" spans="5:6" x14ac:dyDescent="0.25">
      <c r="E2016" s="1065"/>
      <c r="F2016" s="1086"/>
    </row>
    <row r="2017" spans="5:6" x14ac:dyDescent="0.25">
      <c r="E2017" s="1065"/>
      <c r="F2017" s="1086"/>
    </row>
    <row r="2018" spans="5:6" x14ac:dyDescent="0.25">
      <c r="E2018" s="1065"/>
      <c r="F2018" s="1086"/>
    </row>
    <row r="2019" spans="5:6" x14ac:dyDescent="0.25">
      <c r="E2019" s="1065"/>
      <c r="F2019" s="1086"/>
    </row>
    <row r="2020" spans="5:6" x14ac:dyDescent="0.25">
      <c r="E2020" s="1065"/>
      <c r="F2020" s="1086"/>
    </row>
    <row r="2021" spans="5:6" x14ac:dyDescent="0.25">
      <c r="E2021" s="1065"/>
      <c r="F2021" s="1086"/>
    </row>
    <row r="2022" spans="5:6" x14ac:dyDescent="0.25">
      <c r="E2022" s="1065"/>
      <c r="F2022" s="1086"/>
    </row>
    <row r="2023" spans="5:6" x14ac:dyDescent="0.25">
      <c r="E2023" s="1065"/>
      <c r="F2023" s="1086"/>
    </row>
    <row r="2024" spans="5:6" x14ac:dyDescent="0.25">
      <c r="E2024" s="1065"/>
      <c r="F2024" s="1086"/>
    </row>
    <row r="2025" spans="5:6" x14ac:dyDescent="0.25">
      <c r="E2025" s="1065"/>
      <c r="F2025" s="1086"/>
    </row>
    <row r="2026" spans="5:6" x14ac:dyDescent="0.25">
      <c r="E2026" s="1065"/>
      <c r="F2026" s="1086"/>
    </row>
    <row r="2027" spans="5:6" x14ac:dyDescent="0.25">
      <c r="E2027" s="1065"/>
      <c r="F2027" s="1086"/>
    </row>
    <row r="2028" spans="5:6" x14ac:dyDescent="0.25">
      <c r="E2028" s="1065"/>
      <c r="F2028" s="1086"/>
    </row>
    <row r="2029" spans="5:6" x14ac:dyDescent="0.25">
      <c r="E2029" s="1065"/>
      <c r="F2029" s="1086"/>
    </row>
    <row r="2030" spans="5:6" x14ac:dyDescent="0.25">
      <c r="E2030" s="1065"/>
      <c r="F2030" s="1086"/>
    </row>
    <row r="2031" spans="5:6" x14ac:dyDescent="0.25">
      <c r="E2031" s="1065"/>
      <c r="F2031" s="1086"/>
    </row>
    <row r="2032" spans="5:6" x14ac:dyDescent="0.25">
      <c r="E2032" s="1065"/>
      <c r="F2032" s="1086"/>
    </row>
    <row r="2033" spans="5:6" x14ac:dyDescent="0.25">
      <c r="E2033" s="1065"/>
      <c r="F2033" s="1086"/>
    </row>
    <row r="2034" spans="5:6" x14ac:dyDescent="0.25">
      <c r="E2034" s="1065"/>
      <c r="F2034" s="1086"/>
    </row>
    <row r="2035" spans="5:6" x14ac:dyDescent="0.25">
      <c r="E2035" s="1065"/>
      <c r="F2035" s="1086"/>
    </row>
    <row r="2036" spans="5:6" x14ac:dyDescent="0.25">
      <c r="E2036" s="1065"/>
      <c r="F2036" s="1086"/>
    </row>
    <row r="2037" spans="5:6" x14ac:dyDescent="0.25">
      <c r="E2037" s="1065"/>
      <c r="F2037" s="1086"/>
    </row>
    <row r="2038" spans="5:6" x14ac:dyDescent="0.25">
      <c r="E2038" s="1065"/>
      <c r="F2038" s="1086"/>
    </row>
    <row r="2039" spans="5:6" x14ac:dyDescent="0.25">
      <c r="E2039" s="1065"/>
      <c r="F2039" s="1086"/>
    </row>
    <row r="2040" spans="5:6" x14ac:dyDescent="0.25">
      <c r="E2040" s="1065"/>
      <c r="F2040" s="1086"/>
    </row>
    <row r="2041" spans="5:6" x14ac:dyDescent="0.25">
      <c r="E2041" s="1065"/>
      <c r="F2041" s="1086"/>
    </row>
    <row r="2042" spans="5:6" x14ac:dyDescent="0.25">
      <c r="E2042" s="1065"/>
      <c r="F2042" s="1086"/>
    </row>
    <row r="2043" spans="5:6" x14ac:dyDescent="0.25">
      <c r="E2043" s="1065"/>
      <c r="F2043" s="1086"/>
    </row>
    <row r="2044" spans="5:6" x14ac:dyDescent="0.25">
      <c r="E2044" s="1065"/>
      <c r="F2044" s="1086"/>
    </row>
    <row r="2045" spans="5:6" x14ac:dyDescent="0.25">
      <c r="E2045" s="1065"/>
      <c r="F2045" s="1086"/>
    </row>
    <row r="2046" spans="5:6" x14ac:dyDescent="0.25">
      <c r="E2046" s="1065"/>
      <c r="F2046" s="1086"/>
    </row>
    <row r="2047" spans="5:6" x14ac:dyDescent="0.25">
      <c r="E2047" s="1065"/>
      <c r="F2047" s="1086"/>
    </row>
    <row r="2048" spans="5:6" x14ac:dyDescent="0.25">
      <c r="E2048" s="1065"/>
      <c r="F2048" s="1086"/>
    </row>
    <row r="2049" spans="5:6" x14ac:dyDescent="0.25">
      <c r="E2049" s="1065"/>
      <c r="F2049" s="1086"/>
    </row>
    <row r="2050" spans="5:6" x14ac:dyDescent="0.25">
      <c r="E2050" s="1065"/>
      <c r="F2050" s="1086"/>
    </row>
    <row r="2051" spans="5:6" x14ac:dyDescent="0.25">
      <c r="E2051" s="1065"/>
      <c r="F2051" s="1086"/>
    </row>
    <row r="2052" spans="5:6" x14ac:dyDescent="0.25">
      <c r="E2052" s="1065"/>
      <c r="F2052" s="1086"/>
    </row>
    <row r="2053" spans="5:6" x14ac:dyDescent="0.25">
      <c r="E2053" s="1065"/>
      <c r="F2053" s="1086"/>
    </row>
    <row r="2054" spans="5:6" x14ac:dyDescent="0.25">
      <c r="E2054" s="1065"/>
      <c r="F2054" s="1086"/>
    </row>
    <row r="2055" spans="5:6" x14ac:dyDescent="0.25">
      <c r="E2055" s="1065"/>
      <c r="F2055" s="1086"/>
    </row>
    <row r="2056" spans="5:6" x14ac:dyDescent="0.25">
      <c r="E2056" s="1065"/>
      <c r="F2056" s="1086"/>
    </row>
    <row r="2057" spans="5:6" x14ac:dyDescent="0.25">
      <c r="E2057" s="1065"/>
      <c r="F2057" s="1086"/>
    </row>
    <row r="2058" spans="5:6" x14ac:dyDescent="0.25">
      <c r="E2058" s="1065"/>
      <c r="F2058" s="1086"/>
    </row>
    <row r="2059" spans="5:6" x14ac:dyDescent="0.25">
      <c r="E2059" s="1065"/>
      <c r="F2059" s="1086"/>
    </row>
    <row r="2060" spans="5:6" x14ac:dyDescent="0.25">
      <c r="E2060" s="1065"/>
      <c r="F2060" s="1086"/>
    </row>
    <row r="2061" spans="5:6" x14ac:dyDescent="0.25">
      <c r="E2061" s="1065"/>
      <c r="F2061" s="1086"/>
    </row>
    <row r="2062" spans="5:6" x14ac:dyDescent="0.25">
      <c r="E2062" s="1065"/>
      <c r="F2062" s="1086"/>
    </row>
    <row r="2063" spans="5:6" x14ac:dyDescent="0.25">
      <c r="E2063" s="1065"/>
      <c r="F2063" s="1086"/>
    </row>
    <row r="2064" spans="5:6" x14ac:dyDescent="0.25">
      <c r="E2064" s="1065"/>
      <c r="F2064" s="1086"/>
    </row>
    <row r="2065" spans="5:6" x14ac:dyDescent="0.25">
      <c r="E2065" s="1065"/>
      <c r="F2065" s="1086"/>
    </row>
    <row r="2066" spans="5:6" x14ac:dyDescent="0.25">
      <c r="E2066" s="1065"/>
      <c r="F2066" s="1086"/>
    </row>
    <row r="2067" spans="5:6" x14ac:dyDescent="0.25">
      <c r="E2067" s="1065"/>
      <c r="F2067" s="1086"/>
    </row>
    <row r="2068" spans="5:6" x14ac:dyDescent="0.25">
      <c r="E2068" s="1065"/>
      <c r="F2068" s="1086"/>
    </row>
    <row r="2069" spans="5:6" x14ac:dyDescent="0.25">
      <c r="E2069" s="1065"/>
      <c r="F2069" s="1086"/>
    </row>
    <row r="2070" spans="5:6" x14ac:dyDescent="0.25">
      <c r="E2070" s="1065"/>
      <c r="F2070" s="1086"/>
    </row>
    <row r="2071" spans="5:6" x14ac:dyDescent="0.25">
      <c r="E2071" s="1065"/>
      <c r="F2071" s="1086"/>
    </row>
    <row r="2072" spans="5:6" x14ac:dyDescent="0.25">
      <c r="E2072" s="1065"/>
      <c r="F2072" s="1086"/>
    </row>
    <row r="2073" spans="5:6" x14ac:dyDescent="0.25">
      <c r="E2073" s="1065"/>
      <c r="F2073" s="1086"/>
    </row>
    <row r="2074" spans="5:6" x14ac:dyDescent="0.25">
      <c r="E2074" s="1065"/>
      <c r="F2074" s="1086"/>
    </row>
    <row r="2075" spans="5:6" x14ac:dyDescent="0.25">
      <c r="E2075" s="1065"/>
      <c r="F2075" s="1086"/>
    </row>
    <row r="2076" spans="5:6" x14ac:dyDescent="0.25">
      <c r="E2076" s="1065"/>
      <c r="F2076" s="1086"/>
    </row>
    <row r="2077" spans="5:6" x14ac:dyDescent="0.25">
      <c r="E2077" s="1065"/>
      <c r="F2077" s="1086"/>
    </row>
    <row r="2078" spans="5:6" x14ac:dyDescent="0.25">
      <c r="E2078" s="1065"/>
      <c r="F2078" s="1086"/>
    </row>
    <row r="2079" spans="5:6" x14ac:dyDescent="0.25">
      <c r="E2079" s="1065"/>
      <c r="F2079" s="1086"/>
    </row>
    <row r="2080" spans="5:6" x14ac:dyDescent="0.25">
      <c r="E2080" s="1065"/>
      <c r="F2080" s="1086"/>
    </row>
    <row r="2081" spans="5:6" x14ac:dyDescent="0.25">
      <c r="E2081" s="1065"/>
      <c r="F2081" s="1086"/>
    </row>
    <row r="2082" spans="5:6" x14ac:dyDescent="0.25">
      <c r="E2082" s="1065"/>
      <c r="F2082" s="1086"/>
    </row>
    <row r="2083" spans="5:6" x14ac:dyDescent="0.25">
      <c r="E2083" s="1065"/>
      <c r="F2083" s="1086"/>
    </row>
    <row r="2084" spans="5:6" x14ac:dyDescent="0.25">
      <c r="E2084" s="1065"/>
      <c r="F2084" s="1086"/>
    </row>
    <row r="2085" spans="5:6" x14ac:dyDescent="0.25">
      <c r="E2085" s="1065"/>
      <c r="F2085" s="1086"/>
    </row>
    <row r="2086" spans="5:6" x14ac:dyDescent="0.25">
      <c r="E2086" s="1065"/>
      <c r="F2086" s="1086"/>
    </row>
    <row r="2087" spans="5:6" x14ac:dyDescent="0.25">
      <c r="E2087" s="1065"/>
      <c r="F2087" s="1086"/>
    </row>
    <row r="2088" spans="5:6" x14ac:dyDescent="0.25">
      <c r="E2088" s="1065"/>
      <c r="F2088" s="1086"/>
    </row>
    <row r="2089" spans="5:6" x14ac:dyDescent="0.25">
      <c r="E2089" s="1065"/>
      <c r="F2089" s="1086"/>
    </row>
    <row r="2090" spans="5:6" x14ac:dyDescent="0.25">
      <c r="E2090" s="1065"/>
      <c r="F2090" s="1086"/>
    </row>
    <row r="2091" spans="5:6" x14ac:dyDescent="0.25">
      <c r="E2091" s="1065"/>
      <c r="F2091" s="1086"/>
    </row>
    <row r="2092" spans="5:6" x14ac:dyDescent="0.25">
      <c r="E2092" s="1065"/>
      <c r="F2092" s="1086"/>
    </row>
    <row r="2093" spans="5:6" x14ac:dyDescent="0.25">
      <c r="E2093" s="1065"/>
      <c r="F2093" s="1086"/>
    </row>
    <row r="2094" spans="5:6" x14ac:dyDescent="0.25">
      <c r="E2094" s="1065"/>
      <c r="F2094" s="1086"/>
    </row>
    <row r="2095" spans="5:6" x14ac:dyDescent="0.25">
      <c r="E2095" s="1065"/>
      <c r="F2095" s="1086"/>
    </row>
    <row r="2096" spans="5:6" x14ac:dyDescent="0.25">
      <c r="E2096" s="1065"/>
      <c r="F2096" s="1086"/>
    </row>
    <row r="2097" spans="5:6" x14ac:dyDescent="0.25">
      <c r="E2097" s="1065"/>
      <c r="F2097" s="1086"/>
    </row>
    <row r="2098" spans="5:6" x14ac:dyDescent="0.25">
      <c r="E2098" s="1065"/>
      <c r="F2098" s="1086"/>
    </row>
    <row r="2099" spans="5:6" x14ac:dyDescent="0.25">
      <c r="E2099" s="1065"/>
      <c r="F2099" s="1086"/>
    </row>
    <row r="2100" spans="5:6" x14ac:dyDescent="0.25">
      <c r="E2100" s="1065"/>
      <c r="F2100" s="1086"/>
    </row>
    <row r="2101" spans="5:6" x14ac:dyDescent="0.25">
      <c r="E2101" s="1065"/>
      <c r="F2101" s="1086"/>
    </row>
    <row r="2102" spans="5:6" x14ac:dyDescent="0.25">
      <c r="E2102" s="1065"/>
      <c r="F2102" s="1086"/>
    </row>
    <row r="2103" spans="5:6" x14ac:dyDescent="0.25">
      <c r="E2103" s="1065"/>
      <c r="F2103" s="1086"/>
    </row>
    <row r="2104" spans="5:6" x14ac:dyDescent="0.25">
      <c r="E2104" s="1065"/>
      <c r="F2104" s="1086"/>
    </row>
    <row r="2105" spans="5:6" x14ac:dyDescent="0.25">
      <c r="E2105" s="1065"/>
      <c r="F2105" s="1086"/>
    </row>
    <row r="2106" spans="5:6" x14ac:dyDescent="0.25">
      <c r="E2106" s="1065"/>
      <c r="F2106" s="1086"/>
    </row>
    <row r="2107" spans="5:6" x14ac:dyDescent="0.25">
      <c r="E2107" s="1065"/>
      <c r="F2107" s="1086"/>
    </row>
    <row r="2108" spans="5:6" x14ac:dyDescent="0.25">
      <c r="E2108" s="1065"/>
      <c r="F2108" s="1086"/>
    </row>
    <row r="2109" spans="5:6" x14ac:dyDescent="0.25">
      <c r="E2109" s="1065"/>
      <c r="F2109" s="1086"/>
    </row>
    <row r="2110" spans="5:6" x14ac:dyDescent="0.25">
      <c r="E2110" s="1065"/>
      <c r="F2110" s="1086"/>
    </row>
    <row r="2111" spans="5:6" x14ac:dyDescent="0.25">
      <c r="E2111" s="1065"/>
      <c r="F2111" s="1086"/>
    </row>
    <row r="2112" spans="5:6" x14ac:dyDescent="0.25">
      <c r="E2112" s="1065"/>
      <c r="F2112" s="1086"/>
    </row>
    <row r="2113" spans="5:6" x14ac:dyDescent="0.25">
      <c r="E2113" s="1065"/>
      <c r="F2113" s="1086"/>
    </row>
    <row r="2114" spans="5:6" x14ac:dyDescent="0.25">
      <c r="E2114" s="1065"/>
      <c r="F2114" s="1086"/>
    </row>
    <row r="2115" spans="5:6" x14ac:dyDescent="0.25">
      <c r="E2115" s="1065"/>
      <c r="F2115" s="1086"/>
    </row>
    <row r="2116" spans="5:6" x14ac:dyDescent="0.25">
      <c r="E2116" s="1065"/>
      <c r="F2116" s="1086"/>
    </row>
    <row r="2117" spans="5:6" x14ac:dyDescent="0.25">
      <c r="E2117" s="1065"/>
      <c r="F2117" s="1086"/>
    </row>
    <row r="2118" spans="5:6" x14ac:dyDescent="0.25">
      <c r="E2118" s="1065"/>
      <c r="F2118" s="1086"/>
    </row>
    <row r="2119" spans="5:6" x14ac:dyDescent="0.25">
      <c r="E2119" s="1065"/>
      <c r="F2119" s="1086"/>
    </row>
    <row r="2120" spans="5:6" x14ac:dyDescent="0.25">
      <c r="E2120" s="1065"/>
      <c r="F2120" s="1086"/>
    </row>
    <row r="2121" spans="5:6" x14ac:dyDescent="0.25">
      <c r="E2121" s="1065"/>
      <c r="F2121" s="1086"/>
    </row>
    <row r="2122" spans="5:6" x14ac:dyDescent="0.25">
      <c r="E2122" s="1065"/>
      <c r="F2122" s="1086"/>
    </row>
    <row r="2123" spans="5:6" x14ac:dyDescent="0.25">
      <c r="E2123" s="1065"/>
      <c r="F2123" s="1086"/>
    </row>
    <row r="2124" spans="5:6" x14ac:dyDescent="0.25">
      <c r="E2124" s="1065"/>
      <c r="F2124" s="1086"/>
    </row>
    <row r="2125" spans="5:6" x14ac:dyDescent="0.25">
      <c r="E2125" s="1065"/>
      <c r="F2125" s="1086"/>
    </row>
    <row r="2126" spans="5:6" x14ac:dyDescent="0.25">
      <c r="E2126" s="1065"/>
      <c r="F2126" s="1086"/>
    </row>
    <row r="2127" spans="5:6" x14ac:dyDescent="0.25">
      <c r="E2127" s="1065"/>
      <c r="F2127" s="1086"/>
    </row>
    <row r="2128" spans="5:6" x14ac:dyDescent="0.25">
      <c r="E2128" s="1065"/>
      <c r="F2128" s="1086"/>
    </row>
    <row r="2129" spans="5:6" x14ac:dyDescent="0.25">
      <c r="E2129" s="1065"/>
      <c r="F2129" s="1086"/>
    </row>
    <row r="2130" spans="5:6" x14ac:dyDescent="0.25">
      <c r="E2130" s="1065"/>
      <c r="F2130" s="1086"/>
    </row>
    <row r="2131" spans="5:6" x14ac:dyDescent="0.25">
      <c r="E2131" s="1065"/>
      <c r="F2131" s="1086"/>
    </row>
    <row r="2132" spans="5:6" x14ac:dyDescent="0.25">
      <c r="E2132" s="1065"/>
      <c r="F2132" s="1086"/>
    </row>
    <row r="2133" spans="5:6" x14ac:dyDescent="0.25">
      <c r="E2133" s="1065"/>
      <c r="F2133" s="1086"/>
    </row>
    <row r="2134" spans="5:6" x14ac:dyDescent="0.25">
      <c r="E2134" s="1065"/>
      <c r="F2134" s="1086"/>
    </row>
    <row r="2135" spans="5:6" x14ac:dyDescent="0.25">
      <c r="E2135" s="1065"/>
      <c r="F2135" s="1086"/>
    </row>
    <row r="2136" spans="5:6" x14ac:dyDescent="0.25">
      <c r="E2136" s="1065"/>
      <c r="F2136" s="1086"/>
    </row>
    <row r="2137" spans="5:6" x14ac:dyDescent="0.25">
      <c r="E2137" s="1065"/>
      <c r="F2137" s="1086"/>
    </row>
    <row r="2138" spans="5:6" x14ac:dyDescent="0.25">
      <c r="E2138" s="1065"/>
      <c r="F2138" s="1086"/>
    </row>
    <row r="2139" spans="5:6" x14ac:dyDescent="0.25">
      <c r="E2139" s="1065"/>
      <c r="F2139" s="1086"/>
    </row>
    <row r="2140" spans="5:6" x14ac:dyDescent="0.25">
      <c r="E2140" s="1065"/>
      <c r="F2140" s="1086"/>
    </row>
    <row r="2141" spans="5:6" x14ac:dyDescent="0.25">
      <c r="E2141" s="1065"/>
      <c r="F2141" s="1086"/>
    </row>
    <row r="2142" spans="5:6" x14ac:dyDescent="0.25">
      <c r="E2142" s="1065"/>
      <c r="F2142" s="1086"/>
    </row>
    <row r="2143" spans="5:6" x14ac:dyDescent="0.25">
      <c r="E2143" s="1065"/>
      <c r="F2143" s="1086"/>
    </row>
    <row r="2144" spans="5:6" x14ac:dyDescent="0.25">
      <c r="E2144" s="1065"/>
      <c r="F2144" s="1086"/>
    </row>
    <row r="2145" spans="5:6" x14ac:dyDescent="0.25">
      <c r="E2145" s="1065"/>
      <c r="F2145" s="1086"/>
    </row>
    <row r="2146" spans="5:6" x14ac:dyDescent="0.25">
      <c r="E2146" s="1065"/>
      <c r="F2146" s="1086"/>
    </row>
    <row r="2147" spans="5:6" x14ac:dyDescent="0.25">
      <c r="E2147" s="1065"/>
      <c r="F2147" s="1086"/>
    </row>
    <row r="2148" spans="5:6" x14ac:dyDescent="0.25">
      <c r="E2148" s="1065"/>
      <c r="F2148" s="1086"/>
    </row>
    <row r="2149" spans="5:6" x14ac:dyDescent="0.25">
      <c r="E2149" s="1065"/>
      <c r="F2149" s="1086"/>
    </row>
    <row r="2150" spans="5:6" x14ac:dyDescent="0.25">
      <c r="E2150" s="1065"/>
      <c r="F2150" s="1086"/>
    </row>
    <row r="2151" spans="5:6" x14ac:dyDescent="0.25">
      <c r="E2151" s="1065"/>
      <c r="F2151" s="1086"/>
    </row>
    <row r="2152" spans="5:6" x14ac:dyDescent="0.25">
      <c r="E2152" s="1065"/>
      <c r="F2152" s="1086"/>
    </row>
    <row r="2153" spans="5:6" x14ac:dyDescent="0.25">
      <c r="E2153" s="1065"/>
      <c r="F2153" s="1086"/>
    </row>
    <row r="2154" spans="5:6" x14ac:dyDescent="0.25">
      <c r="E2154" s="1065"/>
      <c r="F2154" s="1086"/>
    </row>
    <row r="2155" spans="5:6" x14ac:dyDescent="0.25">
      <c r="E2155" s="1065"/>
      <c r="F2155" s="1086"/>
    </row>
    <row r="2156" spans="5:6" x14ac:dyDescent="0.25">
      <c r="E2156" s="1065"/>
      <c r="F2156" s="1086"/>
    </row>
    <row r="2157" spans="5:6" x14ac:dyDescent="0.25">
      <c r="E2157" s="1065"/>
      <c r="F2157" s="1086"/>
    </row>
    <row r="2158" spans="5:6" x14ac:dyDescent="0.25">
      <c r="E2158" s="1065"/>
      <c r="F2158" s="1086"/>
    </row>
    <row r="2159" spans="5:6" x14ac:dyDescent="0.25">
      <c r="E2159" s="1065"/>
      <c r="F2159" s="1086"/>
    </row>
    <row r="2160" spans="5:6" x14ac:dyDescent="0.25">
      <c r="E2160" s="1065"/>
      <c r="F2160" s="1086"/>
    </row>
    <row r="2161" spans="5:6" x14ac:dyDescent="0.25">
      <c r="E2161" s="1065"/>
      <c r="F2161" s="1086"/>
    </row>
    <row r="2162" spans="5:6" x14ac:dyDescent="0.25">
      <c r="E2162" s="1065"/>
      <c r="F2162" s="1086"/>
    </row>
    <row r="2163" spans="5:6" x14ac:dyDescent="0.25">
      <c r="E2163" s="1065"/>
      <c r="F2163" s="1086"/>
    </row>
    <row r="2164" spans="5:6" x14ac:dyDescent="0.25">
      <c r="E2164" s="1065"/>
      <c r="F2164" s="1086"/>
    </row>
    <row r="2165" spans="5:6" x14ac:dyDescent="0.25">
      <c r="E2165" s="1065"/>
      <c r="F2165" s="1086"/>
    </row>
    <row r="2166" spans="5:6" x14ac:dyDescent="0.25">
      <c r="E2166" s="1065"/>
      <c r="F2166" s="1086"/>
    </row>
    <row r="2167" spans="5:6" x14ac:dyDescent="0.25">
      <c r="E2167" s="1065"/>
      <c r="F2167" s="1086"/>
    </row>
    <row r="2168" spans="5:6" x14ac:dyDescent="0.25">
      <c r="E2168" s="1065"/>
      <c r="F2168" s="1086"/>
    </row>
    <row r="2169" spans="5:6" x14ac:dyDescent="0.25">
      <c r="E2169" s="1065"/>
      <c r="F2169" s="1086"/>
    </row>
    <row r="2170" spans="5:6" x14ac:dyDescent="0.25">
      <c r="E2170" s="1065"/>
      <c r="F2170" s="1086"/>
    </row>
    <row r="2171" spans="5:6" x14ac:dyDescent="0.25">
      <c r="E2171" s="1065"/>
      <c r="F2171" s="1086"/>
    </row>
    <row r="2172" spans="5:6" x14ac:dyDescent="0.25">
      <c r="E2172" s="1065"/>
      <c r="F2172" s="1086"/>
    </row>
    <row r="2173" spans="5:6" x14ac:dyDescent="0.25">
      <c r="E2173" s="1065"/>
      <c r="F2173" s="1086"/>
    </row>
    <row r="2174" spans="5:6" x14ac:dyDescent="0.25">
      <c r="E2174" s="1065"/>
      <c r="F2174" s="1086"/>
    </row>
    <row r="2175" spans="5:6" x14ac:dyDescent="0.25">
      <c r="E2175" s="1065"/>
      <c r="F2175" s="1086"/>
    </row>
    <row r="2176" spans="5:6" x14ac:dyDescent="0.25">
      <c r="E2176" s="1065"/>
      <c r="F2176" s="1086"/>
    </row>
    <row r="2177" spans="5:6" x14ac:dyDescent="0.25">
      <c r="E2177" s="1065"/>
      <c r="F2177" s="1086"/>
    </row>
    <row r="2178" spans="5:6" x14ac:dyDescent="0.25">
      <c r="E2178" s="1065"/>
      <c r="F2178" s="1086"/>
    </row>
    <row r="2179" spans="5:6" x14ac:dyDescent="0.25">
      <c r="E2179" s="1065"/>
      <c r="F2179" s="1086"/>
    </row>
    <row r="2180" spans="5:6" x14ac:dyDescent="0.25">
      <c r="E2180" s="1065"/>
      <c r="F2180" s="1086"/>
    </row>
    <row r="2181" spans="5:6" x14ac:dyDescent="0.25">
      <c r="E2181" s="1065"/>
      <c r="F2181" s="1086"/>
    </row>
    <row r="2182" spans="5:6" x14ac:dyDescent="0.25">
      <c r="E2182" s="1065"/>
      <c r="F2182" s="1086"/>
    </row>
    <row r="2183" spans="5:6" x14ac:dyDescent="0.25">
      <c r="E2183" s="1065"/>
      <c r="F2183" s="1086"/>
    </row>
    <row r="2184" spans="5:6" x14ac:dyDescent="0.25">
      <c r="E2184" s="1065"/>
      <c r="F2184" s="1086"/>
    </row>
    <row r="2185" spans="5:6" x14ac:dyDescent="0.25">
      <c r="E2185" s="1065"/>
      <c r="F2185" s="1086"/>
    </row>
    <row r="2186" spans="5:6" x14ac:dyDescent="0.25">
      <c r="E2186" s="1065"/>
      <c r="F2186" s="1086"/>
    </row>
    <row r="2187" spans="5:6" x14ac:dyDescent="0.25">
      <c r="E2187" s="1065"/>
      <c r="F2187" s="1086"/>
    </row>
    <row r="2188" spans="5:6" x14ac:dyDescent="0.25">
      <c r="E2188" s="1065"/>
      <c r="F2188" s="1086"/>
    </row>
    <row r="2189" spans="5:6" x14ac:dyDescent="0.25">
      <c r="E2189" s="1065"/>
      <c r="F2189" s="1086"/>
    </row>
    <row r="2190" spans="5:6" x14ac:dyDescent="0.25">
      <c r="E2190" s="1065"/>
      <c r="F2190" s="1086"/>
    </row>
    <row r="2191" spans="5:6" x14ac:dyDescent="0.25">
      <c r="E2191" s="1065"/>
      <c r="F2191" s="1086"/>
    </row>
    <row r="2192" spans="5:6" x14ac:dyDescent="0.25">
      <c r="E2192" s="1065"/>
      <c r="F2192" s="1086"/>
    </row>
    <row r="2193" spans="5:6" x14ac:dyDescent="0.25">
      <c r="E2193" s="1065"/>
      <c r="F2193" s="1086"/>
    </row>
    <row r="2194" spans="5:6" x14ac:dyDescent="0.25">
      <c r="E2194" s="1065"/>
      <c r="F2194" s="1086"/>
    </row>
    <row r="2195" spans="5:6" x14ac:dyDescent="0.25">
      <c r="E2195" s="1065"/>
      <c r="F2195" s="1086"/>
    </row>
    <row r="2196" spans="5:6" x14ac:dyDescent="0.25">
      <c r="E2196" s="1065"/>
      <c r="F2196" s="1086"/>
    </row>
    <row r="2197" spans="5:6" x14ac:dyDescent="0.25">
      <c r="E2197" s="1065"/>
      <c r="F2197" s="1086"/>
    </row>
    <row r="2198" spans="5:6" x14ac:dyDescent="0.25">
      <c r="E2198" s="1065"/>
      <c r="F2198" s="1086"/>
    </row>
    <row r="2199" spans="5:6" x14ac:dyDescent="0.25">
      <c r="E2199" s="1065"/>
      <c r="F2199" s="1086"/>
    </row>
    <row r="2200" spans="5:6" x14ac:dyDescent="0.25">
      <c r="E2200" s="1065"/>
      <c r="F2200" s="1086"/>
    </row>
    <row r="2201" spans="5:6" x14ac:dyDescent="0.25">
      <c r="E2201" s="1065"/>
      <c r="F2201" s="1086"/>
    </row>
    <row r="2202" spans="5:6" x14ac:dyDescent="0.25">
      <c r="E2202" s="1065"/>
      <c r="F2202" s="1086"/>
    </row>
    <row r="2203" spans="5:6" x14ac:dyDescent="0.25">
      <c r="E2203" s="1065"/>
      <c r="F2203" s="1086"/>
    </row>
    <row r="2204" spans="5:6" x14ac:dyDescent="0.25">
      <c r="E2204" s="1065"/>
      <c r="F2204" s="1086"/>
    </row>
    <row r="2205" spans="5:6" x14ac:dyDescent="0.25">
      <c r="E2205" s="1065"/>
      <c r="F2205" s="1086"/>
    </row>
    <row r="2206" spans="5:6" x14ac:dyDescent="0.25">
      <c r="E2206" s="1065"/>
      <c r="F2206" s="1086"/>
    </row>
    <row r="2207" spans="5:6" x14ac:dyDescent="0.25">
      <c r="E2207" s="1065"/>
      <c r="F2207" s="1086"/>
    </row>
    <row r="2208" spans="5:6" x14ac:dyDescent="0.25">
      <c r="E2208" s="1065"/>
      <c r="F2208" s="1086"/>
    </row>
    <row r="2209" spans="5:6" x14ac:dyDescent="0.25">
      <c r="E2209" s="1065"/>
      <c r="F2209" s="1086"/>
    </row>
    <row r="2210" spans="5:6" x14ac:dyDescent="0.25">
      <c r="E2210" s="1065"/>
      <c r="F2210" s="1086"/>
    </row>
    <row r="2211" spans="5:6" x14ac:dyDescent="0.25">
      <c r="E2211" s="1065"/>
      <c r="F2211" s="1086"/>
    </row>
    <row r="2212" spans="5:6" x14ac:dyDescent="0.25">
      <c r="E2212" s="1065"/>
      <c r="F2212" s="1086"/>
    </row>
    <row r="2213" spans="5:6" x14ac:dyDescent="0.25">
      <c r="E2213" s="1065"/>
      <c r="F2213" s="1086"/>
    </row>
    <row r="2214" spans="5:6" x14ac:dyDescent="0.25">
      <c r="E2214" s="1065"/>
      <c r="F2214" s="1086"/>
    </row>
    <row r="2215" spans="5:6" x14ac:dyDescent="0.25">
      <c r="E2215" s="1065"/>
      <c r="F2215" s="1086"/>
    </row>
    <row r="2216" spans="5:6" x14ac:dyDescent="0.25">
      <c r="E2216" s="1065"/>
      <c r="F2216" s="1086"/>
    </row>
    <row r="2217" spans="5:6" x14ac:dyDescent="0.25">
      <c r="E2217" s="1065"/>
      <c r="F2217" s="1086"/>
    </row>
    <row r="2218" spans="5:6" x14ac:dyDescent="0.25">
      <c r="E2218" s="1065"/>
      <c r="F2218" s="1086"/>
    </row>
    <row r="2219" spans="5:6" x14ac:dyDescent="0.25">
      <c r="E2219" s="1065"/>
      <c r="F2219" s="1086"/>
    </row>
    <row r="2220" spans="5:6" x14ac:dyDescent="0.25">
      <c r="E2220" s="1065"/>
      <c r="F2220" s="1086"/>
    </row>
    <row r="2221" spans="5:6" x14ac:dyDescent="0.25">
      <c r="E2221" s="1065"/>
      <c r="F2221" s="1086"/>
    </row>
    <row r="2222" spans="5:6" x14ac:dyDescent="0.25">
      <c r="E2222" s="1065"/>
      <c r="F2222" s="1086"/>
    </row>
    <row r="2223" spans="5:6" x14ac:dyDescent="0.25">
      <c r="E2223" s="1065"/>
      <c r="F2223" s="1086"/>
    </row>
    <row r="2224" spans="5:6" x14ac:dyDescent="0.25">
      <c r="E2224" s="1065"/>
      <c r="F2224" s="1086"/>
    </row>
    <row r="2225" spans="5:6" x14ac:dyDescent="0.25">
      <c r="E2225" s="1065"/>
      <c r="F2225" s="1086"/>
    </row>
    <row r="2226" spans="5:6" x14ac:dyDescent="0.25">
      <c r="E2226" s="1065"/>
      <c r="F2226" s="1086"/>
    </row>
    <row r="2227" spans="5:6" x14ac:dyDescent="0.25">
      <c r="E2227" s="1065"/>
      <c r="F2227" s="1086"/>
    </row>
    <row r="2228" spans="5:6" x14ac:dyDescent="0.25">
      <c r="E2228" s="1065"/>
      <c r="F2228" s="1086"/>
    </row>
    <row r="2229" spans="5:6" x14ac:dyDescent="0.25">
      <c r="E2229" s="1065"/>
      <c r="F2229" s="1086"/>
    </row>
    <row r="2230" spans="5:6" x14ac:dyDescent="0.25">
      <c r="E2230" s="1065"/>
      <c r="F2230" s="1086"/>
    </row>
    <row r="2231" spans="5:6" x14ac:dyDescent="0.25">
      <c r="E2231" s="1065"/>
      <c r="F2231" s="1086"/>
    </row>
    <row r="2232" spans="5:6" x14ac:dyDescent="0.25">
      <c r="E2232" s="1065"/>
      <c r="F2232" s="1086"/>
    </row>
    <row r="2233" spans="5:6" x14ac:dyDescent="0.25">
      <c r="E2233" s="1065"/>
      <c r="F2233" s="1086"/>
    </row>
    <row r="2234" spans="5:6" x14ac:dyDescent="0.25">
      <c r="E2234" s="1065"/>
      <c r="F2234" s="1086"/>
    </row>
    <row r="2235" spans="5:6" x14ac:dyDescent="0.25">
      <c r="E2235" s="1065"/>
      <c r="F2235" s="1086"/>
    </row>
    <row r="2236" spans="5:6" x14ac:dyDescent="0.25">
      <c r="E2236" s="1065"/>
      <c r="F2236" s="1086"/>
    </row>
    <row r="2237" spans="5:6" x14ac:dyDescent="0.25">
      <c r="E2237" s="1065"/>
      <c r="F2237" s="1086"/>
    </row>
    <row r="2238" spans="5:6" x14ac:dyDescent="0.25">
      <c r="E2238" s="1065"/>
      <c r="F2238" s="1086"/>
    </row>
    <row r="2239" spans="5:6" x14ac:dyDescent="0.25">
      <c r="E2239" s="1065"/>
      <c r="F2239" s="1086"/>
    </row>
    <row r="2240" spans="5:6" x14ac:dyDescent="0.25">
      <c r="E2240" s="1065"/>
      <c r="F2240" s="1086"/>
    </row>
    <row r="2241" spans="5:6" x14ac:dyDescent="0.25">
      <c r="E2241" s="1065"/>
      <c r="F2241" s="1086"/>
    </row>
    <row r="2242" spans="5:6" x14ac:dyDescent="0.25">
      <c r="E2242" s="1065"/>
      <c r="F2242" s="1086"/>
    </row>
    <row r="2243" spans="5:6" x14ac:dyDescent="0.25">
      <c r="E2243" s="1065"/>
      <c r="F2243" s="1086"/>
    </row>
    <row r="2244" spans="5:6" x14ac:dyDescent="0.25">
      <c r="E2244" s="1065"/>
      <c r="F2244" s="1086"/>
    </row>
    <row r="2245" spans="5:6" x14ac:dyDescent="0.25">
      <c r="E2245" s="1065"/>
      <c r="F2245" s="1086"/>
    </row>
    <row r="2246" spans="5:6" x14ac:dyDescent="0.25">
      <c r="E2246" s="1065"/>
      <c r="F2246" s="1086"/>
    </row>
    <row r="2247" spans="5:6" x14ac:dyDescent="0.25">
      <c r="E2247" s="1065"/>
      <c r="F2247" s="1086"/>
    </row>
    <row r="2248" spans="5:6" x14ac:dyDescent="0.25">
      <c r="E2248" s="1065"/>
      <c r="F2248" s="1086"/>
    </row>
    <row r="2249" spans="5:6" x14ac:dyDescent="0.25">
      <c r="E2249" s="1065"/>
      <c r="F2249" s="1086"/>
    </row>
    <row r="2250" spans="5:6" x14ac:dyDescent="0.25">
      <c r="E2250" s="1065"/>
      <c r="F2250" s="1086"/>
    </row>
    <row r="2251" spans="5:6" x14ac:dyDescent="0.25">
      <c r="E2251" s="1065"/>
      <c r="F2251" s="1086"/>
    </row>
    <row r="2252" spans="5:6" x14ac:dyDescent="0.25">
      <c r="E2252" s="1065"/>
      <c r="F2252" s="1086"/>
    </row>
    <row r="2253" spans="5:6" x14ac:dyDescent="0.25">
      <c r="E2253" s="1065"/>
      <c r="F2253" s="1086"/>
    </row>
    <row r="2254" spans="5:6" x14ac:dyDescent="0.25">
      <c r="E2254" s="1065"/>
      <c r="F2254" s="1086"/>
    </row>
    <row r="2255" spans="5:6" x14ac:dyDescent="0.25">
      <c r="E2255" s="1065"/>
      <c r="F2255" s="1086"/>
    </row>
    <row r="2256" spans="5:6" x14ac:dyDescent="0.25">
      <c r="E2256" s="1065"/>
      <c r="F2256" s="1086"/>
    </row>
    <row r="2257" spans="5:6" x14ac:dyDescent="0.25">
      <c r="E2257" s="1065"/>
      <c r="F2257" s="1086"/>
    </row>
    <row r="2258" spans="5:6" x14ac:dyDescent="0.25">
      <c r="E2258" s="1065"/>
      <c r="F2258" s="1086"/>
    </row>
    <row r="2259" spans="5:6" x14ac:dyDescent="0.25">
      <c r="E2259" s="1065"/>
      <c r="F2259" s="1086"/>
    </row>
    <row r="2260" spans="5:6" x14ac:dyDescent="0.25">
      <c r="E2260" s="1065"/>
      <c r="F2260" s="1086"/>
    </row>
    <row r="2261" spans="5:6" x14ac:dyDescent="0.25">
      <c r="E2261" s="1065"/>
      <c r="F2261" s="1086"/>
    </row>
    <row r="2262" spans="5:6" x14ac:dyDescent="0.25">
      <c r="E2262" s="1065"/>
      <c r="F2262" s="1086"/>
    </row>
    <row r="2263" spans="5:6" x14ac:dyDescent="0.25">
      <c r="E2263" s="1065"/>
      <c r="F2263" s="1086"/>
    </row>
    <row r="2264" spans="5:6" x14ac:dyDescent="0.25">
      <c r="E2264" s="1065"/>
      <c r="F2264" s="1086"/>
    </row>
    <row r="2265" spans="5:6" x14ac:dyDescent="0.25">
      <c r="E2265" s="1065"/>
      <c r="F2265" s="1086"/>
    </row>
    <row r="2266" spans="5:6" x14ac:dyDescent="0.25">
      <c r="E2266" s="1065"/>
      <c r="F2266" s="1086"/>
    </row>
    <row r="2267" spans="5:6" x14ac:dyDescent="0.25">
      <c r="E2267" s="1065"/>
      <c r="F2267" s="1086"/>
    </row>
    <row r="2268" spans="5:6" x14ac:dyDescent="0.25">
      <c r="E2268" s="1065"/>
      <c r="F2268" s="1086"/>
    </row>
    <row r="2269" spans="5:6" x14ac:dyDescent="0.25">
      <c r="E2269" s="1065"/>
      <c r="F2269" s="1086"/>
    </row>
    <row r="2270" spans="5:6" x14ac:dyDescent="0.25">
      <c r="E2270" s="1065"/>
      <c r="F2270" s="1086"/>
    </row>
    <row r="2271" spans="5:6" x14ac:dyDescent="0.25">
      <c r="E2271" s="1065"/>
      <c r="F2271" s="1086"/>
    </row>
    <row r="2272" spans="5:6" x14ac:dyDescent="0.25">
      <c r="E2272" s="1065"/>
      <c r="F2272" s="1086"/>
    </row>
    <row r="2273" spans="5:6" x14ac:dyDescent="0.25">
      <c r="E2273" s="1065"/>
      <c r="F2273" s="1086"/>
    </row>
    <row r="2274" spans="5:6" x14ac:dyDescent="0.25">
      <c r="E2274" s="1065"/>
      <c r="F2274" s="1086"/>
    </row>
    <row r="2275" spans="5:6" x14ac:dyDescent="0.25">
      <c r="E2275" s="1065"/>
      <c r="F2275" s="1086"/>
    </row>
    <row r="2276" spans="5:6" x14ac:dyDescent="0.25">
      <c r="E2276" s="1065"/>
      <c r="F2276" s="1086"/>
    </row>
    <row r="2277" spans="5:6" x14ac:dyDescent="0.25">
      <c r="E2277" s="1065"/>
      <c r="F2277" s="1086"/>
    </row>
    <row r="2278" spans="5:6" x14ac:dyDescent="0.25">
      <c r="E2278" s="1065"/>
      <c r="F2278" s="1086"/>
    </row>
    <row r="2279" spans="5:6" x14ac:dyDescent="0.25">
      <c r="E2279" s="1065"/>
      <c r="F2279" s="1086"/>
    </row>
    <row r="2280" spans="5:6" x14ac:dyDescent="0.25">
      <c r="E2280" s="1065"/>
      <c r="F2280" s="1086"/>
    </row>
    <row r="2281" spans="5:6" x14ac:dyDescent="0.25">
      <c r="E2281" s="1065"/>
      <c r="F2281" s="1086"/>
    </row>
    <row r="2282" spans="5:6" x14ac:dyDescent="0.25">
      <c r="E2282" s="1065"/>
      <c r="F2282" s="1086"/>
    </row>
    <row r="2283" spans="5:6" x14ac:dyDescent="0.25">
      <c r="E2283" s="1065"/>
      <c r="F2283" s="1086"/>
    </row>
    <row r="2284" spans="5:6" x14ac:dyDescent="0.25">
      <c r="E2284" s="1065"/>
      <c r="F2284" s="1086"/>
    </row>
    <row r="2285" spans="5:6" x14ac:dyDescent="0.25">
      <c r="E2285" s="1065"/>
      <c r="F2285" s="1086"/>
    </row>
    <row r="2286" spans="5:6" x14ac:dyDescent="0.25">
      <c r="E2286" s="1065"/>
      <c r="F2286" s="1086"/>
    </row>
    <row r="2287" spans="5:6" x14ac:dyDescent="0.25">
      <c r="E2287" s="1065"/>
      <c r="F2287" s="1086"/>
    </row>
    <row r="2288" spans="5:6" x14ac:dyDescent="0.25">
      <c r="E2288" s="1065"/>
      <c r="F2288" s="1086"/>
    </row>
    <row r="2289" spans="5:6" x14ac:dyDescent="0.25">
      <c r="E2289" s="1065"/>
      <c r="F2289" s="1086"/>
    </row>
    <row r="2290" spans="5:6" x14ac:dyDescent="0.25">
      <c r="E2290" s="1065"/>
      <c r="F2290" s="1086"/>
    </row>
    <row r="2291" spans="5:6" x14ac:dyDescent="0.25">
      <c r="E2291" s="1065"/>
      <c r="F2291" s="1086"/>
    </row>
    <row r="2292" spans="5:6" x14ac:dyDescent="0.25">
      <c r="E2292" s="1065"/>
      <c r="F2292" s="1086"/>
    </row>
    <row r="2293" spans="5:6" x14ac:dyDescent="0.25">
      <c r="E2293" s="1065"/>
      <c r="F2293" s="1086"/>
    </row>
    <row r="2294" spans="5:6" x14ac:dyDescent="0.25">
      <c r="E2294" s="1065"/>
      <c r="F2294" s="1086"/>
    </row>
    <row r="2295" spans="5:6" x14ac:dyDescent="0.25">
      <c r="E2295" s="1065"/>
      <c r="F2295" s="1086"/>
    </row>
    <row r="2296" spans="5:6" x14ac:dyDescent="0.25">
      <c r="E2296" s="1065"/>
      <c r="F2296" s="1086"/>
    </row>
    <row r="2297" spans="5:6" x14ac:dyDescent="0.25">
      <c r="E2297" s="1065"/>
      <c r="F2297" s="1086"/>
    </row>
    <row r="2298" spans="5:6" x14ac:dyDescent="0.25">
      <c r="E2298" s="1065"/>
      <c r="F2298" s="1086"/>
    </row>
    <row r="2299" spans="5:6" x14ac:dyDescent="0.25">
      <c r="E2299" s="1065"/>
      <c r="F2299" s="1086"/>
    </row>
    <row r="2300" spans="5:6" x14ac:dyDescent="0.25">
      <c r="E2300" s="1065"/>
      <c r="F2300" s="1086"/>
    </row>
    <row r="2301" spans="5:6" x14ac:dyDescent="0.25">
      <c r="E2301" s="1065"/>
      <c r="F2301" s="1086"/>
    </row>
    <row r="2302" spans="5:6" x14ac:dyDescent="0.25">
      <c r="E2302" s="1065"/>
      <c r="F2302" s="1086"/>
    </row>
    <row r="2303" spans="5:6" x14ac:dyDescent="0.25">
      <c r="E2303" s="1065"/>
      <c r="F2303" s="1086"/>
    </row>
    <row r="2304" spans="5:6" x14ac:dyDescent="0.25">
      <c r="E2304" s="1065"/>
      <c r="F2304" s="1086"/>
    </row>
    <row r="2305" spans="5:6" x14ac:dyDescent="0.25">
      <c r="E2305" s="1065"/>
      <c r="F2305" s="1086"/>
    </row>
    <row r="2306" spans="5:6" x14ac:dyDescent="0.25">
      <c r="E2306" s="1065"/>
      <c r="F2306" s="1086"/>
    </row>
    <row r="2307" spans="5:6" x14ac:dyDescent="0.25">
      <c r="E2307" s="1065"/>
      <c r="F2307" s="1086"/>
    </row>
    <row r="2308" spans="5:6" x14ac:dyDescent="0.25">
      <c r="E2308" s="1065"/>
      <c r="F2308" s="1086"/>
    </row>
    <row r="2309" spans="5:6" x14ac:dyDescent="0.25">
      <c r="E2309" s="1065"/>
      <c r="F2309" s="1086"/>
    </row>
    <row r="2310" spans="5:6" x14ac:dyDescent="0.25">
      <c r="E2310" s="1065"/>
      <c r="F2310" s="1086"/>
    </row>
    <row r="2311" spans="5:6" x14ac:dyDescent="0.25">
      <c r="E2311" s="1065"/>
      <c r="F2311" s="1086"/>
    </row>
    <row r="2312" spans="5:6" x14ac:dyDescent="0.25">
      <c r="E2312" s="1065"/>
      <c r="F2312" s="1086"/>
    </row>
    <row r="2313" spans="5:6" x14ac:dyDescent="0.25">
      <c r="E2313" s="1065"/>
      <c r="F2313" s="1086"/>
    </row>
    <row r="2314" spans="5:6" x14ac:dyDescent="0.25">
      <c r="E2314" s="1065"/>
      <c r="F2314" s="1086"/>
    </row>
    <row r="2315" spans="5:6" x14ac:dyDescent="0.25">
      <c r="E2315" s="1065"/>
      <c r="F2315" s="1086"/>
    </row>
    <row r="2316" spans="5:6" x14ac:dyDescent="0.25">
      <c r="E2316" s="1065"/>
      <c r="F2316" s="1086"/>
    </row>
    <row r="2317" spans="5:6" x14ac:dyDescent="0.25">
      <c r="E2317" s="1065"/>
      <c r="F2317" s="1086"/>
    </row>
    <row r="2318" spans="5:6" x14ac:dyDescent="0.25">
      <c r="E2318" s="1065"/>
      <c r="F2318" s="1086"/>
    </row>
    <row r="2319" spans="5:6" x14ac:dyDescent="0.25">
      <c r="E2319" s="1065"/>
      <c r="F2319" s="1086"/>
    </row>
    <row r="2320" spans="5:6" x14ac:dyDescent="0.25">
      <c r="E2320" s="1065"/>
      <c r="F2320" s="1086"/>
    </row>
    <row r="2321" spans="5:6" x14ac:dyDescent="0.25">
      <c r="E2321" s="1065"/>
      <c r="F2321" s="1086"/>
    </row>
    <row r="2322" spans="5:6" x14ac:dyDescent="0.25">
      <c r="E2322" s="1065"/>
      <c r="F2322" s="1086"/>
    </row>
    <row r="2323" spans="5:6" x14ac:dyDescent="0.25">
      <c r="E2323" s="1065"/>
      <c r="F2323" s="1086"/>
    </row>
    <row r="2324" spans="5:6" x14ac:dyDescent="0.25">
      <c r="E2324" s="1065"/>
      <c r="F2324" s="1086"/>
    </row>
    <row r="2325" spans="5:6" x14ac:dyDescent="0.25">
      <c r="E2325" s="1065"/>
      <c r="F2325" s="1086"/>
    </row>
    <row r="2326" spans="5:6" x14ac:dyDescent="0.25">
      <c r="E2326" s="1065"/>
      <c r="F2326" s="1086"/>
    </row>
    <row r="2327" spans="5:6" x14ac:dyDescent="0.25">
      <c r="E2327" s="1065"/>
      <c r="F2327" s="1086"/>
    </row>
    <row r="2328" spans="5:6" x14ac:dyDescent="0.25">
      <c r="E2328" s="1065"/>
      <c r="F2328" s="1086"/>
    </row>
    <row r="2329" spans="5:6" x14ac:dyDescent="0.25">
      <c r="E2329" s="1065"/>
      <c r="F2329" s="1086"/>
    </row>
    <row r="2330" spans="5:6" x14ac:dyDescent="0.25">
      <c r="E2330" s="1065"/>
      <c r="F2330" s="1086"/>
    </row>
    <row r="2331" spans="5:6" x14ac:dyDescent="0.25">
      <c r="E2331" s="1065"/>
      <c r="F2331" s="1086"/>
    </row>
    <row r="2332" spans="5:6" x14ac:dyDescent="0.25">
      <c r="E2332" s="1065"/>
      <c r="F2332" s="1086"/>
    </row>
    <row r="2333" spans="5:6" x14ac:dyDescent="0.25">
      <c r="E2333" s="1065"/>
      <c r="F2333" s="1086"/>
    </row>
    <row r="2334" spans="5:6" x14ac:dyDescent="0.25">
      <c r="E2334" s="1065"/>
      <c r="F2334" s="1086"/>
    </row>
    <row r="2335" spans="5:6" x14ac:dyDescent="0.25">
      <c r="E2335" s="1065"/>
      <c r="F2335" s="1086"/>
    </row>
    <row r="2336" spans="5:6" x14ac:dyDescent="0.25">
      <c r="E2336" s="1065"/>
      <c r="F2336" s="1086"/>
    </row>
    <row r="2337" spans="5:6" x14ac:dyDescent="0.25">
      <c r="E2337" s="1065"/>
      <c r="F2337" s="1086"/>
    </row>
    <row r="2338" spans="5:6" x14ac:dyDescent="0.25">
      <c r="E2338" s="1065"/>
      <c r="F2338" s="1086"/>
    </row>
    <row r="2339" spans="5:6" x14ac:dyDescent="0.25">
      <c r="E2339" s="1065"/>
      <c r="F2339" s="1086"/>
    </row>
    <row r="2340" spans="5:6" x14ac:dyDescent="0.25">
      <c r="E2340" s="1065"/>
      <c r="F2340" s="1086"/>
    </row>
    <row r="2341" spans="5:6" x14ac:dyDescent="0.25">
      <c r="E2341" s="1065"/>
      <c r="F2341" s="1086"/>
    </row>
    <row r="2342" spans="5:6" x14ac:dyDescent="0.25">
      <c r="E2342" s="1065"/>
      <c r="F2342" s="1086"/>
    </row>
    <row r="2343" spans="5:6" x14ac:dyDescent="0.25">
      <c r="E2343" s="1065"/>
      <c r="F2343" s="1086"/>
    </row>
    <row r="2344" spans="5:6" x14ac:dyDescent="0.25">
      <c r="E2344" s="1065"/>
      <c r="F2344" s="1086"/>
    </row>
    <row r="2345" spans="5:6" x14ac:dyDescent="0.25">
      <c r="E2345" s="1065"/>
      <c r="F2345" s="1086"/>
    </row>
    <row r="2346" spans="5:6" x14ac:dyDescent="0.25">
      <c r="E2346" s="1065"/>
      <c r="F2346" s="1086"/>
    </row>
    <row r="2347" spans="5:6" x14ac:dyDescent="0.25">
      <c r="E2347" s="1065"/>
      <c r="F2347" s="1086"/>
    </row>
    <row r="2348" spans="5:6" x14ac:dyDescent="0.25">
      <c r="E2348" s="1065"/>
      <c r="F2348" s="1086"/>
    </row>
    <row r="2349" spans="5:6" x14ac:dyDescent="0.25">
      <c r="E2349" s="1065"/>
      <c r="F2349" s="1086"/>
    </row>
    <row r="2350" spans="5:6" x14ac:dyDescent="0.25">
      <c r="E2350" s="1065"/>
      <c r="F2350" s="1086"/>
    </row>
    <row r="2351" spans="5:6" x14ac:dyDescent="0.25">
      <c r="E2351" s="1065"/>
      <c r="F2351" s="1086"/>
    </row>
    <row r="2352" spans="5:6" x14ac:dyDescent="0.25">
      <c r="E2352" s="1065"/>
      <c r="F2352" s="1086"/>
    </row>
    <row r="2353" spans="5:6" x14ac:dyDescent="0.25">
      <c r="E2353" s="1065"/>
      <c r="F2353" s="1086"/>
    </row>
    <row r="2354" spans="5:6" x14ac:dyDescent="0.25">
      <c r="E2354" s="1065"/>
      <c r="F2354" s="1086"/>
    </row>
    <row r="2355" spans="5:6" x14ac:dyDescent="0.25">
      <c r="E2355" s="1065"/>
      <c r="F2355" s="1086"/>
    </row>
    <row r="2356" spans="5:6" x14ac:dyDescent="0.25">
      <c r="E2356" s="1065"/>
      <c r="F2356" s="1086"/>
    </row>
    <row r="2357" spans="5:6" x14ac:dyDescent="0.25">
      <c r="E2357" s="1065"/>
      <c r="F2357" s="1086"/>
    </row>
    <row r="2358" spans="5:6" x14ac:dyDescent="0.25">
      <c r="E2358" s="1065"/>
      <c r="F2358" s="1086"/>
    </row>
    <row r="2359" spans="5:6" x14ac:dyDescent="0.25">
      <c r="E2359" s="1065"/>
      <c r="F2359" s="1086"/>
    </row>
    <row r="2360" spans="5:6" x14ac:dyDescent="0.25">
      <c r="E2360" s="1065"/>
      <c r="F2360" s="1086"/>
    </row>
    <row r="2361" spans="5:6" x14ac:dyDescent="0.25">
      <c r="E2361" s="1065"/>
      <c r="F2361" s="1086"/>
    </row>
    <row r="2362" spans="5:6" x14ac:dyDescent="0.25">
      <c r="E2362" s="1065"/>
      <c r="F2362" s="1086"/>
    </row>
    <row r="2363" spans="5:6" x14ac:dyDescent="0.25">
      <c r="E2363" s="1065"/>
      <c r="F2363" s="1086"/>
    </row>
    <row r="2364" spans="5:6" x14ac:dyDescent="0.25">
      <c r="E2364" s="1065"/>
      <c r="F2364" s="1086"/>
    </row>
    <row r="2365" spans="5:6" x14ac:dyDescent="0.25">
      <c r="E2365" s="1065"/>
      <c r="F2365" s="1086"/>
    </row>
    <row r="2366" spans="5:6" x14ac:dyDescent="0.25">
      <c r="E2366" s="1065"/>
      <c r="F2366" s="1086"/>
    </row>
    <row r="2367" spans="5:6" x14ac:dyDescent="0.25">
      <c r="E2367" s="1065"/>
      <c r="F2367" s="1086"/>
    </row>
    <row r="2368" spans="5:6" x14ac:dyDescent="0.25">
      <c r="E2368" s="1065"/>
      <c r="F2368" s="1086"/>
    </row>
    <row r="2369" spans="5:6" x14ac:dyDescent="0.25">
      <c r="E2369" s="1065"/>
      <c r="F2369" s="1086"/>
    </row>
    <row r="2370" spans="5:6" x14ac:dyDescent="0.25">
      <c r="E2370" s="1065"/>
      <c r="F2370" s="1086"/>
    </row>
    <row r="2371" spans="5:6" x14ac:dyDescent="0.25">
      <c r="E2371" s="1065"/>
      <c r="F2371" s="1086"/>
    </row>
    <row r="2372" spans="5:6" x14ac:dyDescent="0.25">
      <c r="E2372" s="1065"/>
      <c r="F2372" s="1086"/>
    </row>
    <row r="2373" spans="5:6" x14ac:dyDescent="0.25">
      <c r="E2373" s="1065"/>
      <c r="F2373" s="1086"/>
    </row>
    <row r="2374" spans="5:6" x14ac:dyDescent="0.25">
      <c r="E2374" s="1065"/>
      <c r="F2374" s="1086"/>
    </row>
    <row r="2375" spans="5:6" x14ac:dyDescent="0.25">
      <c r="E2375" s="1065"/>
      <c r="F2375" s="1086"/>
    </row>
    <row r="2376" spans="5:6" x14ac:dyDescent="0.25">
      <c r="E2376" s="1065"/>
      <c r="F2376" s="1086"/>
    </row>
    <row r="2377" spans="5:6" x14ac:dyDescent="0.25">
      <c r="E2377" s="1065"/>
      <c r="F2377" s="1086"/>
    </row>
    <row r="2378" spans="5:6" x14ac:dyDescent="0.25">
      <c r="E2378" s="1065"/>
      <c r="F2378" s="1086"/>
    </row>
    <row r="2379" spans="5:6" x14ac:dyDescent="0.25">
      <c r="E2379" s="1065"/>
      <c r="F2379" s="1086"/>
    </row>
    <row r="2380" spans="5:6" x14ac:dyDescent="0.25">
      <c r="E2380" s="1065"/>
      <c r="F2380" s="1086"/>
    </row>
    <row r="2381" spans="5:6" x14ac:dyDescent="0.25">
      <c r="E2381" s="1065"/>
      <c r="F2381" s="1086"/>
    </row>
    <row r="2382" spans="5:6" x14ac:dyDescent="0.25">
      <c r="E2382" s="1065"/>
      <c r="F2382" s="1086"/>
    </row>
    <row r="2383" spans="5:6" x14ac:dyDescent="0.25">
      <c r="E2383" s="1065"/>
      <c r="F2383" s="1086"/>
    </row>
    <row r="2384" spans="5:6" x14ac:dyDescent="0.25">
      <c r="E2384" s="1065"/>
      <c r="F2384" s="1086"/>
    </row>
    <row r="2385" spans="5:6" x14ac:dyDescent="0.25">
      <c r="E2385" s="1065"/>
      <c r="F2385" s="1086"/>
    </row>
    <row r="2386" spans="5:6" x14ac:dyDescent="0.25">
      <c r="E2386" s="1065"/>
      <c r="F2386" s="1086"/>
    </row>
    <row r="2387" spans="5:6" x14ac:dyDescent="0.25">
      <c r="E2387" s="1065"/>
      <c r="F2387" s="1086"/>
    </row>
    <row r="2388" spans="5:6" x14ac:dyDescent="0.25">
      <c r="E2388" s="1065"/>
      <c r="F2388" s="1086"/>
    </row>
    <row r="2389" spans="5:6" x14ac:dyDescent="0.25">
      <c r="E2389" s="1065"/>
      <c r="F2389" s="1086"/>
    </row>
    <row r="2390" spans="5:6" x14ac:dyDescent="0.25">
      <c r="E2390" s="1065"/>
      <c r="F2390" s="1086"/>
    </row>
    <row r="2391" spans="5:6" x14ac:dyDescent="0.25">
      <c r="E2391" s="1065"/>
      <c r="F2391" s="1086"/>
    </row>
    <row r="2392" spans="5:6" x14ac:dyDescent="0.25">
      <c r="E2392" s="1065"/>
      <c r="F2392" s="1086"/>
    </row>
    <row r="2393" spans="5:6" x14ac:dyDescent="0.25">
      <c r="E2393" s="1065"/>
      <c r="F2393" s="1086"/>
    </row>
    <row r="2394" spans="5:6" x14ac:dyDescent="0.25">
      <c r="E2394" s="1065"/>
      <c r="F2394" s="1086"/>
    </row>
    <row r="2395" spans="5:6" x14ac:dyDescent="0.25">
      <c r="E2395" s="1065"/>
      <c r="F2395" s="1086"/>
    </row>
    <row r="2396" spans="5:6" x14ac:dyDescent="0.25">
      <c r="E2396" s="1065"/>
      <c r="F2396" s="1086"/>
    </row>
    <row r="2397" spans="5:6" x14ac:dyDescent="0.25">
      <c r="E2397" s="1065"/>
      <c r="F2397" s="1086"/>
    </row>
    <row r="2398" spans="5:6" x14ac:dyDescent="0.25">
      <c r="E2398" s="1065"/>
      <c r="F2398" s="1086"/>
    </row>
    <row r="2399" spans="5:6" x14ac:dyDescent="0.25">
      <c r="E2399" s="1065"/>
      <c r="F2399" s="1086"/>
    </row>
    <row r="2400" spans="5:6" x14ac:dyDescent="0.25">
      <c r="E2400" s="1065"/>
      <c r="F2400" s="1086"/>
    </row>
    <row r="2401" spans="5:6" x14ac:dyDescent="0.25">
      <c r="E2401" s="1065"/>
      <c r="F2401" s="1086"/>
    </row>
    <row r="2402" spans="5:6" x14ac:dyDescent="0.25">
      <c r="E2402" s="1065"/>
      <c r="F2402" s="1086"/>
    </row>
    <row r="2403" spans="5:6" x14ac:dyDescent="0.25">
      <c r="E2403" s="1065"/>
      <c r="F2403" s="1086"/>
    </row>
    <row r="2404" spans="5:6" x14ac:dyDescent="0.25">
      <c r="E2404" s="1065"/>
      <c r="F2404" s="1086"/>
    </row>
    <row r="2405" spans="5:6" x14ac:dyDescent="0.25">
      <c r="E2405" s="1065"/>
      <c r="F2405" s="1086"/>
    </row>
    <row r="2406" spans="5:6" x14ac:dyDescent="0.25">
      <c r="E2406" s="1065"/>
      <c r="F2406" s="1086"/>
    </row>
    <row r="2407" spans="5:6" x14ac:dyDescent="0.25">
      <c r="E2407" s="1065"/>
      <c r="F2407" s="1086"/>
    </row>
    <row r="2408" spans="5:6" x14ac:dyDescent="0.25">
      <c r="E2408" s="1065"/>
      <c r="F2408" s="1086"/>
    </row>
    <row r="2409" spans="5:6" x14ac:dyDescent="0.25">
      <c r="E2409" s="1065"/>
      <c r="F2409" s="1086"/>
    </row>
    <row r="2410" spans="5:6" x14ac:dyDescent="0.25">
      <c r="E2410" s="1065"/>
      <c r="F2410" s="1086"/>
    </row>
    <row r="2411" spans="5:6" x14ac:dyDescent="0.25">
      <c r="E2411" s="1065"/>
      <c r="F2411" s="1086"/>
    </row>
    <row r="2412" spans="5:6" x14ac:dyDescent="0.25">
      <c r="E2412" s="1065"/>
      <c r="F2412" s="1086"/>
    </row>
    <row r="2413" spans="5:6" x14ac:dyDescent="0.25">
      <c r="E2413" s="1065"/>
      <c r="F2413" s="1086"/>
    </row>
    <row r="2414" spans="5:6" x14ac:dyDescent="0.25">
      <c r="E2414" s="1065"/>
      <c r="F2414" s="1086"/>
    </row>
    <row r="2415" spans="5:6" x14ac:dyDescent="0.25">
      <c r="E2415" s="1065"/>
      <c r="F2415" s="1086"/>
    </row>
    <row r="2416" spans="5:6" x14ac:dyDescent="0.25">
      <c r="E2416" s="1065"/>
      <c r="F2416" s="1086"/>
    </row>
    <row r="2417" spans="5:6" x14ac:dyDescent="0.25">
      <c r="E2417" s="1065"/>
      <c r="F2417" s="1086"/>
    </row>
    <row r="2418" spans="5:6" x14ac:dyDescent="0.25">
      <c r="E2418" s="1065"/>
      <c r="F2418" s="1086"/>
    </row>
    <row r="2419" spans="5:6" x14ac:dyDescent="0.25">
      <c r="E2419" s="1065"/>
      <c r="F2419" s="1086"/>
    </row>
    <row r="2420" spans="5:6" x14ac:dyDescent="0.25">
      <c r="E2420" s="1065"/>
      <c r="F2420" s="1086"/>
    </row>
    <row r="2421" spans="5:6" x14ac:dyDescent="0.25">
      <c r="E2421" s="1065"/>
      <c r="F2421" s="1086"/>
    </row>
    <row r="2422" spans="5:6" x14ac:dyDescent="0.25">
      <c r="E2422" s="1065"/>
      <c r="F2422" s="1086"/>
    </row>
    <row r="2423" spans="5:6" x14ac:dyDescent="0.25">
      <c r="E2423" s="1065"/>
      <c r="F2423" s="1086"/>
    </row>
    <row r="2424" spans="5:6" x14ac:dyDescent="0.25">
      <c r="E2424" s="1065"/>
      <c r="F2424" s="1086"/>
    </row>
    <row r="2425" spans="5:6" x14ac:dyDescent="0.25">
      <c r="E2425" s="1065"/>
      <c r="F2425" s="1086"/>
    </row>
    <row r="2426" spans="5:6" x14ac:dyDescent="0.25">
      <c r="E2426" s="1065"/>
      <c r="F2426" s="1086"/>
    </row>
    <row r="2427" spans="5:6" x14ac:dyDescent="0.25">
      <c r="E2427" s="1065"/>
      <c r="F2427" s="1086"/>
    </row>
    <row r="2428" spans="5:6" x14ac:dyDescent="0.25">
      <c r="E2428" s="1065"/>
      <c r="F2428" s="1086"/>
    </row>
    <row r="2429" spans="5:6" x14ac:dyDescent="0.25">
      <c r="E2429" s="1065"/>
      <c r="F2429" s="1086"/>
    </row>
    <row r="2430" spans="5:6" x14ac:dyDescent="0.25">
      <c r="E2430" s="1065"/>
      <c r="F2430" s="1086"/>
    </row>
    <row r="2431" spans="5:6" x14ac:dyDescent="0.25">
      <c r="E2431" s="1065"/>
      <c r="F2431" s="1086"/>
    </row>
    <row r="2432" spans="5:6" x14ac:dyDescent="0.25">
      <c r="E2432" s="1065"/>
      <c r="F2432" s="1086"/>
    </row>
    <row r="2433" spans="5:6" x14ac:dyDescent="0.25">
      <c r="E2433" s="1065"/>
      <c r="F2433" s="1086"/>
    </row>
    <row r="2434" spans="5:6" x14ac:dyDescent="0.25">
      <c r="E2434" s="1065"/>
      <c r="F2434" s="1086"/>
    </row>
    <row r="2435" spans="5:6" x14ac:dyDescent="0.25">
      <c r="E2435" s="1065"/>
      <c r="F2435" s="1086"/>
    </row>
    <row r="2436" spans="5:6" x14ac:dyDescent="0.25">
      <c r="E2436" s="1065"/>
      <c r="F2436" s="1086"/>
    </row>
    <row r="2437" spans="5:6" x14ac:dyDescent="0.25">
      <c r="E2437" s="1065"/>
      <c r="F2437" s="1086"/>
    </row>
    <row r="2438" spans="5:6" x14ac:dyDescent="0.25">
      <c r="E2438" s="1065"/>
      <c r="F2438" s="1086"/>
    </row>
    <row r="2439" spans="5:6" x14ac:dyDescent="0.25">
      <c r="E2439" s="1065"/>
      <c r="F2439" s="1086"/>
    </row>
    <row r="2440" spans="5:6" x14ac:dyDescent="0.25">
      <c r="E2440" s="1065"/>
      <c r="F2440" s="1086"/>
    </row>
    <row r="2441" spans="5:6" x14ac:dyDescent="0.25">
      <c r="E2441" s="1065"/>
      <c r="F2441" s="1086"/>
    </row>
    <row r="2442" spans="5:6" x14ac:dyDescent="0.25">
      <c r="E2442" s="1065"/>
      <c r="F2442" s="1086"/>
    </row>
    <row r="2443" spans="5:6" x14ac:dyDescent="0.25">
      <c r="E2443" s="1065"/>
      <c r="F2443" s="1086"/>
    </row>
    <row r="2444" spans="5:6" x14ac:dyDescent="0.25">
      <c r="E2444" s="1065"/>
      <c r="F2444" s="1086"/>
    </row>
    <row r="2445" spans="5:6" x14ac:dyDescent="0.25">
      <c r="E2445" s="1065"/>
      <c r="F2445" s="1086"/>
    </row>
    <row r="2446" spans="5:6" x14ac:dyDescent="0.25">
      <c r="E2446" s="1065"/>
      <c r="F2446" s="1086"/>
    </row>
    <row r="2447" spans="5:6" x14ac:dyDescent="0.25">
      <c r="E2447" s="1065"/>
      <c r="F2447" s="1086"/>
    </row>
    <row r="2448" spans="5:6" x14ac:dyDescent="0.25">
      <c r="E2448" s="1065"/>
      <c r="F2448" s="1086"/>
    </row>
    <row r="2449" spans="5:6" x14ac:dyDescent="0.25">
      <c r="E2449" s="1065"/>
      <c r="F2449" s="1086"/>
    </row>
    <row r="2450" spans="5:6" x14ac:dyDescent="0.25">
      <c r="E2450" s="1065"/>
      <c r="F2450" s="1086"/>
    </row>
    <row r="2451" spans="5:6" x14ac:dyDescent="0.25">
      <c r="E2451" s="1065"/>
      <c r="F2451" s="1086"/>
    </row>
    <row r="2452" spans="5:6" x14ac:dyDescent="0.25">
      <c r="E2452" s="1065"/>
      <c r="F2452" s="1086"/>
    </row>
    <row r="2453" spans="5:6" x14ac:dyDescent="0.25">
      <c r="E2453" s="1065"/>
      <c r="F2453" s="1086"/>
    </row>
    <row r="2454" spans="5:6" x14ac:dyDescent="0.25">
      <c r="E2454" s="1065"/>
      <c r="F2454" s="1086"/>
    </row>
    <row r="2455" spans="5:6" x14ac:dyDescent="0.25">
      <c r="E2455" s="1065"/>
      <c r="F2455" s="1086"/>
    </row>
    <row r="2456" spans="5:6" x14ac:dyDescent="0.25">
      <c r="E2456" s="1065"/>
      <c r="F2456" s="1086"/>
    </row>
    <row r="2457" spans="5:6" x14ac:dyDescent="0.25">
      <c r="E2457" s="1065"/>
      <c r="F2457" s="1086"/>
    </row>
    <row r="2458" spans="5:6" x14ac:dyDescent="0.25">
      <c r="E2458" s="1065"/>
      <c r="F2458" s="1086"/>
    </row>
    <row r="2459" spans="5:6" x14ac:dyDescent="0.25">
      <c r="E2459" s="1065"/>
      <c r="F2459" s="1086"/>
    </row>
    <row r="2460" spans="5:6" x14ac:dyDescent="0.25">
      <c r="E2460" s="1065"/>
      <c r="F2460" s="1086"/>
    </row>
    <row r="2461" spans="5:6" x14ac:dyDescent="0.25">
      <c r="E2461" s="1065"/>
      <c r="F2461" s="1086"/>
    </row>
    <row r="2462" spans="5:6" x14ac:dyDescent="0.25">
      <c r="E2462" s="1065"/>
      <c r="F2462" s="1086"/>
    </row>
    <row r="2463" spans="5:6" x14ac:dyDescent="0.25">
      <c r="E2463" s="1065"/>
      <c r="F2463" s="1086"/>
    </row>
    <row r="2464" spans="5:6" x14ac:dyDescent="0.25">
      <c r="E2464" s="1065"/>
      <c r="F2464" s="1086"/>
    </row>
    <row r="2465" spans="5:6" x14ac:dyDescent="0.25">
      <c r="E2465" s="1065"/>
      <c r="F2465" s="1086"/>
    </row>
    <row r="2466" spans="5:6" x14ac:dyDescent="0.25">
      <c r="E2466" s="1065"/>
      <c r="F2466" s="1086"/>
    </row>
    <row r="2467" spans="5:6" x14ac:dyDescent="0.25">
      <c r="E2467" s="1065"/>
      <c r="F2467" s="1086"/>
    </row>
    <row r="2468" spans="5:6" x14ac:dyDescent="0.25">
      <c r="E2468" s="1065"/>
      <c r="F2468" s="1086"/>
    </row>
    <row r="2469" spans="5:6" x14ac:dyDescent="0.25">
      <c r="E2469" s="1065"/>
      <c r="F2469" s="1086"/>
    </row>
    <row r="2470" spans="5:6" x14ac:dyDescent="0.25">
      <c r="E2470" s="1065"/>
      <c r="F2470" s="1086"/>
    </row>
    <row r="2471" spans="5:6" x14ac:dyDescent="0.25">
      <c r="E2471" s="1065"/>
      <c r="F2471" s="1086"/>
    </row>
    <row r="2472" spans="5:6" x14ac:dyDescent="0.25">
      <c r="E2472" s="1065"/>
      <c r="F2472" s="1086"/>
    </row>
    <row r="2473" spans="5:6" x14ac:dyDescent="0.25">
      <c r="E2473" s="1065"/>
      <c r="F2473" s="1086"/>
    </row>
    <row r="2474" spans="5:6" x14ac:dyDescent="0.25">
      <c r="E2474" s="1065"/>
      <c r="F2474" s="1086"/>
    </row>
    <row r="2475" spans="5:6" x14ac:dyDescent="0.25">
      <c r="E2475" s="1065"/>
      <c r="F2475" s="1086"/>
    </row>
    <row r="2476" spans="5:6" x14ac:dyDescent="0.25">
      <c r="E2476" s="1065"/>
      <c r="F2476" s="1086"/>
    </row>
    <row r="2477" spans="5:6" x14ac:dyDescent="0.25">
      <c r="E2477" s="1065"/>
      <c r="F2477" s="1086"/>
    </row>
    <row r="2478" spans="5:6" x14ac:dyDescent="0.25">
      <c r="E2478" s="1065"/>
      <c r="F2478" s="1086"/>
    </row>
    <row r="2479" spans="5:6" x14ac:dyDescent="0.25">
      <c r="E2479" s="1065"/>
      <c r="F2479" s="1086"/>
    </row>
    <row r="2480" spans="5:6" x14ac:dyDescent="0.25">
      <c r="E2480" s="1065"/>
      <c r="F2480" s="1086"/>
    </row>
    <row r="2481" spans="5:6" x14ac:dyDescent="0.25">
      <c r="E2481" s="1065"/>
      <c r="F2481" s="1086"/>
    </row>
    <row r="2482" spans="5:6" x14ac:dyDescent="0.25">
      <c r="E2482" s="1065"/>
      <c r="F2482" s="1086"/>
    </row>
    <row r="2483" spans="5:6" x14ac:dyDescent="0.25">
      <c r="E2483" s="1065"/>
      <c r="F2483" s="1086"/>
    </row>
    <row r="2484" spans="5:6" x14ac:dyDescent="0.25">
      <c r="E2484" s="1065"/>
      <c r="F2484" s="1086"/>
    </row>
    <row r="2485" spans="5:6" x14ac:dyDescent="0.25">
      <c r="E2485" s="1065"/>
      <c r="F2485" s="1086"/>
    </row>
    <row r="2486" spans="5:6" x14ac:dyDescent="0.25">
      <c r="E2486" s="1065"/>
      <c r="F2486" s="1086"/>
    </row>
    <row r="2487" spans="5:6" x14ac:dyDescent="0.25">
      <c r="E2487" s="1065"/>
      <c r="F2487" s="1086"/>
    </row>
    <row r="2488" spans="5:6" x14ac:dyDescent="0.25">
      <c r="E2488" s="1065"/>
      <c r="F2488" s="1086"/>
    </row>
    <row r="2489" spans="5:6" x14ac:dyDescent="0.25">
      <c r="E2489" s="1065"/>
      <c r="F2489" s="1086"/>
    </row>
    <row r="2490" spans="5:6" x14ac:dyDescent="0.25">
      <c r="E2490" s="1065"/>
      <c r="F2490" s="1086"/>
    </row>
    <row r="2491" spans="5:6" x14ac:dyDescent="0.25">
      <c r="E2491" s="1065"/>
      <c r="F2491" s="1086"/>
    </row>
    <row r="2492" spans="5:6" x14ac:dyDescent="0.25">
      <c r="E2492" s="1065"/>
      <c r="F2492" s="1086"/>
    </row>
    <row r="2493" spans="5:6" x14ac:dyDescent="0.25">
      <c r="E2493" s="1065"/>
      <c r="F2493" s="1086"/>
    </row>
    <row r="2494" spans="5:6" x14ac:dyDescent="0.25">
      <c r="E2494" s="1065"/>
      <c r="F2494" s="1086"/>
    </row>
    <row r="2495" spans="5:6" x14ac:dyDescent="0.25">
      <c r="E2495" s="1065"/>
      <c r="F2495" s="1086"/>
    </row>
    <row r="2496" spans="5:6" x14ac:dyDescent="0.25">
      <c r="E2496" s="1065"/>
      <c r="F2496" s="1086"/>
    </row>
    <row r="2497" spans="5:6" x14ac:dyDescent="0.25">
      <c r="E2497" s="1065"/>
      <c r="F2497" s="1086"/>
    </row>
    <row r="2498" spans="5:6" x14ac:dyDescent="0.25">
      <c r="E2498" s="1065"/>
      <c r="F2498" s="1086"/>
    </row>
    <row r="2499" spans="5:6" x14ac:dyDescent="0.25">
      <c r="E2499" s="1065"/>
      <c r="F2499" s="1086"/>
    </row>
    <row r="2500" spans="5:6" x14ac:dyDescent="0.25">
      <c r="E2500" s="1065"/>
      <c r="F2500" s="1086"/>
    </row>
    <row r="2501" spans="5:6" x14ac:dyDescent="0.25">
      <c r="E2501" s="1065"/>
      <c r="F2501" s="1086"/>
    </row>
    <row r="2502" spans="5:6" x14ac:dyDescent="0.25">
      <c r="E2502" s="1065"/>
      <c r="F2502" s="1086"/>
    </row>
    <row r="2503" spans="5:6" x14ac:dyDescent="0.25">
      <c r="E2503" s="1065"/>
      <c r="F2503" s="1086"/>
    </row>
    <row r="2504" spans="5:6" x14ac:dyDescent="0.25">
      <c r="E2504" s="1065"/>
      <c r="F2504" s="1086"/>
    </row>
    <row r="2505" spans="5:6" x14ac:dyDescent="0.25">
      <c r="E2505" s="1065"/>
      <c r="F2505" s="1086"/>
    </row>
    <row r="2506" spans="5:6" x14ac:dyDescent="0.25">
      <c r="E2506" s="1065"/>
      <c r="F2506" s="1086"/>
    </row>
    <row r="2507" spans="5:6" x14ac:dyDescent="0.25">
      <c r="E2507" s="1065"/>
      <c r="F2507" s="1086"/>
    </row>
    <row r="2508" spans="5:6" x14ac:dyDescent="0.25">
      <c r="E2508" s="1065"/>
      <c r="F2508" s="1086"/>
    </row>
    <row r="2509" spans="5:6" x14ac:dyDescent="0.25">
      <c r="E2509" s="1065"/>
      <c r="F2509" s="1086"/>
    </row>
    <row r="2510" spans="5:6" x14ac:dyDescent="0.25">
      <c r="E2510" s="1065"/>
      <c r="F2510" s="1086"/>
    </row>
    <row r="2511" spans="5:6" x14ac:dyDescent="0.25">
      <c r="E2511" s="1065"/>
      <c r="F2511" s="1086"/>
    </row>
    <row r="2512" spans="5:6" x14ac:dyDescent="0.25">
      <c r="E2512" s="1065"/>
      <c r="F2512" s="1086"/>
    </row>
    <row r="2513" spans="5:6" x14ac:dyDescent="0.25">
      <c r="E2513" s="1065"/>
      <c r="F2513" s="1086"/>
    </row>
    <row r="2514" spans="5:6" x14ac:dyDescent="0.25">
      <c r="E2514" s="1065"/>
      <c r="F2514" s="1086"/>
    </row>
    <row r="2515" spans="5:6" x14ac:dyDescent="0.25">
      <c r="E2515" s="1065"/>
      <c r="F2515" s="1086"/>
    </row>
    <row r="2516" spans="5:6" x14ac:dyDescent="0.25">
      <c r="E2516" s="1065"/>
      <c r="F2516" s="1086"/>
    </row>
    <row r="2517" spans="5:6" x14ac:dyDescent="0.25">
      <c r="E2517" s="1065"/>
      <c r="F2517" s="1086"/>
    </row>
    <row r="2518" spans="5:6" x14ac:dyDescent="0.25">
      <c r="E2518" s="1065"/>
      <c r="F2518" s="1086"/>
    </row>
    <row r="2519" spans="5:6" x14ac:dyDescent="0.25">
      <c r="E2519" s="1065"/>
      <c r="F2519" s="1086"/>
    </row>
    <row r="2520" spans="5:6" x14ac:dyDescent="0.25">
      <c r="E2520" s="1065"/>
      <c r="F2520" s="1086"/>
    </row>
    <row r="2521" spans="5:6" x14ac:dyDescent="0.25">
      <c r="E2521" s="1065"/>
      <c r="F2521" s="1086"/>
    </row>
    <row r="2522" spans="5:6" x14ac:dyDescent="0.25">
      <c r="E2522" s="1065"/>
      <c r="F2522" s="1086"/>
    </row>
    <row r="2523" spans="5:6" x14ac:dyDescent="0.25">
      <c r="E2523" s="1065"/>
      <c r="F2523" s="1086"/>
    </row>
    <row r="2524" spans="5:6" x14ac:dyDescent="0.25">
      <c r="E2524" s="1065"/>
      <c r="F2524" s="1086"/>
    </row>
    <row r="2525" spans="5:6" x14ac:dyDescent="0.25">
      <c r="E2525" s="1065"/>
      <c r="F2525" s="1086"/>
    </row>
    <row r="2526" spans="5:6" x14ac:dyDescent="0.25">
      <c r="E2526" s="1065"/>
      <c r="F2526" s="1086"/>
    </row>
    <row r="2527" spans="5:6" x14ac:dyDescent="0.25">
      <c r="E2527" s="1065"/>
      <c r="F2527" s="1086"/>
    </row>
    <row r="2528" spans="5:6" x14ac:dyDescent="0.25">
      <c r="E2528" s="1065"/>
      <c r="F2528" s="1086"/>
    </row>
    <row r="2529" spans="5:6" x14ac:dyDescent="0.25">
      <c r="E2529" s="1065"/>
      <c r="F2529" s="1086"/>
    </row>
  </sheetData>
  <mergeCells count="10">
    <mergeCell ref="G143:G144"/>
    <mergeCell ref="A179:E179"/>
    <mergeCell ref="A287:E287"/>
    <mergeCell ref="A1:F1"/>
    <mergeCell ref="A2:F2"/>
    <mergeCell ref="A4:B4"/>
    <mergeCell ref="A121:E121"/>
    <mergeCell ref="A65:E65"/>
    <mergeCell ref="A230:E230"/>
    <mergeCell ref="A3:F3"/>
  </mergeCells>
  <phoneticPr fontId="83" type="noConversion"/>
  <pageMargins left="0.74803149606299213" right="0.35433070866141736" top="0.98425196850393704" bottom="0.98425196850393704" header="0.51181102362204722" footer="0.51181102362204722"/>
  <pageSetup paperSize="9" scale="78" fitToHeight="0" orientation="portrait" r:id="rId1"/>
  <headerFooter alignWithMargins="0">
    <oddFooter>&amp;A&amp;RPage &amp;P</oddFooter>
  </headerFooter>
  <rowBreaks count="4" manualBreakCount="4">
    <brk id="65" max="5" man="1"/>
    <brk id="121" max="5" man="1"/>
    <brk id="179" max="5" man="1"/>
    <brk id="230"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3"/>
  <sheetViews>
    <sheetView view="pageBreakPreview" zoomScaleNormal="100" zoomScaleSheetLayoutView="100" workbookViewId="0">
      <pane ySplit="5" topLeftCell="A58" activePane="bottomLeft" state="frozen"/>
      <selection activeCell="D63" sqref="D63"/>
      <selection pane="bottomLeft" activeCell="B64" sqref="B64"/>
    </sheetView>
  </sheetViews>
  <sheetFormatPr defaultColWidth="8.81640625" defaultRowHeight="14.5" x14ac:dyDescent="0.35"/>
  <cols>
    <col min="1" max="1" width="10.7265625" style="1445" customWidth="1"/>
    <col min="2" max="2" width="51.26953125" style="1445" customWidth="1"/>
    <col min="3" max="3" width="7.1796875" style="1445" customWidth="1"/>
    <col min="4" max="4" width="12.7265625" style="1445" customWidth="1"/>
    <col min="5" max="5" width="15.7265625" style="1445" customWidth="1"/>
    <col min="6" max="6" width="17" style="1469" customWidth="1"/>
    <col min="7" max="7" width="13.1796875" style="1444" customWidth="1"/>
    <col min="8" max="8" width="8.7265625" style="1444" customWidth="1"/>
    <col min="9" max="9" width="8.81640625" style="1444"/>
    <col min="10" max="16384" width="8.81640625" style="1445"/>
  </cols>
  <sheetData>
    <row r="1" spans="1:9" s="344" customFormat="1" ht="13" x14ac:dyDescent="0.25">
      <c r="A1" s="2095" t="s">
        <v>0</v>
      </c>
      <c r="B1" s="2095"/>
      <c r="C1" s="2095"/>
      <c r="D1" s="2095"/>
      <c r="E1" s="2095"/>
      <c r="F1" s="2095"/>
      <c r="G1" s="973"/>
      <c r="H1" s="974"/>
      <c r="I1" s="974"/>
    </row>
    <row r="2" spans="1:9" s="344" customFormat="1" ht="13" x14ac:dyDescent="0.25">
      <c r="A2" s="2095" t="s">
        <v>2491</v>
      </c>
      <c r="B2" s="2095"/>
      <c r="C2" s="2095"/>
      <c r="D2" s="2095"/>
      <c r="E2" s="2095"/>
      <c r="F2" s="2095"/>
      <c r="G2" s="973"/>
      <c r="H2" s="974"/>
      <c r="I2" s="974"/>
    </row>
    <row r="3" spans="1:9" s="346" customFormat="1" ht="14" x14ac:dyDescent="0.3">
      <c r="A3" s="440" t="s">
        <v>2060</v>
      </c>
      <c r="B3" s="588"/>
      <c r="C3" s="588"/>
      <c r="D3" s="588"/>
      <c r="E3" s="588"/>
      <c r="F3" s="588"/>
      <c r="G3" s="972"/>
      <c r="H3" s="974"/>
      <c r="I3" s="974"/>
    </row>
    <row r="4" spans="1:9" s="344" customFormat="1" ht="12.75" customHeight="1" x14ac:dyDescent="0.25">
      <c r="A4" s="2175" t="s">
        <v>2063</v>
      </c>
      <c r="B4" s="2175"/>
      <c r="C4" s="2175"/>
      <c r="D4" s="2175"/>
      <c r="E4" s="2175"/>
      <c r="F4" s="2175"/>
      <c r="G4" s="975"/>
      <c r="H4" s="974"/>
      <c r="I4" s="974"/>
    </row>
    <row r="5" spans="1:9" s="344" customFormat="1" ht="13" x14ac:dyDescent="0.25">
      <c r="A5" s="593" t="s">
        <v>722</v>
      </c>
      <c r="B5" s="593" t="s">
        <v>723</v>
      </c>
      <c r="C5" s="593" t="s">
        <v>724</v>
      </c>
      <c r="D5" s="593" t="s">
        <v>725</v>
      </c>
      <c r="E5" s="593" t="s">
        <v>726</v>
      </c>
      <c r="F5" s="1442" t="s">
        <v>727</v>
      </c>
      <c r="G5" s="975"/>
      <c r="H5" s="974"/>
      <c r="I5" s="974"/>
    </row>
    <row r="6" spans="1:9" x14ac:dyDescent="0.35">
      <c r="A6" s="433"/>
      <c r="B6" s="425" t="s">
        <v>85</v>
      </c>
      <c r="C6" s="433"/>
      <c r="D6" s="434"/>
      <c r="E6" s="434"/>
      <c r="F6" s="1443"/>
    </row>
    <row r="7" spans="1:9" ht="37.5" x14ac:dyDescent="0.35">
      <c r="A7" s="433"/>
      <c r="B7" s="1446" t="s">
        <v>1994</v>
      </c>
      <c r="C7" s="433"/>
      <c r="D7" s="434"/>
      <c r="E7" s="434"/>
      <c r="F7" s="1443"/>
    </row>
    <row r="8" spans="1:9" x14ac:dyDescent="0.35">
      <c r="A8" s="433"/>
      <c r="B8" s="433"/>
      <c r="C8" s="433"/>
      <c r="D8" s="434"/>
      <c r="E8" s="434"/>
      <c r="F8" s="1443"/>
    </row>
    <row r="9" spans="1:9" x14ac:dyDescent="0.35">
      <c r="A9" s="371"/>
      <c r="B9" s="372" t="s">
        <v>221</v>
      </c>
      <c r="C9" s="371"/>
      <c r="D9" s="373"/>
      <c r="E9" s="374"/>
      <c r="F9" s="1447"/>
    </row>
    <row r="10" spans="1:9" x14ac:dyDescent="0.35">
      <c r="A10" s="371"/>
      <c r="B10" s="375"/>
      <c r="C10" s="371"/>
      <c r="D10" s="373"/>
      <c r="E10" s="374"/>
      <c r="F10" s="1447"/>
    </row>
    <row r="11" spans="1:9" x14ac:dyDescent="0.35">
      <c r="A11" s="371"/>
      <c r="B11" s="372" t="s">
        <v>158</v>
      </c>
      <c r="C11" s="371"/>
      <c r="D11" s="373"/>
      <c r="E11" s="374"/>
      <c r="F11" s="1447"/>
    </row>
    <row r="12" spans="1:9" x14ac:dyDescent="0.35">
      <c r="A12" s="371" t="s">
        <v>159</v>
      </c>
      <c r="B12" s="376" t="s">
        <v>1497</v>
      </c>
      <c r="C12" s="371" t="s">
        <v>777</v>
      </c>
      <c r="D12" s="377">
        <f>0.1*6</f>
        <v>0.60000000000000009</v>
      </c>
      <c r="E12" s="374"/>
      <c r="F12" s="1447">
        <f>D12*E12</f>
        <v>0</v>
      </c>
    </row>
    <row r="13" spans="1:9" x14ac:dyDescent="0.35">
      <c r="A13" s="371"/>
      <c r="B13" s="375"/>
      <c r="C13" s="371"/>
      <c r="D13" s="373"/>
      <c r="E13" s="374"/>
      <c r="F13" s="1447"/>
    </row>
    <row r="14" spans="1:9" x14ac:dyDescent="0.35">
      <c r="A14" s="371"/>
      <c r="B14" s="372" t="s">
        <v>161</v>
      </c>
      <c r="C14" s="371"/>
      <c r="D14" s="373"/>
      <c r="E14" s="374"/>
      <c r="F14" s="1447"/>
    </row>
    <row r="15" spans="1:9" x14ac:dyDescent="0.35">
      <c r="A15" s="371" t="s">
        <v>163</v>
      </c>
      <c r="B15" s="378" t="s">
        <v>164</v>
      </c>
      <c r="C15" s="371" t="s">
        <v>19</v>
      </c>
      <c r="D15" s="373">
        <v>1</v>
      </c>
      <c r="E15" s="374"/>
      <c r="F15" s="1447">
        <f>D15*E15</f>
        <v>0</v>
      </c>
    </row>
    <row r="16" spans="1:9" x14ac:dyDescent="0.35">
      <c r="A16" s="371"/>
      <c r="B16" s="379"/>
      <c r="C16" s="371"/>
      <c r="D16" s="373"/>
      <c r="E16" s="374"/>
      <c r="F16" s="1447"/>
    </row>
    <row r="17" spans="1:9" x14ac:dyDescent="0.35">
      <c r="A17" s="371"/>
      <c r="B17" s="372" t="s">
        <v>165</v>
      </c>
      <c r="C17" s="371"/>
      <c r="D17" s="373"/>
      <c r="E17" s="374"/>
      <c r="F17" s="1447"/>
    </row>
    <row r="18" spans="1:9" x14ac:dyDescent="0.35">
      <c r="A18" s="371" t="s">
        <v>167</v>
      </c>
      <c r="B18" s="378" t="s">
        <v>168</v>
      </c>
      <c r="C18" s="371" t="s">
        <v>19</v>
      </c>
      <c r="D18" s="373">
        <v>1</v>
      </c>
      <c r="E18" s="374"/>
      <c r="F18" s="1447">
        <f>D18*E18</f>
        <v>0</v>
      </c>
    </row>
    <row r="19" spans="1:9" x14ac:dyDescent="0.35">
      <c r="A19" s="371" t="s">
        <v>169</v>
      </c>
      <c r="B19" s="378" t="s">
        <v>170</v>
      </c>
      <c r="C19" s="371" t="s">
        <v>19</v>
      </c>
      <c r="D19" s="373">
        <v>1</v>
      </c>
      <c r="E19" s="374"/>
      <c r="F19" s="1447">
        <f>D19*E19</f>
        <v>0</v>
      </c>
    </row>
    <row r="20" spans="1:9" x14ac:dyDescent="0.35">
      <c r="A20" s="371"/>
      <c r="B20" s="378"/>
      <c r="C20" s="371"/>
      <c r="D20" s="373"/>
      <c r="E20" s="374"/>
      <c r="F20" s="1447"/>
    </row>
    <row r="21" spans="1:9" x14ac:dyDescent="0.35">
      <c r="A21" s="371"/>
      <c r="B21" s="380" t="s">
        <v>746</v>
      </c>
      <c r="C21" s="371"/>
      <c r="D21" s="373"/>
      <c r="E21" s="374"/>
      <c r="F21" s="1447"/>
    </row>
    <row r="22" spans="1:9" x14ac:dyDescent="0.35">
      <c r="A22" s="371"/>
      <c r="B22" s="378"/>
      <c r="C22" s="371"/>
      <c r="D22" s="373"/>
      <c r="E22" s="374"/>
      <c r="F22" s="1447"/>
    </row>
    <row r="23" spans="1:9" ht="39" x14ac:dyDescent="0.35">
      <c r="A23" s="371"/>
      <c r="B23" s="381" t="s">
        <v>1995</v>
      </c>
      <c r="C23" s="371"/>
      <c r="D23" s="373"/>
      <c r="E23" s="374"/>
      <c r="F23" s="1448"/>
      <c r="G23" s="1449"/>
      <c r="H23" s="1450"/>
      <c r="I23" s="1450"/>
    </row>
    <row r="24" spans="1:9" x14ac:dyDescent="0.35">
      <c r="A24" s="371"/>
      <c r="B24" s="381"/>
      <c r="C24" s="371"/>
      <c r="D24" s="373"/>
      <c r="E24" s="374"/>
      <c r="F24" s="1448"/>
      <c r="G24" s="1449"/>
      <c r="H24" s="1450"/>
      <c r="I24" s="1450"/>
    </row>
    <row r="25" spans="1:9" x14ac:dyDescent="0.35">
      <c r="A25" s="371"/>
      <c r="B25" s="1451" t="s">
        <v>1996</v>
      </c>
      <c r="C25" s="424"/>
      <c r="D25" s="373"/>
      <c r="E25" s="374"/>
      <c r="F25" s="1448"/>
      <c r="G25" s="1449"/>
      <c r="H25" s="1450"/>
      <c r="I25" s="1450"/>
    </row>
    <row r="26" spans="1:9" x14ac:dyDescent="0.35">
      <c r="A26" s="421" t="s">
        <v>246</v>
      </c>
      <c r="B26" s="353" t="s">
        <v>173</v>
      </c>
      <c r="C26" s="371" t="s">
        <v>126</v>
      </c>
      <c r="D26" s="373">
        <v>0</v>
      </c>
      <c r="E26" s="374"/>
      <c r="F26" s="1447">
        <f>D26*E26</f>
        <v>0</v>
      </c>
      <c r="G26" s="1449"/>
      <c r="H26" s="1450"/>
      <c r="I26" s="1450"/>
    </row>
    <row r="27" spans="1:9" x14ac:dyDescent="0.35">
      <c r="A27" s="421" t="s">
        <v>247</v>
      </c>
      <c r="B27" s="353" t="s">
        <v>400</v>
      </c>
      <c r="C27" s="371" t="s">
        <v>126</v>
      </c>
      <c r="D27" s="373">
        <v>0</v>
      </c>
      <c r="E27" s="374"/>
      <c r="F27" s="1447">
        <f>D27*E27</f>
        <v>0</v>
      </c>
      <c r="G27" s="1449"/>
      <c r="H27" s="1450"/>
      <c r="I27" s="1450"/>
    </row>
    <row r="28" spans="1:9" x14ac:dyDescent="0.35">
      <c r="A28" s="421"/>
      <c r="B28" s="353"/>
      <c r="C28" s="371"/>
      <c r="D28" s="928"/>
      <c r="E28" s="909"/>
      <c r="F28" s="1452"/>
      <c r="G28" s="1449"/>
      <c r="H28" s="1450"/>
      <c r="I28" s="1450"/>
    </row>
    <row r="29" spans="1:9" x14ac:dyDescent="0.35">
      <c r="A29" s="371"/>
      <c r="B29" s="1451" t="s">
        <v>1997</v>
      </c>
      <c r="C29" s="424"/>
      <c r="D29" s="373"/>
      <c r="E29" s="374"/>
      <c r="F29" s="1448"/>
      <c r="G29" s="1449"/>
      <c r="H29" s="1450"/>
      <c r="I29" s="1450"/>
    </row>
    <row r="30" spans="1:9" x14ac:dyDescent="0.35">
      <c r="A30" s="421" t="s">
        <v>248</v>
      </c>
      <c r="B30" s="353" t="s">
        <v>173</v>
      </c>
      <c r="C30" s="371" t="s">
        <v>126</v>
      </c>
      <c r="D30" s="373">
        <v>0</v>
      </c>
      <c r="E30" s="374"/>
      <c r="F30" s="1447">
        <f>D30*E30</f>
        <v>0</v>
      </c>
      <c r="G30" s="1449"/>
      <c r="H30" s="1450"/>
      <c r="I30" s="1450"/>
    </row>
    <row r="31" spans="1:9" x14ac:dyDescent="0.35">
      <c r="A31" s="421" t="s">
        <v>249</v>
      </c>
      <c r="B31" s="353" t="s">
        <v>400</v>
      </c>
      <c r="C31" s="371" t="s">
        <v>126</v>
      </c>
      <c r="D31" s="373">
        <v>0</v>
      </c>
      <c r="E31" s="374"/>
      <c r="F31" s="1447">
        <f>D31*E31</f>
        <v>0</v>
      </c>
      <c r="G31" s="1449"/>
      <c r="H31" s="1450"/>
      <c r="I31" s="1450"/>
    </row>
    <row r="32" spans="1:9" x14ac:dyDescent="0.35">
      <c r="A32" s="421"/>
      <c r="B32" s="353"/>
      <c r="C32" s="371"/>
      <c r="D32" s="373"/>
      <c r="E32" s="374"/>
      <c r="F32" s="1448"/>
      <c r="G32" s="1449"/>
      <c r="H32" s="1450"/>
      <c r="I32" s="1450"/>
    </row>
    <row r="33" spans="1:9" x14ac:dyDescent="0.35">
      <c r="A33" s="371"/>
      <c r="B33" s="1451" t="s">
        <v>1998</v>
      </c>
      <c r="C33" s="424"/>
      <c r="D33" s="373"/>
      <c r="E33" s="374"/>
      <c r="F33" s="1448"/>
      <c r="G33" s="1449"/>
      <c r="H33" s="1450"/>
      <c r="I33" s="1450"/>
    </row>
    <row r="34" spans="1:9" x14ac:dyDescent="0.35">
      <c r="A34" s="421" t="s">
        <v>1404</v>
      </c>
      <c r="B34" s="353" t="s">
        <v>173</v>
      </c>
      <c r="C34" s="371" t="s">
        <v>126</v>
      </c>
      <c r="D34" s="373">
        <v>0</v>
      </c>
      <c r="E34" s="374"/>
      <c r="F34" s="1447">
        <f>D34*E34</f>
        <v>0</v>
      </c>
      <c r="G34" s="1449"/>
      <c r="H34" s="1450"/>
      <c r="I34" s="1450"/>
    </row>
    <row r="35" spans="1:9" x14ac:dyDescent="0.35">
      <c r="A35" s="421" t="s">
        <v>1405</v>
      </c>
      <c r="B35" s="353" t="s">
        <v>400</v>
      </c>
      <c r="C35" s="371" t="s">
        <v>126</v>
      </c>
      <c r="D35" s="373">
        <v>0</v>
      </c>
      <c r="E35" s="374"/>
      <c r="F35" s="1447">
        <f>D35*E35</f>
        <v>0</v>
      </c>
      <c r="G35" s="1449"/>
      <c r="H35" s="1450"/>
      <c r="I35" s="1450"/>
    </row>
    <row r="36" spans="1:9" x14ac:dyDescent="0.35">
      <c r="A36" s="421"/>
      <c r="B36" s="353"/>
      <c r="C36" s="371"/>
      <c r="D36" s="373"/>
      <c r="E36" s="374"/>
      <c r="F36" s="1448"/>
      <c r="G36" s="1449"/>
      <c r="H36" s="1450"/>
      <c r="I36" s="1450"/>
    </row>
    <row r="37" spans="1:9" x14ac:dyDescent="0.35">
      <c r="A37" s="371"/>
      <c r="B37" s="1451" t="s">
        <v>1999</v>
      </c>
      <c r="C37" s="424"/>
      <c r="D37" s="373"/>
      <c r="E37" s="374"/>
      <c r="F37" s="1448"/>
      <c r="G37" s="1449"/>
      <c r="H37" s="1450"/>
      <c r="I37" s="1450"/>
    </row>
    <row r="38" spans="1:9" x14ac:dyDescent="0.35">
      <c r="A38" s="421" t="s">
        <v>1464</v>
      </c>
      <c r="B38" s="353" t="s">
        <v>173</v>
      </c>
      <c r="C38" s="371" t="s">
        <v>126</v>
      </c>
      <c r="D38" s="373">
        <v>0</v>
      </c>
      <c r="E38" s="374"/>
      <c r="F38" s="1447">
        <f>D38*E38</f>
        <v>0</v>
      </c>
      <c r="G38" s="1449"/>
      <c r="H38" s="1450"/>
      <c r="I38" s="1450"/>
    </row>
    <row r="39" spans="1:9" x14ac:dyDescent="0.35">
      <c r="A39" s="421" t="s">
        <v>2000</v>
      </c>
      <c r="B39" s="353" t="s">
        <v>400</v>
      </c>
      <c r="C39" s="371" t="s">
        <v>126</v>
      </c>
      <c r="D39" s="373">
        <v>0</v>
      </c>
      <c r="E39" s="374"/>
      <c r="F39" s="1447">
        <f>D39*E39</f>
        <v>0</v>
      </c>
      <c r="G39" s="1449"/>
      <c r="H39" s="1450"/>
      <c r="I39" s="1450"/>
    </row>
    <row r="40" spans="1:9" x14ac:dyDescent="0.35">
      <c r="A40" s="421"/>
      <c r="B40" s="353"/>
      <c r="C40" s="371"/>
      <c r="D40" s="373"/>
      <c r="E40" s="374"/>
      <c r="F40" s="1448"/>
      <c r="G40" s="1449"/>
      <c r="H40" s="1450"/>
      <c r="I40" s="1450"/>
    </row>
    <row r="41" spans="1:9" ht="39" x14ac:dyDescent="0.35">
      <c r="A41" s="371"/>
      <c r="B41" s="420" t="s">
        <v>1550</v>
      </c>
      <c r="C41" s="371"/>
      <c r="D41" s="373"/>
      <c r="E41" s="374"/>
      <c r="F41" s="1448"/>
      <c r="G41" s="1449"/>
      <c r="H41" s="1450"/>
      <c r="I41" s="1450"/>
    </row>
    <row r="42" spans="1:9" x14ac:dyDescent="0.35">
      <c r="A42" s="371"/>
      <c r="B42" s="381"/>
      <c r="C42" s="371"/>
      <c r="D42" s="373"/>
      <c r="E42" s="374"/>
      <c r="F42" s="1448"/>
      <c r="G42" s="1449"/>
      <c r="H42" s="1450"/>
      <c r="I42" s="1450"/>
    </row>
    <row r="43" spans="1:9" x14ac:dyDescent="0.35">
      <c r="A43" s="421" t="s">
        <v>1399</v>
      </c>
      <c r="B43" s="353" t="s">
        <v>2001</v>
      </c>
      <c r="C43" s="371" t="s">
        <v>126</v>
      </c>
      <c r="D43" s="373">
        <v>0</v>
      </c>
      <c r="E43" s="374"/>
      <c r="F43" s="1447">
        <f t="shared" ref="F43:F51" si="0">D43*E43</f>
        <v>0</v>
      </c>
      <c r="G43" s="1449"/>
      <c r="H43" s="1450"/>
      <c r="I43" s="1450"/>
    </row>
    <row r="44" spans="1:9" x14ac:dyDescent="0.35">
      <c r="A44" s="421" t="s">
        <v>1400</v>
      </c>
      <c r="B44" s="353" t="s">
        <v>2002</v>
      </c>
      <c r="C44" s="371" t="s">
        <v>126</v>
      </c>
      <c r="D44" s="373">
        <v>0</v>
      </c>
      <c r="E44" s="374"/>
      <c r="F44" s="1447">
        <f t="shared" si="0"/>
        <v>0</v>
      </c>
      <c r="G44" s="1449"/>
      <c r="H44" s="1450"/>
      <c r="I44" s="1450"/>
    </row>
    <row r="45" spans="1:9" x14ac:dyDescent="0.35">
      <c r="A45" s="421" t="s">
        <v>1401</v>
      </c>
      <c r="B45" s="430" t="s">
        <v>2003</v>
      </c>
      <c r="C45" s="371" t="s">
        <v>126</v>
      </c>
      <c r="D45" s="373">
        <v>0</v>
      </c>
      <c r="E45" s="374"/>
      <c r="F45" s="1447">
        <f t="shared" si="0"/>
        <v>0</v>
      </c>
      <c r="G45" s="1449"/>
      <c r="H45" s="1450"/>
      <c r="I45" s="1450"/>
    </row>
    <row r="46" spans="1:9" x14ac:dyDescent="0.35">
      <c r="A46" s="421" t="s">
        <v>2004</v>
      </c>
      <c r="B46" s="353" t="s">
        <v>2005</v>
      </c>
      <c r="C46" s="371" t="s">
        <v>126</v>
      </c>
      <c r="D46" s="373">
        <v>100</v>
      </c>
      <c r="E46" s="374"/>
      <c r="F46" s="1447">
        <f t="shared" si="0"/>
        <v>0</v>
      </c>
      <c r="G46" s="1449"/>
      <c r="H46" s="1450"/>
      <c r="I46" s="1450"/>
    </row>
    <row r="47" spans="1:9" x14ac:dyDescent="0.35">
      <c r="A47" s="421" t="s">
        <v>2006</v>
      </c>
      <c r="B47" s="430" t="s">
        <v>2007</v>
      </c>
      <c r="C47" s="371" t="s">
        <v>126</v>
      </c>
      <c r="D47" s="373">
        <v>200</v>
      </c>
      <c r="E47" s="374"/>
      <c r="F47" s="1447">
        <f t="shared" si="0"/>
        <v>0</v>
      </c>
      <c r="G47" s="1449"/>
      <c r="H47" s="1450"/>
      <c r="I47" s="1450"/>
    </row>
    <row r="48" spans="1:9" x14ac:dyDescent="0.35">
      <c r="A48" s="421" t="s">
        <v>2008</v>
      </c>
      <c r="B48" s="353" t="s">
        <v>2009</v>
      </c>
      <c r="C48" s="371" t="s">
        <v>126</v>
      </c>
      <c r="D48" s="373">
        <v>200</v>
      </c>
      <c r="E48" s="374"/>
      <c r="F48" s="1447">
        <f t="shared" si="0"/>
        <v>0</v>
      </c>
      <c r="G48" s="1449"/>
      <c r="H48" s="1450"/>
      <c r="I48" s="1450"/>
    </row>
    <row r="49" spans="1:9" x14ac:dyDescent="0.35">
      <c r="A49" s="421" t="s">
        <v>2010</v>
      </c>
      <c r="B49" s="353" t="s">
        <v>2011</v>
      </c>
      <c r="C49" s="371" t="s">
        <v>126</v>
      </c>
      <c r="D49" s="373">
        <v>200</v>
      </c>
      <c r="E49" s="374"/>
      <c r="F49" s="1447">
        <f t="shared" si="0"/>
        <v>0</v>
      </c>
      <c r="G49" s="1449"/>
      <c r="H49" s="1450"/>
      <c r="I49" s="1450"/>
    </row>
    <row r="50" spans="1:9" x14ac:dyDescent="0.35">
      <c r="A50" s="421" t="s">
        <v>2012</v>
      </c>
      <c r="B50" s="430" t="s">
        <v>2013</v>
      </c>
      <c r="C50" s="371" t="s">
        <v>126</v>
      </c>
      <c r="D50" s="373">
        <v>1000</v>
      </c>
      <c r="E50" s="374"/>
      <c r="F50" s="1447">
        <f t="shared" si="0"/>
        <v>0</v>
      </c>
      <c r="G50" s="1449"/>
      <c r="H50" s="1450"/>
      <c r="I50" s="1450"/>
    </row>
    <row r="51" spans="1:9" x14ac:dyDescent="0.35">
      <c r="A51" s="421" t="s">
        <v>2014</v>
      </c>
      <c r="B51" s="353" t="s">
        <v>2015</v>
      </c>
      <c r="C51" s="371" t="s">
        <v>126</v>
      </c>
      <c r="D51" s="373">
        <v>0</v>
      </c>
      <c r="E51" s="374"/>
      <c r="F51" s="1447">
        <f t="shared" si="0"/>
        <v>0</v>
      </c>
      <c r="G51" s="1449"/>
      <c r="H51" s="1450"/>
      <c r="I51" s="1450"/>
    </row>
    <row r="52" spans="1:9" x14ac:dyDescent="0.35">
      <c r="A52" s="421"/>
      <c r="B52" s="353"/>
      <c r="C52" s="371"/>
      <c r="D52" s="373"/>
      <c r="E52" s="374"/>
      <c r="F52" s="1447"/>
      <c r="G52" s="1450"/>
      <c r="H52" s="1450"/>
      <c r="I52" s="1450"/>
    </row>
    <row r="53" spans="1:9" x14ac:dyDescent="0.35">
      <c r="A53" s="421"/>
      <c r="B53" s="353"/>
      <c r="C53" s="371"/>
      <c r="D53" s="373"/>
      <c r="E53" s="374"/>
      <c r="F53" s="1447"/>
      <c r="G53" s="1450"/>
      <c r="H53" s="1450"/>
      <c r="I53" s="1450"/>
    </row>
    <row r="54" spans="1:9" s="1444" customFormat="1" ht="12.5" x14ac:dyDescent="0.25">
      <c r="A54" s="371"/>
      <c r="B54" s="378"/>
      <c r="C54" s="371"/>
      <c r="D54" s="388"/>
      <c r="E54" s="374"/>
      <c r="F54" s="1447"/>
    </row>
    <row r="55" spans="1:9" s="1444" customFormat="1" ht="18" customHeight="1" x14ac:dyDescent="0.25">
      <c r="A55" s="2183" t="s">
        <v>103</v>
      </c>
      <c r="B55" s="2184"/>
      <c r="C55" s="2184"/>
      <c r="D55" s="2184"/>
      <c r="E55" s="2185"/>
      <c r="F55" s="1453">
        <f>SUM(F9:F51)</f>
        <v>0</v>
      </c>
    </row>
    <row r="56" spans="1:9" s="1444" customFormat="1" ht="13" x14ac:dyDescent="0.25">
      <c r="A56" s="392"/>
      <c r="B56" s="392"/>
      <c r="C56" s="392"/>
      <c r="D56" s="392"/>
      <c r="E56" s="392"/>
      <c r="F56" s="1454"/>
    </row>
    <row r="57" spans="1:9" s="1444" customFormat="1" ht="13" x14ac:dyDescent="0.25">
      <c r="A57" s="384"/>
      <c r="B57" s="372" t="s">
        <v>140</v>
      </c>
      <c r="C57" s="371"/>
      <c r="D57" s="373"/>
      <c r="E57" s="374"/>
      <c r="F57" s="1447"/>
    </row>
    <row r="58" spans="1:9" s="1444" customFormat="1" ht="13" x14ac:dyDescent="0.25">
      <c r="A58" s="393"/>
      <c r="B58" s="394"/>
      <c r="C58" s="371"/>
      <c r="D58" s="373"/>
      <c r="E58" s="374"/>
      <c r="F58" s="1447"/>
    </row>
    <row r="59" spans="1:9" s="1444" customFormat="1" ht="26" x14ac:dyDescent="0.25">
      <c r="A59" s="371"/>
      <c r="B59" s="395" t="s">
        <v>1502</v>
      </c>
      <c r="C59" s="371"/>
      <c r="D59" s="373"/>
      <c r="E59" s="374"/>
      <c r="F59" s="1447"/>
    </row>
    <row r="60" spans="1:9" s="1444" customFormat="1" ht="13" x14ac:dyDescent="0.25">
      <c r="A60" s="371"/>
      <c r="B60" s="395"/>
      <c r="C60" s="371"/>
      <c r="D60" s="373"/>
      <c r="E60" s="374"/>
      <c r="F60" s="1447"/>
    </row>
    <row r="61" spans="1:9" s="1444" customFormat="1" ht="12.5" x14ac:dyDescent="0.25">
      <c r="A61" s="371"/>
      <c r="B61" s="1455" t="s">
        <v>2016</v>
      </c>
      <c r="C61" s="371"/>
      <c r="D61" s="422"/>
      <c r="E61" s="389"/>
      <c r="F61" s="1447"/>
    </row>
    <row r="62" spans="1:9" s="1444" customFormat="1" ht="12.5" x14ac:dyDescent="0.25">
      <c r="A62" s="371" t="s">
        <v>2017</v>
      </c>
      <c r="B62" s="430" t="s">
        <v>2018</v>
      </c>
      <c r="C62" s="371" t="s">
        <v>19</v>
      </c>
      <c r="D62" s="422">
        <v>0</v>
      </c>
      <c r="E62" s="374"/>
      <c r="F62" s="1447">
        <f>D62*E62</f>
        <v>0</v>
      </c>
    </row>
    <row r="63" spans="1:9" s="1444" customFormat="1" ht="12.5" x14ac:dyDescent="0.25">
      <c r="A63" s="371" t="s">
        <v>2019</v>
      </c>
      <c r="B63" s="430" t="s">
        <v>2020</v>
      </c>
      <c r="C63" s="371" t="s">
        <v>19</v>
      </c>
      <c r="D63" s="422">
        <v>0</v>
      </c>
      <c r="E63" s="374"/>
      <c r="F63" s="1447">
        <f>D63*E63</f>
        <v>0</v>
      </c>
    </row>
    <row r="64" spans="1:9" s="1444" customFormat="1" ht="12.5" x14ac:dyDescent="0.25">
      <c r="A64" s="371" t="s">
        <v>2021</v>
      </c>
      <c r="B64" s="430" t="s">
        <v>2022</v>
      </c>
      <c r="C64" s="371" t="s">
        <v>19</v>
      </c>
      <c r="D64" s="422">
        <v>0</v>
      </c>
      <c r="E64" s="374"/>
      <c r="F64" s="1447">
        <f>D64*E64</f>
        <v>0</v>
      </c>
    </row>
    <row r="65" spans="1:6" s="1444" customFormat="1" ht="12.5" x14ac:dyDescent="0.25">
      <c r="A65" s="371" t="s">
        <v>2023</v>
      </c>
      <c r="B65" s="430" t="s">
        <v>2024</v>
      </c>
      <c r="C65" s="371" t="s">
        <v>19</v>
      </c>
      <c r="D65" s="422">
        <v>0</v>
      </c>
      <c r="E65" s="374"/>
      <c r="F65" s="1447">
        <f>D65*E65</f>
        <v>0</v>
      </c>
    </row>
    <row r="66" spans="1:6" s="1444" customFormat="1" ht="12.5" x14ac:dyDescent="0.25">
      <c r="A66" s="371" t="s">
        <v>2025</v>
      </c>
      <c r="B66" s="430" t="s">
        <v>2026</v>
      </c>
      <c r="C66" s="371" t="s">
        <v>19</v>
      </c>
      <c r="D66" s="422">
        <v>0</v>
      </c>
      <c r="E66" s="374"/>
      <c r="F66" s="1447">
        <f>D66*E66</f>
        <v>0</v>
      </c>
    </row>
    <row r="67" spans="1:6" s="1444" customFormat="1" ht="13" x14ac:dyDescent="0.25">
      <c r="A67" s="371"/>
      <c r="B67" s="395"/>
      <c r="C67" s="371"/>
      <c r="D67" s="373"/>
      <c r="E67" s="374"/>
      <c r="F67" s="1447"/>
    </row>
    <row r="68" spans="1:6" s="1444" customFormat="1" ht="13" x14ac:dyDescent="0.25">
      <c r="A68" s="371"/>
      <c r="B68" s="391" t="s">
        <v>1503</v>
      </c>
      <c r="C68" s="371"/>
      <c r="D68" s="373"/>
      <c r="E68" s="374"/>
      <c r="F68" s="1447"/>
    </row>
    <row r="69" spans="1:6" s="1444" customFormat="1" ht="12.5" x14ac:dyDescent="0.25">
      <c r="A69" s="371" t="s">
        <v>1498</v>
      </c>
      <c r="B69" s="375" t="s">
        <v>1505</v>
      </c>
      <c r="C69" s="371" t="s">
        <v>19</v>
      </c>
      <c r="D69" s="373">
        <v>0</v>
      </c>
      <c r="E69" s="374"/>
      <c r="F69" s="1447">
        <f t="shared" ref="F69:F74" si="1">D69*E69</f>
        <v>0</v>
      </c>
    </row>
    <row r="70" spans="1:6" s="1444" customFormat="1" ht="12.5" x14ac:dyDescent="0.25">
      <c r="A70" s="371" t="s">
        <v>1499</v>
      </c>
      <c r="B70" s="375" t="s">
        <v>1506</v>
      </c>
      <c r="C70" s="371" t="s">
        <v>19</v>
      </c>
      <c r="D70" s="373">
        <v>0</v>
      </c>
      <c r="E70" s="389"/>
      <c r="F70" s="1447">
        <f t="shared" si="1"/>
        <v>0</v>
      </c>
    </row>
    <row r="71" spans="1:6" s="1444" customFormat="1" ht="12.5" x14ac:dyDescent="0.25">
      <c r="A71" s="371" t="s">
        <v>1585</v>
      </c>
      <c r="B71" s="375" t="s">
        <v>1507</v>
      </c>
      <c r="C71" s="371" t="s">
        <v>19</v>
      </c>
      <c r="D71" s="373">
        <v>0</v>
      </c>
      <c r="E71" s="374"/>
      <c r="F71" s="1447">
        <f t="shared" si="1"/>
        <v>0</v>
      </c>
    </row>
    <row r="72" spans="1:6" s="1444" customFormat="1" ht="12.5" x14ac:dyDescent="0.25">
      <c r="A72" s="371" t="s">
        <v>1501</v>
      </c>
      <c r="B72" s="375" t="s">
        <v>1508</v>
      </c>
      <c r="C72" s="371" t="s">
        <v>19</v>
      </c>
      <c r="D72" s="373">
        <v>0</v>
      </c>
      <c r="E72" s="389"/>
      <c r="F72" s="1447">
        <f t="shared" si="1"/>
        <v>0</v>
      </c>
    </row>
    <row r="73" spans="1:6" s="1444" customFormat="1" ht="12.5" x14ac:dyDescent="0.25">
      <c r="A73" s="371" t="s">
        <v>1688</v>
      </c>
      <c r="B73" s="375" t="s">
        <v>1509</v>
      </c>
      <c r="C73" s="371" t="s">
        <v>19</v>
      </c>
      <c r="D73" s="373">
        <v>0</v>
      </c>
      <c r="E73" s="389"/>
      <c r="F73" s="1447">
        <f t="shared" si="1"/>
        <v>0</v>
      </c>
    </row>
    <row r="74" spans="1:6" s="1444" customFormat="1" ht="12.5" x14ac:dyDescent="0.25">
      <c r="A74" s="371" t="s">
        <v>1689</v>
      </c>
      <c r="B74" s="375" t="s">
        <v>1510</v>
      </c>
      <c r="C74" s="371" t="s">
        <v>19</v>
      </c>
      <c r="D74" s="373">
        <v>0</v>
      </c>
      <c r="E74" s="389"/>
      <c r="F74" s="1447">
        <f t="shared" si="1"/>
        <v>0</v>
      </c>
    </row>
    <row r="75" spans="1:6" s="1444" customFormat="1" ht="12.5" x14ac:dyDescent="0.25">
      <c r="A75" s="371"/>
      <c r="B75" s="375"/>
      <c r="C75" s="371"/>
      <c r="D75" s="373"/>
      <c r="E75" s="389"/>
      <c r="F75" s="1447"/>
    </row>
    <row r="76" spans="1:6" s="1444" customFormat="1" ht="12.5" x14ac:dyDescent="0.25">
      <c r="A76" s="371"/>
      <c r="B76" s="1455" t="s">
        <v>2027</v>
      </c>
      <c r="C76" s="371"/>
      <c r="D76" s="373"/>
      <c r="E76" s="389"/>
      <c r="F76" s="1447"/>
    </row>
    <row r="77" spans="1:6" s="1444" customFormat="1" ht="12.5" x14ac:dyDescent="0.25">
      <c r="A77" s="371" t="s">
        <v>2028</v>
      </c>
      <c r="B77" s="375" t="s">
        <v>1507</v>
      </c>
      <c r="C77" s="371" t="s">
        <v>19</v>
      </c>
      <c r="D77" s="422">
        <v>0</v>
      </c>
      <c r="E77" s="389"/>
      <c r="F77" s="1447">
        <f>D77*E77</f>
        <v>0</v>
      </c>
    </row>
    <row r="78" spans="1:6" s="1444" customFormat="1" ht="12.5" x14ac:dyDescent="0.25">
      <c r="A78" s="371" t="s">
        <v>2029</v>
      </c>
      <c r="B78" s="430" t="s">
        <v>2030</v>
      </c>
      <c r="C78" s="371" t="s">
        <v>19</v>
      </c>
      <c r="D78" s="422">
        <v>0</v>
      </c>
      <c r="E78" s="389"/>
      <c r="F78" s="1447">
        <f>D78*E78</f>
        <v>0</v>
      </c>
    </row>
    <row r="79" spans="1:6" s="1444" customFormat="1" ht="12.5" x14ac:dyDescent="0.25">
      <c r="A79" s="371"/>
      <c r="B79" s="375"/>
      <c r="C79" s="371"/>
      <c r="D79" s="373"/>
      <c r="E79" s="389"/>
      <c r="F79" s="1447"/>
    </row>
    <row r="80" spans="1:6" s="1444" customFormat="1" ht="26" x14ac:dyDescent="0.25">
      <c r="A80" s="371"/>
      <c r="B80" s="420" t="s">
        <v>2031</v>
      </c>
      <c r="C80" s="371"/>
      <c r="D80" s="419"/>
      <c r="E80" s="366"/>
      <c r="F80" s="1447"/>
    </row>
    <row r="81" spans="1:6" s="1444" customFormat="1" ht="12.5" x14ac:dyDescent="0.25">
      <c r="A81" s="371"/>
      <c r="B81" s="430"/>
      <c r="C81" s="371"/>
      <c r="D81" s="419"/>
      <c r="E81" s="366"/>
      <c r="F81" s="1447"/>
    </row>
    <row r="82" spans="1:6" s="1444" customFormat="1" ht="12.5" x14ac:dyDescent="0.25">
      <c r="A82" s="371"/>
      <c r="B82" s="1455" t="s">
        <v>2032</v>
      </c>
      <c r="C82" s="371"/>
      <c r="D82" s="419"/>
      <c r="E82" s="366"/>
      <c r="F82" s="1447"/>
    </row>
    <row r="83" spans="1:6" s="1444" customFormat="1" ht="12.5" x14ac:dyDescent="0.25">
      <c r="A83" s="371" t="s">
        <v>2033</v>
      </c>
      <c r="B83" s="430" t="s">
        <v>1504</v>
      </c>
      <c r="C83" s="371" t="s">
        <v>19</v>
      </c>
      <c r="D83" s="419">
        <v>1</v>
      </c>
      <c r="E83" s="366"/>
      <c r="F83" s="1447">
        <f>D83*E83</f>
        <v>0</v>
      </c>
    </row>
    <row r="84" spans="1:6" s="1444" customFormat="1" ht="12.5" x14ac:dyDescent="0.25">
      <c r="A84" s="371" t="s">
        <v>2034</v>
      </c>
      <c r="B84" s="430" t="s">
        <v>1511</v>
      </c>
      <c r="C84" s="371" t="s">
        <v>19</v>
      </c>
      <c r="D84" s="419">
        <v>1</v>
      </c>
      <c r="E84" s="366"/>
      <c r="F84" s="1447">
        <f>D84*E84</f>
        <v>0</v>
      </c>
    </row>
    <row r="85" spans="1:6" s="1444" customFormat="1" ht="12.5" x14ac:dyDescent="0.25">
      <c r="A85" s="371" t="s">
        <v>2035</v>
      </c>
      <c r="B85" s="430" t="s">
        <v>2036</v>
      </c>
      <c r="C85" s="371" t="s">
        <v>19</v>
      </c>
      <c r="D85" s="419">
        <v>1</v>
      </c>
      <c r="E85" s="366"/>
      <c r="F85" s="1447">
        <f>D85*E85</f>
        <v>0</v>
      </c>
    </row>
    <row r="86" spans="1:6" s="1444" customFormat="1" ht="12.5" x14ac:dyDescent="0.25">
      <c r="A86" s="371" t="s">
        <v>2037</v>
      </c>
      <c r="B86" s="430" t="s">
        <v>2038</v>
      </c>
      <c r="C86" s="371" t="s">
        <v>19</v>
      </c>
      <c r="D86" s="419">
        <v>1</v>
      </c>
      <c r="E86" s="366"/>
      <c r="F86" s="1447">
        <f>D86*E86</f>
        <v>0</v>
      </c>
    </row>
    <row r="87" spans="1:6" s="1444" customFormat="1" ht="12.5" x14ac:dyDescent="0.25">
      <c r="A87" s="371"/>
      <c r="B87" s="430"/>
      <c r="C87" s="371"/>
      <c r="D87" s="419"/>
      <c r="E87" s="366"/>
      <c r="F87" s="1447"/>
    </row>
    <row r="88" spans="1:6" s="1444" customFormat="1" ht="12.5" x14ac:dyDescent="0.25">
      <c r="A88" s="371"/>
      <c r="B88" s="1455" t="s">
        <v>2039</v>
      </c>
      <c r="C88" s="371"/>
      <c r="D88" s="419"/>
      <c r="E88" s="366"/>
      <c r="F88" s="1447"/>
    </row>
    <row r="89" spans="1:6" s="1444" customFormat="1" ht="12.5" x14ac:dyDescent="0.25">
      <c r="A89" s="371" t="s">
        <v>2040</v>
      </c>
      <c r="B89" s="430" t="s">
        <v>1504</v>
      </c>
      <c r="C89" s="371" t="s">
        <v>19</v>
      </c>
      <c r="D89" s="419">
        <v>1</v>
      </c>
      <c r="E89" s="366"/>
      <c r="F89" s="1447">
        <f>D89*E89</f>
        <v>0</v>
      </c>
    </row>
    <row r="90" spans="1:6" s="1444" customFormat="1" ht="12.5" x14ac:dyDescent="0.25">
      <c r="A90" s="371" t="s">
        <v>2041</v>
      </c>
      <c r="B90" s="430" t="s">
        <v>1511</v>
      </c>
      <c r="C90" s="371" t="s">
        <v>19</v>
      </c>
      <c r="D90" s="419">
        <v>1</v>
      </c>
      <c r="E90" s="366"/>
      <c r="F90" s="1447">
        <f>D90*E90</f>
        <v>0</v>
      </c>
    </row>
    <row r="91" spans="1:6" s="1444" customFormat="1" ht="12.5" x14ac:dyDescent="0.25">
      <c r="A91" s="371" t="s">
        <v>2042</v>
      </c>
      <c r="B91" s="430" t="s">
        <v>2036</v>
      </c>
      <c r="C91" s="371" t="s">
        <v>19</v>
      </c>
      <c r="D91" s="419">
        <v>1</v>
      </c>
      <c r="E91" s="366"/>
      <c r="F91" s="1447">
        <f>D91*E91</f>
        <v>0</v>
      </c>
    </row>
    <row r="92" spans="1:6" s="1444" customFormat="1" ht="12.5" x14ac:dyDescent="0.25">
      <c r="A92" s="371" t="s">
        <v>2043</v>
      </c>
      <c r="B92" s="430" t="s">
        <v>2038</v>
      </c>
      <c r="C92" s="371" t="s">
        <v>19</v>
      </c>
      <c r="D92" s="419">
        <v>1</v>
      </c>
      <c r="E92" s="366"/>
      <c r="F92" s="1447">
        <f>D92*E92</f>
        <v>0</v>
      </c>
    </row>
    <row r="93" spans="1:6" s="1444" customFormat="1" ht="12.5" x14ac:dyDescent="0.25">
      <c r="A93" s="371"/>
      <c r="B93" s="430"/>
      <c r="C93" s="371"/>
      <c r="D93" s="419"/>
      <c r="E93" s="366"/>
      <c r="F93" s="1447"/>
    </row>
    <row r="94" spans="1:6" s="1444" customFormat="1" ht="12.5" x14ac:dyDescent="0.25">
      <c r="A94" s="371"/>
      <c r="B94" s="1455" t="s">
        <v>2044</v>
      </c>
      <c r="C94" s="371"/>
      <c r="D94" s="419"/>
      <c r="E94" s="366"/>
      <c r="F94" s="1447"/>
    </row>
    <row r="95" spans="1:6" s="1444" customFormat="1" ht="12.5" x14ac:dyDescent="0.25">
      <c r="A95" s="1456" t="s">
        <v>2045</v>
      </c>
      <c r="B95" s="1457" t="s">
        <v>2046</v>
      </c>
      <c r="C95" s="1456" t="s">
        <v>19</v>
      </c>
      <c r="D95" s="1458">
        <v>1</v>
      </c>
      <c r="E95" s="1459"/>
      <c r="F95" s="1447">
        <f>D95*E95</f>
        <v>0</v>
      </c>
    </row>
    <row r="96" spans="1:6" s="1444" customFormat="1" ht="12.5" x14ac:dyDescent="0.25">
      <c r="A96" s="371" t="s">
        <v>2047</v>
      </c>
      <c r="B96" s="430" t="s">
        <v>2048</v>
      </c>
      <c r="C96" s="371" t="s">
        <v>19</v>
      </c>
      <c r="D96" s="419">
        <v>1</v>
      </c>
      <c r="E96" s="366"/>
      <c r="F96" s="1447">
        <f>D96*E96</f>
        <v>0</v>
      </c>
    </row>
    <row r="97" spans="1:6" s="1444" customFormat="1" ht="12.5" x14ac:dyDescent="0.25">
      <c r="A97" s="371" t="s">
        <v>2049</v>
      </c>
      <c r="B97" s="430" t="s">
        <v>2050</v>
      </c>
      <c r="C97" s="371" t="s">
        <v>19</v>
      </c>
      <c r="D97" s="419">
        <v>1</v>
      </c>
      <c r="E97" s="366"/>
      <c r="F97" s="1447">
        <f>D97*E97</f>
        <v>0</v>
      </c>
    </row>
    <row r="98" spans="1:6" s="1444" customFormat="1" ht="12.5" x14ac:dyDescent="0.25">
      <c r="A98" s="371" t="s">
        <v>2051</v>
      </c>
      <c r="B98" s="430" t="s">
        <v>2052</v>
      </c>
      <c r="C98" s="371" t="s">
        <v>19</v>
      </c>
      <c r="D98" s="419">
        <v>2</v>
      </c>
      <c r="E98" s="366"/>
      <c r="F98" s="1447">
        <f>D98*E98</f>
        <v>0</v>
      </c>
    </row>
    <row r="99" spans="1:6" s="1444" customFormat="1" ht="12.5" x14ac:dyDescent="0.25">
      <c r="A99" s="371"/>
      <c r="B99" s="430"/>
      <c r="C99" s="371"/>
      <c r="D99" s="419"/>
      <c r="E99" s="366"/>
      <c r="F99" s="1447"/>
    </row>
    <row r="100" spans="1:6" s="1444" customFormat="1" ht="12.5" x14ac:dyDescent="0.25">
      <c r="A100" s="371"/>
      <c r="B100" s="1455" t="s">
        <v>2027</v>
      </c>
      <c r="C100" s="371"/>
      <c r="D100" s="419"/>
      <c r="E100" s="366"/>
      <c r="F100" s="1447"/>
    </row>
    <row r="101" spans="1:6" s="1444" customFormat="1" ht="12.5" x14ac:dyDescent="0.25">
      <c r="A101" s="371" t="s">
        <v>2053</v>
      </c>
      <c r="B101" s="430" t="s">
        <v>1506</v>
      </c>
      <c r="C101" s="371" t="s">
        <v>19</v>
      </c>
      <c r="D101" s="419">
        <v>0</v>
      </c>
      <c r="E101" s="366"/>
      <c r="F101" s="1447">
        <f t="shared" ref="F101:F106" si="2">D101*E101</f>
        <v>0</v>
      </c>
    </row>
    <row r="102" spans="1:6" s="1444" customFormat="1" ht="12.5" x14ac:dyDescent="0.25">
      <c r="A102" s="371" t="s">
        <v>2054</v>
      </c>
      <c r="B102" s="430" t="s">
        <v>1505</v>
      </c>
      <c r="C102" s="371" t="s">
        <v>19</v>
      </c>
      <c r="D102" s="419">
        <v>0</v>
      </c>
      <c r="E102" s="366"/>
      <c r="F102" s="1447">
        <f t="shared" si="2"/>
        <v>0</v>
      </c>
    </row>
    <row r="103" spans="1:6" s="1444" customFormat="1" ht="12.5" x14ac:dyDescent="0.25">
      <c r="A103" s="371" t="s">
        <v>2055</v>
      </c>
      <c r="B103" s="430" t="s">
        <v>1504</v>
      </c>
      <c r="C103" s="371" t="s">
        <v>19</v>
      </c>
      <c r="D103" s="419">
        <v>1</v>
      </c>
      <c r="E103" s="366"/>
      <c r="F103" s="1447">
        <f t="shared" si="2"/>
        <v>0</v>
      </c>
    </row>
    <row r="104" spans="1:6" s="1444" customFormat="1" ht="12.5" x14ac:dyDescent="0.25">
      <c r="A104" s="371" t="s">
        <v>2056</v>
      </c>
      <c r="B104" s="430" t="s">
        <v>1511</v>
      </c>
      <c r="C104" s="371" t="s">
        <v>19</v>
      </c>
      <c r="D104" s="419">
        <v>1</v>
      </c>
      <c r="E104" s="366"/>
      <c r="F104" s="1447">
        <f t="shared" si="2"/>
        <v>0</v>
      </c>
    </row>
    <row r="105" spans="1:6" s="1444" customFormat="1" ht="12.5" x14ac:dyDescent="0.25">
      <c r="A105" s="371" t="s">
        <v>2057</v>
      </c>
      <c r="B105" s="430" t="s">
        <v>2036</v>
      </c>
      <c r="C105" s="371" t="s">
        <v>19</v>
      </c>
      <c r="D105" s="419">
        <v>2</v>
      </c>
      <c r="E105" s="366"/>
      <c r="F105" s="1447">
        <f t="shared" si="2"/>
        <v>0</v>
      </c>
    </row>
    <row r="106" spans="1:6" s="1444" customFormat="1" ht="12.5" x14ac:dyDescent="0.25">
      <c r="A106" s="371" t="s">
        <v>2058</v>
      </c>
      <c r="B106" s="430" t="s">
        <v>2038</v>
      </c>
      <c r="C106" s="371" t="s">
        <v>19</v>
      </c>
      <c r="D106" s="419">
        <v>2</v>
      </c>
      <c r="E106" s="366"/>
      <c r="F106" s="1447">
        <f t="shared" si="2"/>
        <v>0</v>
      </c>
    </row>
    <row r="107" spans="1:6" s="1444" customFormat="1" ht="12.5" x14ac:dyDescent="0.25">
      <c r="A107" s="371"/>
      <c r="B107" s="375"/>
      <c r="C107" s="371"/>
      <c r="D107" s="388"/>
      <c r="E107" s="374"/>
      <c r="F107" s="1447"/>
    </row>
    <row r="108" spans="1:6" s="1444" customFormat="1" ht="13" x14ac:dyDescent="0.25">
      <c r="A108" s="371"/>
      <c r="B108" s="372" t="s">
        <v>148</v>
      </c>
      <c r="C108" s="371"/>
      <c r="D108" s="396"/>
      <c r="E108" s="374"/>
      <c r="F108" s="1447"/>
    </row>
    <row r="109" spans="1:6" s="1444" customFormat="1" ht="25" x14ac:dyDescent="0.25">
      <c r="A109" s="371"/>
      <c r="B109" s="397" t="s">
        <v>1512</v>
      </c>
      <c r="C109" s="371"/>
      <c r="D109" s="396"/>
      <c r="E109" s="374"/>
      <c r="F109" s="1447"/>
    </row>
    <row r="110" spans="1:6" s="1444" customFormat="1" ht="12.5" x14ac:dyDescent="0.25">
      <c r="A110" s="371" t="s">
        <v>321</v>
      </c>
      <c r="B110" s="378" t="s">
        <v>1690</v>
      </c>
      <c r="C110" s="371" t="s">
        <v>19</v>
      </c>
      <c r="D110" s="373">
        <v>0</v>
      </c>
      <c r="E110" s="374"/>
      <c r="F110" s="1447">
        <f t="shared" ref="F110:F115" si="3">D110*E110</f>
        <v>0</v>
      </c>
    </row>
    <row r="111" spans="1:6" s="1444" customFormat="1" ht="12.5" x14ac:dyDescent="0.25">
      <c r="A111" s="371" t="s">
        <v>322</v>
      </c>
      <c r="B111" s="378" t="s">
        <v>1691</v>
      </c>
      <c r="C111" s="371" t="s">
        <v>19</v>
      </c>
      <c r="D111" s="373">
        <v>0</v>
      </c>
      <c r="E111" s="374"/>
      <c r="F111" s="1447">
        <f t="shared" si="3"/>
        <v>0</v>
      </c>
    </row>
    <row r="112" spans="1:6" s="1444" customFormat="1" ht="12.5" x14ac:dyDescent="0.25">
      <c r="A112" s="371" t="s">
        <v>353</v>
      </c>
      <c r="B112" s="378" t="s">
        <v>802</v>
      </c>
      <c r="C112" s="371" t="s">
        <v>19</v>
      </c>
      <c r="D112" s="373">
        <v>0</v>
      </c>
      <c r="E112" s="374"/>
      <c r="F112" s="1447">
        <f t="shared" si="3"/>
        <v>0</v>
      </c>
    </row>
    <row r="113" spans="1:6" s="1444" customFormat="1" ht="12.5" x14ac:dyDescent="0.25">
      <c r="A113" s="371" t="s">
        <v>368</v>
      </c>
      <c r="B113" s="378" t="s">
        <v>1500</v>
      </c>
      <c r="C113" s="371" t="s">
        <v>19</v>
      </c>
      <c r="D113" s="373">
        <v>0</v>
      </c>
      <c r="E113" s="374"/>
      <c r="F113" s="1447">
        <f t="shared" si="3"/>
        <v>0</v>
      </c>
    </row>
    <row r="114" spans="1:6" s="1444" customFormat="1" ht="12.5" x14ac:dyDescent="0.25">
      <c r="A114" s="371" t="s">
        <v>1692</v>
      </c>
      <c r="B114" s="378" t="s">
        <v>1475</v>
      </c>
      <c r="C114" s="371" t="s">
        <v>19</v>
      </c>
      <c r="D114" s="373">
        <v>0</v>
      </c>
      <c r="E114" s="374"/>
      <c r="F114" s="1447">
        <f t="shared" si="3"/>
        <v>0</v>
      </c>
    </row>
    <row r="115" spans="1:6" s="1444" customFormat="1" ht="12.5" x14ac:dyDescent="0.25">
      <c r="A115" s="371" t="s">
        <v>1693</v>
      </c>
      <c r="B115" s="378" t="s">
        <v>799</v>
      </c>
      <c r="C115" s="371" t="s">
        <v>19</v>
      </c>
      <c r="D115" s="373">
        <v>0</v>
      </c>
      <c r="E115" s="374"/>
      <c r="F115" s="1447">
        <f t="shared" si="3"/>
        <v>0</v>
      </c>
    </row>
    <row r="116" spans="1:6" s="1444" customFormat="1" ht="12.5" x14ac:dyDescent="0.25">
      <c r="A116" s="371"/>
      <c r="B116" s="378"/>
      <c r="C116" s="371"/>
      <c r="D116" s="373"/>
      <c r="E116" s="374"/>
      <c r="F116" s="1447"/>
    </row>
    <row r="117" spans="1:6" s="1444" customFormat="1" ht="12.5" x14ac:dyDescent="0.25">
      <c r="A117" s="371"/>
      <c r="B117" s="399" t="s">
        <v>1513</v>
      </c>
      <c r="C117" s="371"/>
      <c r="D117" s="373"/>
      <c r="E117" s="374"/>
      <c r="F117" s="1447"/>
    </row>
    <row r="118" spans="1:6" s="1444" customFormat="1" ht="12.5" x14ac:dyDescent="0.25">
      <c r="A118" s="371" t="s">
        <v>323</v>
      </c>
      <c r="B118" s="378" t="s">
        <v>802</v>
      </c>
      <c r="C118" s="371" t="s">
        <v>793</v>
      </c>
      <c r="D118" s="373">
        <v>0</v>
      </c>
      <c r="E118" s="374"/>
      <c r="F118" s="1447">
        <f>D118*E118</f>
        <v>0</v>
      </c>
    </row>
    <row r="119" spans="1:6" s="1444" customFormat="1" ht="12.5" x14ac:dyDescent="0.25">
      <c r="A119" s="371" t="s">
        <v>324</v>
      </c>
      <c r="B119" s="375" t="s">
        <v>1514</v>
      </c>
      <c r="C119" s="371" t="s">
        <v>19</v>
      </c>
      <c r="D119" s="373">
        <v>0</v>
      </c>
      <c r="E119" s="374"/>
      <c r="F119" s="1447">
        <f>D119*E119</f>
        <v>0</v>
      </c>
    </row>
    <row r="120" spans="1:6" s="1444" customFormat="1" ht="12.5" x14ac:dyDescent="0.25">
      <c r="A120" s="371"/>
      <c r="B120" s="375"/>
      <c r="C120" s="371"/>
      <c r="D120" s="373"/>
      <c r="E120" s="1088"/>
      <c r="F120" s="1447"/>
    </row>
    <row r="121" spans="1:6" s="1444" customFormat="1" ht="18" customHeight="1" x14ac:dyDescent="0.25">
      <c r="A121" s="2183" t="s">
        <v>103</v>
      </c>
      <c r="B121" s="2184"/>
      <c r="C121" s="2184"/>
      <c r="D121" s="2184"/>
      <c r="E121" s="2185"/>
      <c r="F121" s="1453">
        <f>SUM(F60:F119)</f>
        <v>0</v>
      </c>
    </row>
    <row r="122" spans="1:6" s="1444" customFormat="1" ht="12.5" x14ac:dyDescent="0.25">
      <c r="A122" s="371"/>
      <c r="B122" s="375"/>
      <c r="C122" s="371"/>
      <c r="D122" s="373"/>
      <c r="E122" s="1088"/>
      <c r="F122" s="1447"/>
    </row>
    <row r="123" spans="1:6" s="1444" customFormat="1" ht="18.75" customHeight="1" x14ac:dyDescent="0.25">
      <c r="A123" s="371"/>
      <c r="B123" s="400" t="s">
        <v>270</v>
      </c>
      <c r="C123" s="371"/>
      <c r="D123" s="396"/>
      <c r="E123" s="374"/>
      <c r="F123" s="1447"/>
    </row>
    <row r="124" spans="1:6" s="1444" customFormat="1" ht="12.5" x14ac:dyDescent="0.25">
      <c r="A124" s="401"/>
      <c r="B124" s="378"/>
      <c r="C124" s="371"/>
      <c r="D124" s="373"/>
      <c r="E124" s="374"/>
      <c r="F124" s="1447"/>
    </row>
    <row r="125" spans="1:6" s="1444" customFormat="1" ht="13" x14ac:dyDescent="0.25">
      <c r="A125" s="401"/>
      <c r="B125" s="372" t="s">
        <v>1515</v>
      </c>
      <c r="C125" s="371"/>
      <c r="D125" s="373"/>
      <c r="E125" s="374"/>
      <c r="F125" s="1447"/>
    </row>
    <row r="126" spans="1:6" s="1444" customFormat="1" ht="12.5" x14ac:dyDescent="0.25">
      <c r="A126" s="371" t="s">
        <v>198</v>
      </c>
      <c r="B126" s="378" t="s">
        <v>1516</v>
      </c>
      <c r="C126" s="371" t="s">
        <v>19</v>
      </c>
      <c r="D126" s="373">
        <f>D118</f>
        <v>0</v>
      </c>
      <c r="E126" s="374"/>
      <c r="F126" s="1447">
        <f>D126*E126</f>
        <v>0</v>
      </c>
    </row>
    <row r="127" spans="1:6" s="1444" customFormat="1" ht="12.5" x14ac:dyDescent="0.25">
      <c r="A127" s="371" t="s">
        <v>1342</v>
      </c>
      <c r="B127" s="398" t="s">
        <v>1517</v>
      </c>
      <c r="C127" s="371" t="s">
        <v>19</v>
      </c>
      <c r="D127" s="373">
        <f>D126</f>
        <v>0</v>
      </c>
      <c r="E127" s="374"/>
      <c r="F127" s="1447">
        <f>D127*E127</f>
        <v>0</v>
      </c>
    </row>
    <row r="128" spans="1:6" s="1444" customFormat="1" ht="12.5" x14ac:dyDescent="0.25">
      <c r="A128" s="401" t="s">
        <v>1485</v>
      </c>
      <c r="B128" s="402" t="s">
        <v>1518</v>
      </c>
      <c r="C128" s="371" t="s">
        <v>19</v>
      </c>
      <c r="D128" s="373">
        <f>SUM(D110:D116)</f>
        <v>0</v>
      </c>
      <c r="E128" s="374"/>
      <c r="F128" s="1447">
        <f>D128*E128</f>
        <v>0</v>
      </c>
    </row>
    <row r="129" spans="1:6" s="1444" customFormat="1" ht="12.5" x14ac:dyDescent="0.25">
      <c r="A129" s="401"/>
      <c r="B129" s="402"/>
      <c r="C129" s="371"/>
      <c r="D129" s="373"/>
      <c r="E129" s="374"/>
      <c r="F129" s="1447"/>
    </row>
    <row r="130" spans="1:6" s="1444" customFormat="1" ht="13" x14ac:dyDescent="0.25">
      <c r="A130" s="401"/>
      <c r="B130" s="380" t="s">
        <v>1519</v>
      </c>
      <c r="C130" s="371"/>
      <c r="D130" s="373"/>
      <c r="E130" s="374"/>
      <c r="F130" s="1447"/>
    </row>
    <row r="131" spans="1:6" s="1444" customFormat="1" x14ac:dyDescent="0.25">
      <c r="A131" s="371" t="s">
        <v>760</v>
      </c>
      <c r="B131" s="378" t="s">
        <v>1520</v>
      </c>
      <c r="C131" s="371" t="s">
        <v>126</v>
      </c>
      <c r="D131" s="373">
        <v>10</v>
      </c>
      <c r="E131" s="374"/>
      <c r="F131" s="1447">
        <f>D131*E131</f>
        <v>0</v>
      </c>
    </row>
    <row r="132" spans="1:6" s="1444" customFormat="1" x14ac:dyDescent="0.25">
      <c r="A132" s="371" t="s">
        <v>761</v>
      </c>
      <c r="B132" s="378" t="s">
        <v>757</v>
      </c>
      <c r="C132" s="371" t="s">
        <v>126</v>
      </c>
      <c r="D132" s="373">
        <v>0</v>
      </c>
      <c r="E132" s="374"/>
      <c r="F132" s="1447">
        <f>D132*E132</f>
        <v>0</v>
      </c>
    </row>
    <row r="133" spans="1:6" s="1444" customFormat="1" ht="12.5" x14ac:dyDescent="0.25">
      <c r="A133" s="371"/>
      <c r="B133" s="378"/>
      <c r="C133" s="371"/>
      <c r="D133" s="373"/>
      <c r="E133" s="374"/>
      <c r="F133" s="1447"/>
    </row>
    <row r="134" spans="1:6" s="1444" customFormat="1" ht="13" x14ac:dyDescent="0.25">
      <c r="A134" s="371"/>
      <c r="B134" s="372" t="s">
        <v>1521</v>
      </c>
      <c r="C134" s="371"/>
      <c r="D134" s="373"/>
      <c r="E134" s="374"/>
      <c r="F134" s="1447"/>
    </row>
    <row r="135" spans="1:6" s="1444" customFormat="1" ht="12.5" x14ac:dyDescent="0.25">
      <c r="A135" s="371" t="s">
        <v>1522</v>
      </c>
      <c r="B135" s="375" t="s">
        <v>1523</v>
      </c>
      <c r="C135" s="371" t="s">
        <v>19</v>
      </c>
      <c r="D135" s="373">
        <v>0</v>
      </c>
      <c r="E135" s="374"/>
      <c r="F135" s="1447">
        <f>D135*E135</f>
        <v>0</v>
      </c>
    </row>
    <row r="136" spans="1:6" s="1444" customFormat="1" ht="12.5" x14ac:dyDescent="0.25">
      <c r="A136" s="371" t="s">
        <v>1524</v>
      </c>
      <c r="B136" s="375" t="s">
        <v>1525</v>
      </c>
      <c r="C136" s="371" t="s">
        <v>19</v>
      </c>
      <c r="D136" s="373">
        <v>1</v>
      </c>
      <c r="E136" s="374"/>
      <c r="F136" s="1447">
        <f>D136*E136</f>
        <v>0</v>
      </c>
    </row>
    <row r="137" spans="1:6" s="1444" customFormat="1" ht="12.5" x14ac:dyDescent="0.25">
      <c r="A137" s="371" t="s">
        <v>1526</v>
      </c>
      <c r="B137" s="375" t="s">
        <v>1071</v>
      </c>
      <c r="C137" s="371" t="s">
        <v>19</v>
      </c>
      <c r="D137" s="373">
        <v>1</v>
      </c>
      <c r="E137" s="374"/>
      <c r="F137" s="1447">
        <f>D137*E137</f>
        <v>0</v>
      </c>
    </row>
    <row r="138" spans="1:6" s="1444" customFormat="1" ht="12.5" x14ac:dyDescent="0.25">
      <c r="A138" s="371"/>
      <c r="B138" s="375"/>
      <c r="C138" s="371"/>
      <c r="D138" s="373"/>
      <c r="E138" s="374"/>
      <c r="F138" s="1447"/>
    </row>
    <row r="139" spans="1:6" s="1444" customFormat="1" ht="26" x14ac:dyDescent="0.25">
      <c r="A139" s="371"/>
      <c r="B139" s="395" t="s">
        <v>1527</v>
      </c>
      <c r="C139" s="371"/>
      <c r="D139" s="373"/>
      <c r="E139" s="374"/>
      <c r="F139" s="1447"/>
    </row>
    <row r="140" spans="1:6" s="1444" customFormat="1" ht="12.5" x14ac:dyDescent="0.25">
      <c r="A140" s="401" t="s">
        <v>820</v>
      </c>
      <c r="B140" s="398" t="s">
        <v>1528</v>
      </c>
      <c r="C140" s="371" t="s">
        <v>126</v>
      </c>
      <c r="D140" s="373">
        <v>7</v>
      </c>
      <c r="E140" s="374"/>
      <c r="F140" s="1447">
        <f>D140*E140</f>
        <v>0</v>
      </c>
    </row>
    <row r="141" spans="1:6" s="1444" customFormat="1" ht="12.5" x14ac:dyDescent="0.25">
      <c r="A141" s="401" t="s">
        <v>821</v>
      </c>
      <c r="B141" s="398" t="s">
        <v>1529</v>
      </c>
      <c r="C141" s="371" t="s">
        <v>126</v>
      </c>
      <c r="D141" s="373">
        <v>0</v>
      </c>
      <c r="E141" s="374"/>
      <c r="F141" s="1447">
        <f>D141*E141</f>
        <v>0</v>
      </c>
    </row>
    <row r="142" spans="1:6" s="1444" customFormat="1" ht="12.5" x14ac:dyDescent="0.25">
      <c r="A142" s="371" t="s">
        <v>1530</v>
      </c>
      <c r="B142" s="398" t="s">
        <v>1531</v>
      </c>
      <c r="C142" s="371" t="s">
        <v>126</v>
      </c>
      <c r="D142" s="373">
        <v>0</v>
      </c>
      <c r="E142" s="374"/>
      <c r="F142" s="1447">
        <f>D142*E142</f>
        <v>0</v>
      </c>
    </row>
    <row r="143" spans="1:6" s="1444" customFormat="1" ht="12.5" x14ac:dyDescent="0.25">
      <c r="A143" s="371" t="s">
        <v>1532</v>
      </c>
      <c r="B143" s="398" t="s">
        <v>829</v>
      </c>
      <c r="C143" s="371" t="s">
        <v>126</v>
      </c>
      <c r="D143" s="373">
        <v>0</v>
      </c>
      <c r="E143" s="374"/>
      <c r="F143" s="1447">
        <f>D143*E143</f>
        <v>0</v>
      </c>
    </row>
    <row r="144" spans="1:6" s="1444" customFormat="1" ht="12.5" x14ac:dyDescent="0.25">
      <c r="A144" s="401"/>
      <c r="B144" s="378"/>
      <c r="C144" s="371"/>
      <c r="D144" s="373"/>
      <c r="E144" s="374"/>
      <c r="F144" s="1447"/>
    </row>
    <row r="145" spans="1:6" s="1444" customFormat="1" ht="13" x14ac:dyDescent="0.25">
      <c r="A145" s="401"/>
      <c r="B145" s="380" t="s">
        <v>200</v>
      </c>
      <c r="C145" s="371"/>
      <c r="D145" s="373"/>
      <c r="E145" s="374"/>
      <c r="F145" s="1447"/>
    </row>
    <row r="146" spans="1:6" s="1444" customFormat="1" ht="12.5" x14ac:dyDescent="0.25">
      <c r="A146" s="401" t="s">
        <v>832</v>
      </c>
      <c r="B146" s="403" t="s">
        <v>1533</v>
      </c>
      <c r="C146" s="371" t="s">
        <v>19</v>
      </c>
      <c r="D146" s="373">
        <f>D126</f>
        <v>0</v>
      </c>
      <c r="E146" s="374"/>
      <c r="F146" s="1447">
        <f>D146*E146</f>
        <v>0</v>
      </c>
    </row>
    <row r="147" spans="1:6" s="1444" customFormat="1" ht="12.5" x14ac:dyDescent="0.25">
      <c r="A147" s="390" t="s">
        <v>834</v>
      </c>
      <c r="B147" s="403" t="s">
        <v>1534</v>
      </c>
      <c r="C147" s="371" t="s">
        <v>19</v>
      </c>
      <c r="D147" s="373">
        <v>1</v>
      </c>
      <c r="E147" s="374"/>
      <c r="F147" s="1447">
        <f>D147*E147</f>
        <v>0</v>
      </c>
    </row>
    <row r="148" spans="1:6" s="1444" customFormat="1" ht="12.5" x14ac:dyDescent="0.25">
      <c r="A148" s="401"/>
      <c r="B148" s="378"/>
      <c r="C148" s="371"/>
      <c r="D148" s="373"/>
      <c r="E148" s="374"/>
      <c r="F148" s="1447"/>
    </row>
    <row r="149" spans="1:6" s="1444" customFormat="1" ht="13" x14ac:dyDescent="0.25">
      <c r="A149" s="401"/>
      <c r="B149" s="394" t="s">
        <v>1551</v>
      </c>
      <c r="C149" s="360"/>
      <c r="D149" s="419"/>
      <c r="E149" s="366"/>
      <c r="F149" s="1460"/>
    </row>
    <row r="150" spans="1:6" s="1444" customFormat="1" ht="13" x14ac:dyDescent="0.25">
      <c r="A150" s="401"/>
      <c r="B150" s="394"/>
      <c r="C150" s="360"/>
      <c r="D150" s="419"/>
      <c r="E150" s="366"/>
      <c r="F150" s="1460"/>
    </row>
    <row r="151" spans="1:6" s="1444" customFormat="1" ht="37.5" x14ac:dyDescent="0.25">
      <c r="A151" s="360"/>
      <c r="B151" s="399" t="s">
        <v>1917</v>
      </c>
      <c r="C151" s="360"/>
      <c r="D151" s="1461"/>
      <c r="E151" s="366"/>
      <c r="F151" s="1460"/>
    </row>
    <row r="152" spans="1:6" s="1444" customFormat="1" ht="12.5" x14ac:dyDescent="0.25">
      <c r="A152" s="360" t="s">
        <v>1552</v>
      </c>
      <c r="B152" s="423" t="s">
        <v>1509</v>
      </c>
      <c r="C152" s="371" t="s">
        <v>19</v>
      </c>
      <c r="D152" s="419">
        <v>0</v>
      </c>
      <c r="E152" s="366"/>
      <c r="F152" s="1460">
        <f t="shared" ref="F152:F158" si="4">D152*E152</f>
        <v>0</v>
      </c>
    </row>
    <row r="153" spans="1:6" s="1444" customFormat="1" ht="12.5" x14ac:dyDescent="0.25">
      <c r="A153" s="360" t="s">
        <v>1553</v>
      </c>
      <c r="B153" s="423" t="s">
        <v>1508</v>
      </c>
      <c r="C153" s="371" t="s">
        <v>19</v>
      </c>
      <c r="D153" s="419">
        <v>0</v>
      </c>
      <c r="E153" s="366"/>
      <c r="F153" s="1460">
        <f t="shared" si="4"/>
        <v>0</v>
      </c>
    </row>
    <row r="154" spans="1:6" s="1444" customFormat="1" ht="12.5" x14ac:dyDescent="0.25">
      <c r="A154" s="360" t="s">
        <v>1554</v>
      </c>
      <c r="B154" s="378" t="s">
        <v>1507</v>
      </c>
      <c r="C154" s="371" t="s">
        <v>19</v>
      </c>
      <c r="D154" s="419">
        <v>0</v>
      </c>
      <c r="E154" s="366"/>
      <c r="F154" s="1460">
        <f t="shared" si="4"/>
        <v>0</v>
      </c>
    </row>
    <row r="155" spans="1:6" s="1444" customFormat="1" ht="12.5" x14ac:dyDescent="0.25">
      <c r="A155" s="360" t="s">
        <v>1555</v>
      </c>
      <c r="B155" s="423" t="s">
        <v>1506</v>
      </c>
      <c r="C155" s="371" t="s">
        <v>19</v>
      </c>
      <c r="D155" s="419">
        <v>0</v>
      </c>
      <c r="E155" s="366"/>
      <c r="F155" s="1460">
        <f t="shared" si="4"/>
        <v>0</v>
      </c>
    </row>
    <row r="156" spans="1:6" s="1444" customFormat="1" ht="12.5" x14ac:dyDescent="0.25">
      <c r="A156" s="360" t="s">
        <v>1556</v>
      </c>
      <c r="B156" s="378" t="s">
        <v>1505</v>
      </c>
      <c r="C156" s="371" t="s">
        <v>19</v>
      </c>
      <c r="D156" s="419">
        <v>0</v>
      </c>
      <c r="E156" s="366"/>
      <c r="F156" s="1460">
        <f t="shared" si="4"/>
        <v>0</v>
      </c>
    </row>
    <row r="157" spans="1:6" s="1444" customFormat="1" ht="12.5" x14ac:dyDescent="0.25">
      <c r="A157" s="360" t="s">
        <v>1557</v>
      </c>
      <c r="B157" s="378" t="s">
        <v>1504</v>
      </c>
      <c r="C157" s="371" t="s">
        <v>19</v>
      </c>
      <c r="D157" s="419">
        <v>0</v>
      </c>
      <c r="E157" s="366"/>
      <c r="F157" s="1460">
        <f t="shared" si="4"/>
        <v>0</v>
      </c>
    </row>
    <row r="158" spans="1:6" s="1444" customFormat="1" ht="12.5" x14ac:dyDescent="0.25">
      <c r="A158" s="360" t="s">
        <v>1558</v>
      </c>
      <c r="B158" s="378" t="s">
        <v>1511</v>
      </c>
      <c r="C158" s="371" t="s">
        <v>19</v>
      </c>
      <c r="D158" s="419">
        <v>0</v>
      </c>
      <c r="E158" s="366"/>
      <c r="F158" s="1460">
        <f t="shared" si="4"/>
        <v>0</v>
      </c>
    </row>
    <row r="159" spans="1:6" s="1444" customFormat="1" ht="12.5" x14ac:dyDescent="0.25">
      <c r="A159" s="360"/>
      <c r="B159" s="378"/>
      <c r="C159" s="371"/>
      <c r="D159" s="419"/>
      <c r="E159" s="366"/>
      <c r="F159" s="1460"/>
    </row>
    <row r="160" spans="1:6" s="1444" customFormat="1" ht="37.5" x14ac:dyDescent="0.25">
      <c r="A160" s="360"/>
      <c r="B160" s="399" t="s">
        <v>1559</v>
      </c>
      <c r="C160" s="371"/>
      <c r="D160" s="419"/>
      <c r="E160" s="366"/>
      <c r="F160" s="1460"/>
    </row>
    <row r="161" spans="1:6" s="1444" customFormat="1" ht="12.5" x14ac:dyDescent="0.25">
      <c r="A161" s="360" t="s">
        <v>1560</v>
      </c>
      <c r="B161" s="423" t="s">
        <v>1509</v>
      </c>
      <c r="C161" s="371" t="s">
        <v>19</v>
      </c>
      <c r="D161" s="419">
        <v>0</v>
      </c>
      <c r="E161" s="366"/>
      <c r="F161" s="1460">
        <f t="shared" ref="F161:F167" si="5">D161*E161</f>
        <v>0</v>
      </c>
    </row>
    <row r="162" spans="1:6" s="1444" customFormat="1" ht="12.5" x14ac:dyDescent="0.25">
      <c r="A162" s="360" t="s">
        <v>1561</v>
      </c>
      <c r="B162" s="423" t="s">
        <v>1508</v>
      </c>
      <c r="C162" s="371" t="s">
        <v>19</v>
      </c>
      <c r="D162" s="419">
        <v>0</v>
      </c>
      <c r="E162" s="366"/>
      <c r="F162" s="1460">
        <f t="shared" si="5"/>
        <v>0</v>
      </c>
    </row>
    <row r="163" spans="1:6" s="1444" customFormat="1" ht="12.5" x14ac:dyDescent="0.25">
      <c r="A163" s="360" t="s">
        <v>1562</v>
      </c>
      <c r="B163" s="378" t="s">
        <v>1507</v>
      </c>
      <c r="C163" s="371" t="s">
        <v>19</v>
      </c>
      <c r="D163" s="419">
        <v>0</v>
      </c>
      <c r="E163" s="366"/>
      <c r="F163" s="1460">
        <f t="shared" si="5"/>
        <v>0</v>
      </c>
    </row>
    <row r="164" spans="1:6" s="1444" customFormat="1" ht="12.5" x14ac:dyDescent="0.25">
      <c r="A164" s="360" t="s">
        <v>1563</v>
      </c>
      <c r="B164" s="423" t="s">
        <v>1506</v>
      </c>
      <c r="C164" s="371" t="s">
        <v>19</v>
      </c>
      <c r="D164" s="419">
        <v>0</v>
      </c>
      <c r="E164" s="366"/>
      <c r="F164" s="1460">
        <f t="shared" si="5"/>
        <v>0</v>
      </c>
    </row>
    <row r="165" spans="1:6" s="1444" customFormat="1" ht="12.5" x14ac:dyDescent="0.25">
      <c r="A165" s="360" t="s">
        <v>1564</v>
      </c>
      <c r="B165" s="378" t="s">
        <v>1505</v>
      </c>
      <c r="C165" s="371" t="s">
        <v>19</v>
      </c>
      <c r="D165" s="419">
        <v>0</v>
      </c>
      <c r="E165" s="366"/>
      <c r="F165" s="1460">
        <f t="shared" si="5"/>
        <v>0</v>
      </c>
    </row>
    <row r="166" spans="1:6" s="1444" customFormat="1" ht="12.5" x14ac:dyDescent="0.25">
      <c r="A166" s="360" t="s">
        <v>1565</v>
      </c>
      <c r="B166" s="378" t="s">
        <v>1504</v>
      </c>
      <c r="C166" s="371" t="s">
        <v>19</v>
      </c>
      <c r="D166" s="419">
        <v>0</v>
      </c>
      <c r="E166" s="366"/>
      <c r="F166" s="1460">
        <f t="shared" si="5"/>
        <v>0</v>
      </c>
    </row>
    <row r="167" spans="1:6" s="1444" customFormat="1" ht="12.5" x14ac:dyDescent="0.25">
      <c r="A167" s="360" t="s">
        <v>1918</v>
      </c>
      <c r="B167" s="378" t="s">
        <v>1511</v>
      </c>
      <c r="C167" s="371" t="s">
        <v>19</v>
      </c>
      <c r="D167" s="419">
        <v>0</v>
      </c>
      <c r="E167" s="366"/>
      <c r="F167" s="1460">
        <f t="shared" si="5"/>
        <v>0</v>
      </c>
    </row>
    <row r="168" spans="1:6" s="1444" customFormat="1" ht="12.5" x14ac:dyDescent="0.25">
      <c r="A168" s="360"/>
      <c r="B168" s="378"/>
      <c r="C168" s="371"/>
      <c r="D168" s="419"/>
      <c r="E168" s="366"/>
      <c r="F168" s="1460"/>
    </row>
    <row r="169" spans="1:6" s="1444" customFormat="1" ht="13" x14ac:dyDescent="0.25">
      <c r="A169" s="360"/>
      <c r="B169" s="405" t="s">
        <v>1566</v>
      </c>
      <c r="C169" s="360"/>
      <c r="D169" s="419"/>
      <c r="E169" s="366"/>
      <c r="F169" s="1460"/>
    </row>
    <row r="170" spans="1:6" s="1444" customFormat="1" ht="13" x14ac:dyDescent="0.25">
      <c r="A170" s="360"/>
      <c r="B170" s="405"/>
      <c r="C170" s="360"/>
      <c r="D170" s="419"/>
      <c r="E170" s="366"/>
      <c r="F170" s="1460"/>
    </row>
    <row r="171" spans="1:6" s="1444" customFormat="1" ht="37.5" x14ac:dyDescent="0.25">
      <c r="A171" s="360" t="s">
        <v>836</v>
      </c>
      <c r="B171" s="423" t="s">
        <v>1919</v>
      </c>
      <c r="C171" s="1194" t="s">
        <v>19</v>
      </c>
      <c r="D171" s="386">
        <f>SUM(D152:D170)</f>
        <v>0</v>
      </c>
      <c r="E171" s="387"/>
      <c r="F171" s="1462">
        <f>D171*E171</f>
        <v>0</v>
      </c>
    </row>
    <row r="172" spans="1:6" s="1444" customFormat="1" ht="12.5" x14ac:dyDescent="0.25">
      <c r="A172" s="360"/>
      <c r="B172" s="430"/>
      <c r="C172" s="360"/>
      <c r="D172" s="1461"/>
      <c r="E172" s="366"/>
      <c r="F172" s="1460"/>
    </row>
    <row r="173" spans="1:6" s="1444" customFormat="1" ht="50" x14ac:dyDescent="0.25">
      <c r="A173" s="360" t="s">
        <v>1567</v>
      </c>
      <c r="B173" s="423" t="s">
        <v>1568</v>
      </c>
      <c r="C173" s="1194" t="s">
        <v>19</v>
      </c>
      <c r="D173" s="1195">
        <v>10</v>
      </c>
      <c r="E173" s="387"/>
      <c r="F173" s="1462">
        <f>D173*E173</f>
        <v>0</v>
      </c>
    </row>
    <row r="174" spans="1:6" s="1444" customFormat="1" ht="12.5" x14ac:dyDescent="0.25">
      <c r="A174" s="360"/>
      <c r="B174" s="423"/>
      <c r="C174" s="1194"/>
      <c r="D174" s="1463"/>
      <c r="E174" s="387"/>
      <c r="F174" s="1462"/>
    </row>
    <row r="175" spans="1:6" s="1444" customFormat="1" ht="12.5" x14ac:dyDescent="0.25">
      <c r="A175" s="360"/>
      <c r="B175" s="423"/>
      <c r="C175" s="1194"/>
      <c r="D175" s="386"/>
      <c r="E175" s="387"/>
      <c r="F175" s="1462"/>
    </row>
    <row r="176" spans="1:6" s="1444" customFormat="1" ht="18" customHeight="1" x14ac:dyDescent="0.25">
      <c r="A176" s="2183" t="s">
        <v>103</v>
      </c>
      <c r="B176" s="2184"/>
      <c r="C176" s="2184"/>
      <c r="D176" s="2184"/>
      <c r="E176" s="2185"/>
      <c r="F176" s="1453">
        <f>SUM(F123:F173)</f>
        <v>0</v>
      </c>
    </row>
    <row r="177" spans="1:6" s="1444" customFormat="1" ht="12.5" x14ac:dyDescent="0.25">
      <c r="A177" s="360"/>
      <c r="B177" s="423"/>
      <c r="C177" s="1194"/>
      <c r="D177" s="386"/>
      <c r="E177" s="387"/>
      <c r="F177" s="1462"/>
    </row>
    <row r="178" spans="1:6" s="1444" customFormat="1" ht="26" x14ac:dyDescent="0.25">
      <c r="A178" s="371"/>
      <c r="B178" s="400" t="s">
        <v>1535</v>
      </c>
      <c r="C178" s="371"/>
      <c r="D178" s="396"/>
      <c r="E178" s="374"/>
      <c r="F178" s="1447"/>
    </row>
    <row r="179" spans="1:6" s="1444" customFormat="1" ht="12.5" x14ac:dyDescent="0.25">
      <c r="A179" s="371"/>
      <c r="B179" s="375"/>
      <c r="C179" s="371"/>
      <c r="D179" s="396"/>
      <c r="E179" s="374"/>
      <c r="F179" s="1447"/>
    </row>
    <row r="180" spans="1:6" s="1444" customFormat="1" ht="13" x14ac:dyDescent="0.25">
      <c r="A180" s="371"/>
      <c r="B180" s="372" t="s">
        <v>1536</v>
      </c>
      <c r="C180" s="371"/>
      <c r="D180" s="396"/>
      <c r="E180" s="374"/>
      <c r="F180" s="1447"/>
    </row>
    <row r="181" spans="1:6" s="1444" customFormat="1" ht="12.5" x14ac:dyDescent="0.25">
      <c r="A181" s="371" t="s">
        <v>203</v>
      </c>
      <c r="B181" s="375" t="s">
        <v>1537</v>
      </c>
      <c r="C181" s="371" t="s">
        <v>42</v>
      </c>
      <c r="D181" s="373">
        <v>5</v>
      </c>
      <c r="E181" s="374"/>
      <c r="F181" s="1447">
        <f>D181*E181</f>
        <v>0</v>
      </c>
    </row>
    <row r="182" spans="1:6" s="1444" customFormat="1" ht="12.5" x14ac:dyDescent="0.25">
      <c r="A182" s="371"/>
      <c r="B182" s="375"/>
      <c r="C182" s="371"/>
      <c r="D182" s="373"/>
      <c r="E182" s="374"/>
      <c r="F182" s="1447"/>
    </row>
    <row r="183" spans="1:6" s="1444" customFormat="1" ht="25" x14ac:dyDescent="0.25">
      <c r="A183" s="371" t="s">
        <v>1538</v>
      </c>
      <c r="B183" s="398" t="s">
        <v>1539</v>
      </c>
      <c r="C183" s="385" t="s">
        <v>42</v>
      </c>
      <c r="D183" s="386">
        <f>D181*2</f>
        <v>10</v>
      </c>
      <c r="E183" s="387"/>
      <c r="F183" s="1464">
        <f>D183*E183</f>
        <v>0</v>
      </c>
    </row>
    <row r="184" spans="1:6" s="1444" customFormat="1" ht="12.5" x14ac:dyDescent="0.25">
      <c r="A184" s="371"/>
      <c r="B184" s="375"/>
      <c r="C184" s="371"/>
      <c r="D184" s="396"/>
      <c r="E184" s="374"/>
      <c r="F184" s="1447"/>
    </row>
    <row r="185" spans="1:6" s="1444" customFormat="1" ht="13" x14ac:dyDescent="0.25">
      <c r="A185" s="371"/>
      <c r="B185" s="372" t="s">
        <v>1540</v>
      </c>
      <c r="C185" s="371"/>
      <c r="D185" s="396"/>
      <c r="E185" s="374"/>
      <c r="F185" s="1447"/>
    </row>
    <row r="186" spans="1:6" s="1444" customFormat="1" ht="12.5" x14ac:dyDescent="0.25">
      <c r="A186" s="371" t="s">
        <v>1541</v>
      </c>
      <c r="B186" s="378" t="s">
        <v>1542</v>
      </c>
      <c r="C186" s="371" t="s">
        <v>126</v>
      </c>
      <c r="D186" s="404">
        <v>50</v>
      </c>
      <c r="E186" s="374"/>
      <c r="F186" s="1447">
        <f>D186*E186</f>
        <v>0</v>
      </c>
    </row>
    <row r="187" spans="1:6" s="1444" customFormat="1" ht="12.5" x14ac:dyDescent="0.25">
      <c r="A187" s="401" t="s">
        <v>1403</v>
      </c>
      <c r="B187" s="378" t="s">
        <v>1543</v>
      </c>
      <c r="C187" s="371" t="s">
        <v>126</v>
      </c>
      <c r="D187" s="404">
        <v>10</v>
      </c>
      <c r="E187" s="374"/>
      <c r="F187" s="1447">
        <f>D187*E187</f>
        <v>0</v>
      </c>
    </row>
    <row r="188" spans="1:6" s="1444" customFormat="1" ht="12.5" x14ac:dyDescent="0.25">
      <c r="A188" s="371"/>
      <c r="B188" s="375"/>
      <c r="C188" s="371"/>
      <c r="D188" s="396"/>
      <c r="E188" s="374"/>
      <c r="F188" s="1447"/>
    </row>
    <row r="189" spans="1:6" s="1444" customFormat="1" ht="26" x14ac:dyDescent="0.25">
      <c r="A189" s="371"/>
      <c r="B189" s="395" t="s">
        <v>1544</v>
      </c>
      <c r="C189" s="371"/>
      <c r="D189" s="396"/>
      <c r="E189" s="374"/>
      <c r="F189" s="1447"/>
    </row>
    <row r="190" spans="1:6" s="1444" customFormat="1" ht="12.5" x14ac:dyDescent="0.25">
      <c r="A190" s="371" t="s">
        <v>1545</v>
      </c>
      <c r="B190" s="378" t="s">
        <v>1546</v>
      </c>
      <c r="C190" s="371" t="s">
        <v>19</v>
      </c>
      <c r="D190" s="373">
        <v>0</v>
      </c>
      <c r="E190" s="374"/>
      <c r="F190" s="1447">
        <f>D190*E190</f>
        <v>0</v>
      </c>
    </row>
    <row r="191" spans="1:6" s="1444" customFormat="1" ht="13" x14ac:dyDescent="0.25">
      <c r="A191" s="371"/>
      <c r="B191" s="405"/>
      <c r="C191" s="371"/>
      <c r="D191" s="396"/>
      <c r="E191" s="374"/>
      <c r="F191" s="1447"/>
    </row>
    <row r="192" spans="1:6" s="1444" customFormat="1" ht="13" x14ac:dyDescent="0.25">
      <c r="A192" s="371"/>
      <c r="B192" s="380" t="s">
        <v>1547</v>
      </c>
      <c r="C192" s="371"/>
      <c r="D192" s="373"/>
      <c r="E192" s="374"/>
      <c r="F192" s="1447"/>
    </row>
    <row r="193" spans="1:6" s="1444" customFormat="1" ht="12.5" x14ac:dyDescent="0.25">
      <c r="A193" s="371" t="s">
        <v>1548</v>
      </c>
      <c r="B193" s="378" t="s">
        <v>1916</v>
      </c>
      <c r="C193" s="371" t="s">
        <v>126</v>
      </c>
      <c r="D193" s="373">
        <v>0</v>
      </c>
      <c r="E193" s="374"/>
      <c r="F193" s="1447">
        <f>D193*E193</f>
        <v>0</v>
      </c>
    </row>
    <row r="194" spans="1:6" s="1444" customFormat="1" ht="12.5" x14ac:dyDescent="0.25">
      <c r="A194" s="371" t="s">
        <v>1549</v>
      </c>
      <c r="B194" s="378" t="s">
        <v>1587</v>
      </c>
      <c r="C194" s="371" t="s">
        <v>126</v>
      </c>
      <c r="D194" s="373">
        <v>0</v>
      </c>
      <c r="E194" s="374"/>
      <c r="F194" s="1447">
        <f>D194*E194</f>
        <v>0</v>
      </c>
    </row>
    <row r="195" spans="1:6" s="1444" customFormat="1" ht="12.5" x14ac:dyDescent="0.25">
      <c r="A195" s="371"/>
      <c r="B195" s="378"/>
      <c r="C195" s="371"/>
      <c r="D195" s="373"/>
      <c r="E195" s="374"/>
      <c r="F195" s="1447"/>
    </row>
    <row r="196" spans="1:6" s="1444" customFormat="1" ht="12.5" x14ac:dyDescent="0.25">
      <c r="A196" s="371"/>
      <c r="B196" s="378"/>
      <c r="C196" s="371"/>
      <c r="D196" s="373"/>
      <c r="E196" s="374"/>
      <c r="F196" s="1447"/>
    </row>
    <row r="197" spans="1:6" s="1444" customFormat="1" ht="12.5" x14ac:dyDescent="0.25">
      <c r="A197" s="371"/>
      <c r="B197" s="378"/>
      <c r="C197" s="371"/>
      <c r="D197" s="373"/>
      <c r="E197" s="374"/>
      <c r="F197" s="1447"/>
    </row>
    <row r="198" spans="1:6" s="1444" customFormat="1" ht="12.5" x14ac:dyDescent="0.25">
      <c r="A198" s="371"/>
      <c r="B198" s="378"/>
      <c r="C198" s="371"/>
      <c r="D198" s="373"/>
      <c r="E198" s="374"/>
      <c r="F198" s="1447"/>
    </row>
    <row r="199" spans="1:6" s="1444" customFormat="1" ht="12.5" x14ac:dyDescent="0.25">
      <c r="A199" s="371"/>
      <c r="B199" s="378"/>
      <c r="C199" s="371"/>
      <c r="D199" s="373"/>
      <c r="E199" s="374"/>
      <c r="F199" s="1447"/>
    </row>
    <row r="200" spans="1:6" s="1444" customFormat="1" ht="12.5" x14ac:dyDescent="0.25">
      <c r="A200" s="371"/>
      <c r="B200" s="378"/>
      <c r="C200" s="371"/>
      <c r="D200" s="373"/>
      <c r="E200" s="374"/>
      <c r="F200" s="1447"/>
    </row>
    <row r="201" spans="1:6" s="1444" customFormat="1" ht="12.5" x14ac:dyDescent="0.25">
      <c r="A201" s="371"/>
      <c r="B201" s="378"/>
      <c r="C201" s="371"/>
      <c r="D201" s="373"/>
      <c r="E201" s="374"/>
      <c r="F201" s="1447"/>
    </row>
    <row r="202" spans="1:6" s="1444" customFormat="1" ht="12.5" x14ac:dyDescent="0.25">
      <c r="A202" s="371"/>
      <c r="B202" s="378"/>
      <c r="C202" s="371"/>
      <c r="D202" s="373"/>
      <c r="E202" s="374"/>
      <c r="F202" s="1447"/>
    </row>
    <row r="203" spans="1:6" s="1444" customFormat="1" ht="12.5" x14ac:dyDescent="0.25">
      <c r="A203" s="371"/>
      <c r="B203" s="378"/>
      <c r="C203" s="371"/>
      <c r="D203" s="373"/>
      <c r="E203" s="374"/>
      <c r="F203" s="1447"/>
    </row>
    <row r="204" spans="1:6" s="1444" customFormat="1" ht="12.5" x14ac:dyDescent="0.25">
      <c r="A204" s="371"/>
      <c r="B204" s="378"/>
      <c r="C204" s="371"/>
      <c r="D204" s="373"/>
      <c r="E204" s="374"/>
      <c r="F204" s="1447"/>
    </row>
    <row r="205" spans="1:6" s="1444" customFormat="1" ht="12.5" x14ac:dyDescent="0.25">
      <c r="A205" s="371"/>
      <c r="B205" s="378"/>
      <c r="C205" s="371"/>
      <c r="D205" s="373"/>
      <c r="E205" s="374"/>
      <c r="F205" s="1447"/>
    </row>
    <row r="206" spans="1:6" s="1444" customFormat="1" ht="12.5" x14ac:dyDescent="0.25">
      <c r="A206" s="371"/>
      <c r="B206" s="378"/>
      <c r="C206" s="371"/>
      <c r="D206" s="373"/>
      <c r="E206" s="374"/>
      <c r="F206" s="1447"/>
    </row>
    <row r="207" spans="1:6" s="1444" customFormat="1" ht="12.5" x14ac:dyDescent="0.25">
      <c r="A207" s="371"/>
      <c r="B207" s="378"/>
      <c r="C207" s="371"/>
      <c r="D207" s="373"/>
      <c r="E207" s="374"/>
      <c r="F207" s="1447"/>
    </row>
    <row r="208" spans="1:6" s="1444" customFormat="1" ht="12.5" x14ac:dyDescent="0.25">
      <c r="A208" s="371"/>
      <c r="B208" s="378"/>
      <c r="C208" s="371"/>
      <c r="D208" s="373"/>
      <c r="E208" s="374"/>
      <c r="F208" s="1447"/>
    </row>
    <row r="209" spans="1:6" s="1444" customFormat="1" ht="12.5" x14ac:dyDescent="0.25">
      <c r="A209" s="371"/>
      <c r="B209" s="378"/>
      <c r="C209" s="371"/>
      <c r="D209" s="373"/>
      <c r="E209" s="374"/>
      <c r="F209" s="1447"/>
    </row>
    <row r="210" spans="1:6" s="1444" customFormat="1" ht="12.5" x14ac:dyDescent="0.25">
      <c r="A210" s="371"/>
      <c r="B210" s="378"/>
      <c r="C210" s="371"/>
      <c r="D210" s="373"/>
      <c r="E210" s="374"/>
      <c r="F210" s="1447"/>
    </row>
    <row r="211" spans="1:6" s="1444" customFormat="1" ht="12.5" x14ac:dyDescent="0.25">
      <c r="A211" s="371"/>
      <c r="B211" s="378"/>
      <c r="C211" s="371"/>
      <c r="D211" s="373"/>
      <c r="E211" s="374"/>
      <c r="F211" s="1447"/>
    </row>
    <row r="212" spans="1:6" s="1444" customFormat="1" ht="12.5" x14ac:dyDescent="0.25">
      <c r="A212" s="371"/>
      <c r="B212" s="378"/>
      <c r="C212" s="371"/>
      <c r="D212" s="373"/>
      <c r="E212" s="374"/>
      <c r="F212" s="1447"/>
    </row>
    <row r="213" spans="1:6" s="1444" customFormat="1" ht="12.5" x14ac:dyDescent="0.25">
      <c r="A213" s="371"/>
      <c r="B213" s="378"/>
      <c r="C213" s="371"/>
      <c r="D213" s="373"/>
      <c r="E213" s="374"/>
      <c r="F213" s="1447"/>
    </row>
    <row r="214" spans="1:6" s="1444" customFormat="1" ht="12.5" x14ac:dyDescent="0.25">
      <c r="A214" s="371"/>
      <c r="B214" s="378"/>
      <c r="C214" s="371"/>
      <c r="D214" s="373"/>
      <c r="E214" s="374"/>
      <c r="F214" s="1447"/>
    </row>
    <row r="215" spans="1:6" s="1444" customFormat="1" ht="12.5" x14ac:dyDescent="0.25">
      <c r="A215" s="371"/>
      <c r="B215" s="378"/>
      <c r="C215" s="371"/>
      <c r="D215" s="373"/>
      <c r="E215" s="374"/>
      <c r="F215" s="1447"/>
    </row>
    <row r="216" spans="1:6" s="1444" customFormat="1" ht="12.5" x14ac:dyDescent="0.25">
      <c r="A216" s="371"/>
      <c r="B216" s="378"/>
      <c r="C216" s="371"/>
      <c r="D216" s="373"/>
      <c r="E216" s="374"/>
      <c r="F216" s="1447"/>
    </row>
    <row r="217" spans="1:6" s="1444" customFormat="1" ht="12.5" x14ac:dyDescent="0.25">
      <c r="A217" s="371"/>
      <c r="B217" s="378"/>
      <c r="C217" s="371"/>
      <c r="D217" s="373"/>
      <c r="E217" s="374"/>
      <c r="F217" s="1447"/>
    </row>
    <row r="218" spans="1:6" s="1444" customFormat="1" ht="12.5" x14ac:dyDescent="0.25">
      <c r="A218" s="371"/>
      <c r="B218" s="378"/>
      <c r="C218" s="371"/>
      <c r="D218" s="373"/>
      <c r="E218" s="374"/>
      <c r="F218" s="1447"/>
    </row>
    <row r="219" spans="1:6" s="1444" customFormat="1" ht="12.5" x14ac:dyDescent="0.25">
      <c r="A219" s="371"/>
      <c r="B219" s="378"/>
      <c r="C219" s="371"/>
      <c r="D219" s="373"/>
      <c r="E219" s="374"/>
      <c r="F219" s="1447"/>
    </row>
    <row r="220" spans="1:6" s="1444" customFormat="1" ht="12.5" x14ac:dyDescent="0.25">
      <c r="A220" s="371"/>
      <c r="B220" s="378"/>
      <c r="C220" s="371"/>
      <c r="D220" s="373"/>
      <c r="E220" s="374"/>
      <c r="F220" s="1447"/>
    </row>
    <row r="221" spans="1:6" s="1444" customFormat="1" ht="12.5" x14ac:dyDescent="0.25">
      <c r="A221" s="371"/>
      <c r="B221" s="378"/>
      <c r="C221" s="371"/>
      <c r="D221" s="373"/>
      <c r="E221" s="374"/>
      <c r="F221" s="1447"/>
    </row>
    <row r="222" spans="1:6" s="1444" customFormat="1" ht="12.5" x14ac:dyDescent="0.25">
      <c r="A222" s="371"/>
      <c r="B222" s="378"/>
      <c r="C222" s="371"/>
      <c r="D222" s="373"/>
      <c r="E222" s="374"/>
      <c r="F222" s="1447"/>
    </row>
    <row r="223" spans="1:6" s="1444" customFormat="1" ht="12.5" x14ac:dyDescent="0.25">
      <c r="A223" s="371"/>
      <c r="B223" s="378"/>
      <c r="C223" s="371"/>
      <c r="D223" s="373"/>
      <c r="E223" s="374"/>
      <c r="F223" s="1447"/>
    </row>
    <row r="224" spans="1:6" s="1444" customFormat="1" ht="12.5" x14ac:dyDescent="0.25">
      <c r="A224" s="371"/>
      <c r="B224" s="378"/>
      <c r="C224" s="371"/>
      <c r="D224" s="373"/>
      <c r="E224" s="374"/>
      <c r="F224" s="1447"/>
    </row>
    <row r="225" spans="1:6" s="1444" customFormat="1" ht="12.5" x14ac:dyDescent="0.25">
      <c r="A225" s="371"/>
      <c r="B225" s="378"/>
      <c r="C225" s="371"/>
      <c r="D225" s="373"/>
      <c r="E225" s="374"/>
      <c r="F225" s="1447"/>
    </row>
    <row r="226" spans="1:6" s="1444" customFormat="1" ht="12.5" x14ac:dyDescent="0.25">
      <c r="A226" s="371"/>
      <c r="B226" s="378"/>
      <c r="C226" s="371"/>
      <c r="D226" s="373"/>
      <c r="E226" s="374"/>
      <c r="F226" s="1447"/>
    </row>
    <row r="227" spans="1:6" s="1444" customFormat="1" ht="12.5" x14ac:dyDescent="0.25">
      <c r="A227" s="371"/>
      <c r="B227" s="378"/>
      <c r="C227" s="371"/>
      <c r="D227" s="373"/>
      <c r="E227" s="374"/>
      <c r="F227" s="1447"/>
    </row>
    <row r="228" spans="1:6" s="1444" customFormat="1" ht="12.5" x14ac:dyDescent="0.25">
      <c r="A228" s="371"/>
      <c r="B228" s="378"/>
      <c r="C228" s="371"/>
      <c r="D228" s="373"/>
      <c r="E228" s="374"/>
      <c r="F228" s="1447"/>
    </row>
    <row r="229" spans="1:6" s="1444" customFormat="1" ht="12.5" x14ac:dyDescent="0.25">
      <c r="A229" s="371"/>
      <c r="B229" s="378"/>
      <c r="C229" s="371"/>
      <c r="D229" s="373"/>
      <c r="E229" s="374"/>
      <c r="F229" s="1447"/>
    </row>
    <row r="230" spans="1:6" s="1444" customFormat="1" ht="12.5" x14ac:dyDescent="0.25">
      <c r="A230" s="371"/>
      <c r="B230" s="378"/>
      <c r="C230" s="371"/>
      <c r="D230" s="373"/>
      <c r="E230" s="374"/>
      <c r="F230" s="1447"/>
    </row>
    <row r="231" spans="1:6" s="1444" customFormat="1" ht="12.5" x14ac:dyDescent="0.25">
      <c r="A231" s="371"/>
      <c r="B231" s="378"/>
      <c r="C231" s="371"/>
      <c r="D231" s="373"/>
      <c r="E231" s="374"/>
      <c r="F231" s="1447"/>
    </row>
    <row r="232" spans="1:6" s="1444" customFormat="1" ht="12.5" x14ac:dyDescent="0.25">
      <c r="A232" s="371"/>
      <c r="B232" s="378"/>
      <c r="C232" s="371"/>
      <c r="D232" s="373"/>
      <c r="E232" s="374"/>
      <c r="F232" s="1447"/>
    </row>
    <row r="233" spans="1:6" s="1444" customFormat="1" ht="12.5" x14ac:dyDescent="0.25">
      <c r="A233" s="371"/>
      <c r="B233" s="378"/>
      <c r="C233" s="371"/>
      <c r="D233" s="373"/>
      <c r="E233" s="374"/>
      <c r="F233" s="1447"/>
    </row>
    <row r="234" spans="1:6" s="1444" customFormat="1" ht="12.5" x14ac:dyDescent="0.25">
      <c r="A234" s="371"/>
      <c r="B234" s="378"/>
      <c r="C234" s="371"/>
      <c r="D234" s="373"/>
      <c r="E234" s="374"/>
      <c r="F234" s="1447"/>
    </row>
    <row r="235" spans="1:6" s="1444" customFormat="1" ht="12.5" x14ac:dyDescent="0.25">
      <c r="A235" s="371"/>
      <c r="B235" s="378"/>
      <c r="C235" s="371"/>
      <c r="D235" s="373"/>
      <c r="E235" s="374"/>
      <c r="F235" s="1447"/>
    </row>
    <row r="236" spans="1:6" s="1444" customFormat="1" ht="12.5" x14ac:dyDescent="0.25">
      <c r="A236" s="371"/>
      <c r="B236" s="378"/>
      <c r="C236" s="371"/>
      <c r="D236" s="373"/>
      <c r="E236" s="374"/>
      <c r="F236" s="1447"/>
    </row>
    <row r="237" spans="1:6" s="1444" customFormat="1" ht="12.5" x14ac:dyDescent="0.25">
      <c r="A237" s="371"/>
      <c r="B237" s="378"/>
      <c r="C237" s="371"/>
      <c r="D237" s="373"/>
      <c r="E237" s="374"/>
      <c r="F237" s="1447"/>
    </row>
    <row r="238" spans="1:6" s="1444" customFormat="1" ht="12.5" x14ac:dyDescent="0.25">
      <c r="A238" s="371"/>
      <c r="B238" s="378"/>
      <c r="C238" s="371"/>
      <c r="D238" s="373"/>
      <c r="E238" s="374"/>
      <c r="F238" s="1447"/>
    </row>
    <row r="239" spans="1:6" s="1444" customFormat="1" ht="12.5" x14ac:dyDescent="0.25">
      <c r="A239" s="371"/>
      <c r="B239" s="378"/>
      <c r="C239" s="371"/>
      <c r="D239" s="373"/>
      <c r="E239" s="374"/>
      <c r="F239" s="1447"/>
    </row>
    <row r="240" spans="1:6" s="1444" customFormat="1" ht="12.5" x14ac:dyDescent="0.25">
      <c r="A240" s="371"/>
      <c r="B240" s="378"/>
      <c r="C240" s="371"/>
      <c r="D240" s="373"/>
      <c r="E240" s="374"/>
      <c r="F240" s="1447"/>
    </row>
    <row r="241" spans="1:6" s="1444" customFormat="1" ht="18" customHeight="1" x14ac:dyDescent="0.25">
      <c r="A241" s="2183" t="s">
        <v>103</v>
      </c>
      <c r="B241" s="2184"/>
      <c r="C241" s="2184"/>
      <c r="D241" s="2184"/>
      <c r="E241" s="2185"/>
      <c r="F241" s="1453">
        <f>SUM(F179:F240)</f>
        <v>0</v>
      </c>
    </row>
    <row r="242" spans="1:6" s="1444" customFormat="1" ht="13" x14ac:dyDescent="0.25">
      <c r="A242" s="406"/>
      <c r="B242" s="407"/>
      <c r="C242" s="406"/>
      <c r="D242" s="408"/>
      <c r="E242" s="409"/>
      <c r="F242" s="1465"/>
    </row>
    <row r="243" spans="1:6" s="1444" customFormat="1" ht="12.5" x14ac:dyDescent="0.25">
      <c r="A243" s="406"/>
      <c r="B243" s="410"/>
      <c r="C243" s="406"/>
      <c r="D243" s="408"/>
      <c r="E243" s="409"/>
      <c r="F243" s="1465"/>
    </row>
    <row r="244" spans="1:6" s="1444" customFormat="1" ht="13" x14ac:dyDescent="0.25">
      <c r="A244" s="382"/>
      <c r="B244" s="411" t="s">
        <v>2430</v>
      </c>
      <c r="C244" s="382"/>
      <c r="D244" s="412"/>
      <c r="E244" s="413"/>
      <c r="F244" s="1466"/>
    </row>
    <row r="245" spans="1:6" s="1444" customFormat="1" ht="13" x14ac:dyDescent="0.25">
      <c r="A245" s="382"/>
      <c r="B245" s="411"/>
      <c r="C245" s="382"/>
      <c r="D245" s="412"/>
      <c r="E245" s="413"/>
      <c r="F245" s="1466"/>
    </row>
    <row r="246" spans="1:6" s="1444" customFormat="1" ht="13" x14ac:dyDescent="0.25">
      <c r="A246" s="382"/>
      <c r="B246" s="414" t="s">
        <v>773</v>
      </c>
      <c r="C246" s="382"/>
      <c r="D246" s="412"/>
      <c r="E246" s="413"/>
      <c r="F246" s="1466"/>
    </row>
    <row r="247" spans="1:6" s="1444" customFormat="1" ht="12.5" x14ac:dyDescent="0.25">
      <c r="A247" s="382"/>
      <c r="B247" s="375"/>
      <c r="C247" s="382"/>
      <c r="D247" s="412"/>
      <c r="E247" s="413"/>
      <c r="F247" s="1466"/>
    </row>
    <row r="248" spans="1:6" s="1444" customFormat="1" ht="12.5" x14ac:dyDescent="0.25">
      <c r="A248" s="382"/>
      <c r="B248" s="415" t="s">
        <v>958</v>
      </c>
      <c r="C248" s="382"/>
      <c r="D248" s="412"/>
      <c r="E248" s="413"/>
      <c r="F248" s="1466">
        <f>F55</f>
        <v>0</v>
      </c>
    </row>
    <row r="249" spans="1:6" s="1444" customFormat="1" ht="12.5" x14ac:dyDescent="0.25">
      <c r="A249" s="382"/>
      <c r="B249" s="415"/>
      <c r="C249" s="382"/>
      <c r="D249" s="412"/>
      <c r="E249" s="413"/>
      <c r="F249" s="1466"/>
    </row>
    <row r="250" spans="1:6" s="1444" customFormat="1" ht="12.5" x14ac:dyDescent="0.25">
      <c r="A250" s="382"/>
      <c r="B250" s="415" t="s">
        <v>959</v>
      </c>
      <c r="C250" s="382"/>
      <c r="D250" s="412"/>
      <c r="E250" s="413"/>
      <c r="F250" s="1466">
        <f>F121</f>
        <v>0</v>
      </c>
    </row>
    <row r="251" spans="1:6" s="1444" customFormat="1" ht="12.5" x14ac:dyDescent="0.25">
      <c r="A251" s="382"/>
      <c r="B251" s="415"/>
      <c r="C251" s="382"/>
      <c r="D251" s="412"/>
      <c r="E251" s="413"/>
      <c r="F251" s="1466"/>
    </row>
    <row r="252" spans="1:6" s="1444" customFormat="1" ht="12.5" x14ac:dyDescent="0.25">
      <c r="A252" s="416"/>
      <c r="B252" s="415" t="s">
        <v>960</v>
      </c>
      <c r="C252" s="416"/>
      <c r="D252" s="417"/>
      <c r="E252" s="418"/>
      <c r="F252" s="1447">
        <f>F241</f>
        <v>0</v>
      </c>
    </row>
    <row r="253" spans="1:6" s="1444" customFormat="1" ht="12.5" x14ac:dyDescent="0.25">
      <c r="A253" s="416"/>
      <c r="B253" s="415"/>
      <c r="C253" s="416"/>
      <c r="D253" s="417"/>
      <c r="E253" s="418"/>
      <c r="F253" s="1447"/>
    </row>
    <row r="254" spans="1:6" s="1444" customFormat="1" ht="12.5" x14ac:dyDescent="0.25">
      <c r="A254" s="371"/>
      <c r="B254" s="415"/>
      <c r="C254" s="371"/>
      <c r="D254" s="373"/>
      <c r="E254" s="374"/>
      <c r="F254" s="1447"/>
    </row>
    <row r="255" spans="1:6" s="1444" customFormat="1" ht="12.5" x14ac:dyDescent="0.25">
      <c r="A255" s="371"/>
      <c r="B255" s="415"/>
      <c r="C255" s="371"/>
      <c r="D255" s="373"/>
      <c r="E255" s="374"/>
      <c r="F255" s="1447"/>
    </row>
    <row r="256" spans="1:6" s="1444" customFormat="1" ht="12.5" x14ac:dyDescent="0.25">
      <c r="A256" s="371"/>
      <c r="B256" s="398"/>
      <c r="C256" s="371"/>
      <c r="D256" s="373"/>
      <c r="E256" s="374"/>
      <c r="F256" s="1447"/>
    </row>
    <row r="257" spans="1:6" s="1444" customFormat="1" ht="12.5" x14ac:dyDescent="0.25">
      <c r="A257" s="371"/>
      <c r="B257" s="415"/>
      <c r="C257" s="371"/>
      <c r="D257" s="373"/>
      <c r="E257" s="374"/>
      <c r="F257" s="1447"/>
    </row>
    <row r="258" spans="1:6" s="1444" customFormat="1" ht="12.5" x14ac:dyDescent="0.25">
      <c r="A258" s="371"/>
      <c r="B258" s="398"/>
      <c r="C258" s="371"/>
      <c r="D258" s="373"/>
      <c r="E258" s="374"/>
      <c r="F258" s="1447"/>
    </row>
    <row r="259" spans="1:6" s="1444" customFormat="1" ht="12.5" x14ac:dyDescent="0.25">
      <c r="A259" s="371"/>
      <c r="B259" s="398"/>
      <c r="C259" s="371"/>
      <c r="D259" s="373"/>
      <c r="E259" s="374"/>
      <c r="F259" s="1447"/>
    </row>
    <row r="260" spans="1:6" s="1444" customFormat="1" ht="12.5" x14ac:dyDescent="0.25">
      <c r="A260" s="371"/>
      <c r="B260" s="398"/>
      <c r="C260" s="371"/>
      <c r="D260" s="373"/>
      <c r="E260" s="374"/>
      <c r="F260" s="1447"/>
    </row>
    <row r="261" spans="1:6" s="1444" customFormat="1" ht="12.5" x14ac:dyDescent="0.25">
      <c r="A261" s="371"/>
      <c r="B261" s="398"/>
      <c r="C261" s="371"/>
      <c r="D261" s="373"/>
      <c r="E261" s="374"/>
      <c r="F261" s="1447"/>
    </row>
    <row r="262" spans="1:6" s="1444" customFormat="1" ht="12.5" x14ac:dyDescent="0.25">
      <c r="A262" s="371"/>
      <c r="B262" s="398"/>
      <c r="C262" s="371"/>
      <c r="D262" s="373"/>
      <c r="E262" s="374"/>
      <c r="F262" s="1447"/>
    </row>
    <row r="263" spans="1:6" s="1444" customFormat="1" ht="12.5" x14ac:dyDescent="0.25">
      <c r="A263" s="371"/>
      <c r="B263" s="398"/>
      <c r="C263" s="371"/>
      <c r="D263" s="373"/>
      <c r="E263" s="374"/>
      <c r="F263" s="1447"/>
    </row>
    <row r="264" spans="1:6" s="1444" customFormat="1" ht="12.5" x14ac:dyDescent="0.25">
      <c r="A264" s="371"/>
      <c r="B264" s="398"/>
      <c r="C264" s="371"/>
      <c r="D264" s="373"/>
      <c r="E264" s="374"/>
      <c r="F264" s="1447"/>
    </row>
    <row r="265" spans="1:6" s="1444" customFormat="1" ht="12.5" x14ac:dyDescent="0.25">
      <c r="A265" s="371"/>
      <c r="B265" s="398"/>
      <c r="C265" s="371"/>
      <c r="D265" s="373"/>
      <c r="E265" s="374"/>
      <c r="F265" s="1447"/>
    </row>
    <row r="266" spans="1:6" s="1444" customFormat="1" ht="12.5" x14ac:dyDescent="0.25">
      <c r="A266" s="371"/>
      <c r="B266" s="398"/>
      <c r="C266" s="371"/>
      <c r="D266" s="373"/>
      <c r="E266" s="374"/>
      <c r="F266" s="1447"/>
    </row>
    <row r="267" spans="1:6" s="1444" customFormat="1" ht="12.5" x14ac:dyDescent="0.25">
      <c r="A267" s="371"/>
      <c r="B267" s="398"/>
      <c r="C267" s="371"/>
      <c r="D267" s="373"/>
      <c r="E267" s="374"/>
      <c r="F267" s="1447"/>
    </row>
    <row r="268" spans="1:6" s="1444" customFormat="1" ht="12.5" x14ac:dyDescent="0.25">
      <c r="A268" s="371"/>
      <c r="B268" s="398"/>
      <c r="C268" s="371"/>
      <c r="D268" s="373"/>
      <c r="E268" s="374"/>
      <c r="F268" s="1447"/>
    </row>
    <row r="269" spans="1:6" s="1444" customFormat="1" ht="12.5" x14ac:dyDescent="0.25">
      <c r="A269" s="371"/>
      <c r="B269" s="398"/>
      <c r="C269" s="371"/>
      <c r="D269" s="373"/>
      <c r="E269" s="374"/>
      <c r="F269" s="1447"/>
    </row>
    <row r="270" spans="1:6" s="1444" customFormat="1" ht="12.5" x14ac:dyDescent="0.25">
      <c r="A270" s="371"/>
      <c r="B270" s="378"/>
      <c r="C270" s="371"/>
      <c r="D270" s="373"/>
      <c r="E270" s="383"/>
      <c r="F270" s="1467"/>
    </row>
    <row r="271" spans="1:6" s="1444" customFormat="1" ht="12.5" x14ac:dyDescent="0.25">
      <c r="A271" s="371"/>
      <c r="B271" s="378"/>
      <c r="C271" s="371"/>
      <c r="D271" s="373"/>
      <c r="E271" s="383"/>
      <c r="F271" s="1467"/>
    </row>
    <row r="272" spans="1:6" s="1444" customFormat="1" ht="12.5" x14ac:dyDescent="0.25">
      <c r="A272" s="371"/>
      <c r="B272" s="378"/>
      <c r="C272" s="371"/>
      <c r="D272" s="373"/>
      <c r="E272" s="383"/>
      <c r="F272" s="1467"/>
    </row>
    <row r="273" spans="1:6" s="1444" customFormat="1" ht="12.5" x14ac:dyDescent="0.25">
      <c r="A273" s="371"/>
      <c r="B273" s="378"/>
      <c r="C273" s="371"/>
      <c r="D273" s="373"/>
      <c r="E273" s="383"/>
      <c r="F273" s="1467"/>
    </row>
    <row r="274" spans="1:6" s="1444" customFormat="1" ht="12.5" x14ac:dyDescent="0.25">
      <c r="A274" s="371"/>
      <c r="B274" s="378"/>
      <c r="C274" s="371"/>
      <c r="D274" s="373"/>
      <c r="E274" s="383"/>
      <c r="F274" s="1467"/>
    </row>
    <row r="275" spans="1:6" s="1444" customFormat="1" ht="12.5" x14ac:dyDescent="0.25">
      <c r="A275" s="371"/>
      <c r="B275" s="378"/>
      <c r="C275" s="371"/>
      <c r="D275" s="373"/>
      <c r="E275" s="383"/>
      <c r="F275" s="1467"/>
    </row>
    <row r="276" spans="1:6" s="1444" customFormat="1" ht="12.5" x14ac:dyDescent="0.25">
      <c r="A276" s="371"/>
      <c r="B276" s="378"/>
      <c r="C276" s="371"/>
      <c r="D276" s="373"/>
      <c r="E276" s="383"/>
      <c r="F276" s="1467"/>
    </row>
    <row r="277" spans="1:6" s="1444" customFormat="1" ht="12.5" x14ac:dyDescent="0.25">
      <c r="A277" s="371"/>
      <c r="B277" s="378"/>
      <c r="C277" s="371"/>
      <c r="D277" s="373"/>
      <c r="E277" s="383"/>
      <c r="F277" s="1467"/>
    </row>
    <row r="278" spans="1:6" s="1444" customFormat="1" ht="12.5" x14ac:dyDescent="0.25">
      <c r="A278" s="371"/>
      <c r="B278" s="378"/>
      <c r="C278" s="371"/>
      <c r="D278" s="373"/>
      <c r="E278" s="383"/>
      <c r="F278" s="1467"/>
    </row>
    <row r="279" spans="1:6" s="1444" customFormat="1" ht="12.5" x14ac:dyDescent="0.25">
      <c r="A279" s="371"/>
      <c r="B279" s="378"/>
      <c r="C279" s="371"/>
      <c r="D279" s="373"/>
      <c r="E279" s="383"/>
      <c r="F279" s="1467"/>
    </row>
    <row r="280" spans="1:6" s="1444" customFormat="1" ht="12.5" x14ac:dyDescent="0.25">
      <c r="A280" s="371"/>
      <c r="B280" s="378"/>
      <c r="C280" s="371"/>
      <c r="D280" s="373"/>
      <c r="E280" s="383"/>
      <c r="F280" s="1467"/>
    </row>
    <row r="281" spans="1:6" s="1444" customFormat="1" ht="12.5" x14ac:dyDescent="0.25">
      <c r="A281" s="371"/>
      <c r="B281" s="378"/>
      <c r="C281" s="371"/>
      <c r="D281" s="373"/>
      <c r="E281" s="383"/>
      <c r="F281" s="1467"/>
    </row>
    <row r="282" spans="1:6" s="1444" customFormat="1" ht="12.5" x14ac:dyDescent="0.25">
      <c r="A282" s="371"/>
      <c r="B282" s="378"/>
      <c r="C282" s="371"/>
      <c r="D282" s="373"/>
      <c r="E282" s="383"/>
      <c r="F282" s="1467"/>
    </row>
    <row r="283" spans="1:6" s="1444" customFormat="1" ht="12.5" x14ac:dyDescent="0.25">
      <c r="A283" s="371"/>
      <c r="B283" s="378"/>
      <c r="C283" s="371"/>
      <c r="D283" s="373"/>
      <c r="E283" s="383"/>
      <c r="F283" s="1467"/>
    </row>
    <row r="284" spans="1:6" s="1444" customFormat="1" ht="12.5" x14ac:dyDescent="0.25">
      <c r="A284" s="371"/>
      <c r="B284" s="378"/>
      <c r="C284" s="371"/>
      <c r="D284" s="373"/>
      <c r="E284" s="383"/>
      <c r="F284" s="1467"/>
    </row>
    <row r="285" spans="1:6" s="1444" customFormat="1" ht="12.5" x14ac:dyDescent="0.25">
      <c r="A285" s="371"/>
      <c r="B285" s="378"/>
      <c r="C285" s="371"/>
      <c r="D285" s="373"/>
      <c r="E285" s="383"/>
      <c r="F285" s="1467"/>
    </row>
    <row r="286" spans="1:6" s="1444" customFormat="1" ht="12.5" x14ac:dyDescent="0.25">
      <c r="A286" s="371"/>
      <c r="B286" s="378"/>
      <c r="C286" s="371"/>
      <c r="D286" s="373"/>
      <c r="E286" s="383"/>
      <c r="F286" s="1467"/>
    </row>
    <row r="287" spans="1:6" s="1444" customFormat="1" ht="12.5" x14ac:dyDescent="0.25">
      <c r="A287" s="371"/>
      <c r="B287" s="378"/>
      <c r="C287" s="371"/>
      <c r="D287" s="373"/>
      <c r="E287" s="383"/>
      <c r="F287" s="1467"/>
    </row>
    <row r="288" spans="1:6" s="1444" customFormat="1" ht="12.5" x14ac:dyDescent="0.25">
      <c r="A288" s="371"/>
      <c r="B288" s="378"/>
      <c r="C288" s="371"/>
      <c r="D288" s="373"/>
      <c r="E288" s="383"/>
      <c r="F288" s="1467"/>
    </row>
    <row r="289" spans="1:6" s="1444" customFormat="1" ht="12.5" x14ac:dyDescent="0.25">
      <c r="A289" s="371"/>
      <c r="B289" s="378"/>
      <c r="C289" s="371"/>
      <c r="D289" s="373"/>
      <c r="E289" s="383"/>
      <c r="F289" s="1467"/>
    </row>
    <row r="290" spans="1:6" s="1444" customFormat="1" ht="12.5" x14ac:dyDescent="0.25">
      <c r="A290" s="371"/>
      <c r="B290" s="378"/>
      <c r="C290" s="371"/>
      <c r="D290" s="373"/>
      <c r="E290" s="383"/>
      <c r="F290" s="1467"/>
    </row>
    <row r="291" spans="1:6" s="1444" customFormat="1" ht="12.5" x14ac:dyDescent="0.25">
      <c r="A291" s="371"/>
      <c r="B291" s="378"/>
      <c r="C291" s="371"/>
      <c r="D291" s="373"/>
      <c r="E291" s="383"/>
      <c r="F291" s="1467"/>
    </row>
    <row r="292" spans="1:6" s="1444" customFormat="1" ht="12.5" x14ac:dyDescent="0.25">
      <c r="A292" s="371"/>
      <c r="B292" s="378"/>
      <c r="C292" s="371"/>
      <c r="D292" s="373"/>
      <c r="E292" s="383"/>
      <c r="F292" s="1467"/>
    </row>
    <row r="293" spans="1:6" s="1444" customFormat="1" ht="12.5" x14ac:dyDescent="0.25">
      <c r="A293" s="371"/>
      <c r="B293" s="378"/>
      <c r="C293" s="371"/>
      <c r="D293" s="373"/>
      <c r="E293" s="383"/>
      <c r="F293" s="1467"/>
    </row>
    <row r="294" spans="1:6" s="1444" customFormat="1" ht="12.5" x14ac:dyDescent="0.25">
      <c r="A294" s="371"/>
      <c r="B294" s="378"/>
      <c r="C294" s="371"/>
      <c r="D294" s="373"/>
      <c r="E294" s="383"/>
      <c r="F294" s="1467"/>
    </row>
    <row r="295" spans="1:6" s="1444" customFormat="1" ht="12.5" x14ac:dyDescent="0.25">
      <c r="A295" s="371"/>
      <c r="B295" s="378"/>
      <c r="C295" s="371"/>
      <c r="D295" s="373"/>
      <c r="E295" s="383"/>
      <c r="F295" s="1467"/>
    </row>
    <row r="296" spans="1:6" s="1444" customFormat="1" ht="12.5" x14ac:dyDescent="0.25">
      <c r="A296" s="371"/>
      <c r="B296" s="378"/>
      <c r="C296" s="371"/>
      <c r="D296" s="373"/>
      <c r="E296" s="383"/>
      <c r="F296" s="1467"/>
    </row>
    <row r="297" spans="1:6" s="1444" customFormat="1" ht="12.5" x14ac:dyDescent="0.25">
      <c r="A297" s="371"/>
      <c r="B297" s="378"/>
      <c r="C297" s="371"/>
      <c r="D297" s="373"/>
      <c r="E297" s="383"/>
      <c r="F297" s="1467"/>
    </row>
    <row r="298" spans="1:6" s="1444" customFormat="1" ht="12.5" x14ac:dyDescent="0.25">
      <c r="A298" s="371"/>
      <c r="B298" s="378"/>
      <c r="C298" s="371"/>
      <c r="D298" s="373"/>
      <c r="E298" s="383"/>
      <c r="F298" s="1467"/>
    </row>
    <row r="299" spans="1:6" s="1444" customFormat="1" ht="12.5" x14ac:dyDescent="0.25">
      <c r="A299" s="371"/>
      <c r="B299" s="378"/>
      <c r="C299" s="371"/>
      <c r="D299" s="373"/>
      <c r="E299" s="383"/>
      <c r="F299" s="1467"/>
    </row>
    <row r="300" spans="1:6" s="1444" customFormat="1" ht="12.5" x14ac:dyDescent="0.25">
      <c r="A300" s="371"/>
      <c r="B300" s="378"/>
      <c r="C300" s="371"/>
      <c r="D300" s="373"/>
      <c r="E300" s="383"/>
      <c r="F300" s="1467"/>
    </row>
    <row r="301" spans="1:6" s="1444" customFormat="1" ht="12.5" x14ac:dyDescent="0.25">
      <c r="A301" s="371"/>
      <c r="B301" s="378"/>
      <c r="C301" s="371"/>
      <c r="D301" s="373"/>
      <c r="E301" s="383"/>
      <c r="F301" s="1467"/>
    </row>
    <row r="302" spans="1:6" s="1444" customFormat="1" ht="12.5" x14ac:dyDescent="0.25">
      <c r="A302" s="371"/>
      <c r="B302" s="378"/>
      <c r="C302" s="371"/>
      <c r="D302" s="373"/>
      <c r="E302" s="383"/>
      <c r="F302" s="1467"/>
    </row>
    <row r="303" spans="1:6" s="1444" customFormat="1" ht="19.899999999999999" customHeight="1" x14ac:dyDescent="0.25">
      <c r="A303" s="2186" t="s">
        <v>487</v>
      </c>
      <c r="B303" s="2187"/>
      <c r="C303" s="2187"/>
      <c r="D303" s="2187"/>
      <c r="E303" s="2188"/>
      <c r="F303" s="1468">
        <f>SUM(F243:F254)</f>
        <v>0</v>
      </c>
    </row>
  </sheetData>
  <mergeCells count="8">
    <mergeCell ref="A241:E241"/>
    <mergeCell ref="A303:E303"/>
    <mergeCell ref="A1:F1"/>
    <mergeCell ref="A2:F2"/>
    <mergeCell ref="A4:F4"/>
    <mergeCell ref="A55:E55"/>
    <mergeCell ref="A121:E121"/>
    <mergeCell ref="A176:E176"/>
  </mergeCells>
  <pageMargins left="0.74803149606299202" right="0.35433070866141703" top="0.98425196850393704" bottom="0.98425196850393704" header="0.511811023622047" footer="0.511811023622047"/>
  <pageSetup paperSize="9" scale="81" fitToHeight="0" orientation="portrait" r:id="rId1"/>
  <headerFooter alignWithMargins="0">
    <oddFooter>&amp;A&amp;RPage &amp;P</oddFooter>
  </headerFooter>
  <rowBreaks count="4" manualBreakCount="4">
    <brk id="55" max="5" man="1"/>
    <brk id="121" max="5" man="1"/>
    <brk id="176" max="5" man="1"/>
    <brk id="241"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view="pageBreakPreview" zoomScale="90" zoomScaleNormal="85" zoomScaleSheetLayoutView="90" workbookViewId="0">
      <selection activeCell="E11" sqref="E11"/>
    </sheetView>
  </sheetViews>
  <sheetFormatPr defaultColWidth="9.1796875" defaultRowHeight="12.5" x14ac:dyDescent="0.25"/>
  <cols>
    <col min="1" max="1" width="7.1796875" style="1881" customWidth="1"/>
    <col min="2" max="2" width="52.54296875" style="1906" customWidth="1"/>
    <col min="3" max="3" width="6.1796875" style="1881" customWidth="1"/>
    <col min="4" max="4" width="10.54296875" style="1882" customWidth="1"/>
    <col min="5" max="5" width="14" style="1955" customWidth="1"/>
    <col min="6" max="6" width="15.453125" style="1955" customWidth="1"/>
    <col min="7" max="7" width="9.1796875" style="1880"/>
    <col min="8" max="16384" width="9.1796875" style="1881"/>
  </cols>
  <sheetData>
    <row r="1" spans="1:7" ht="13" x14ac:dyDescent="0.25">
      <c r="A1" s="2212" t="s">
        <v>0</v>
      </c>
      <c r="B1" s="2212"/>
      <c r="C1" s="2212"/>
      <c r="D1" s="2212"/>
      <c r="E1" s="2212"/>
      <c r="F1" s="2212"/>
    </row>
    <row r="2" spans="1:7" ht="13" x14ac:dyDescent="0.25">
      <c r="A2" s="2095" t="s">
        <v>2491</v>
      </c>
      <c r="B2" s="2095"/>
      <c r="C2" s="2095"/>
      <c r="D2" s="2095"/>
      <c r="E2" s="2095"/>
      <c r="F2" s="2095"/>
    </row>
    <row r="3" spans="1:7" ht="13.5" customHeight="1" x14ac:dyDescent="0.25">
      <c r="A3" s="2213" t="s">
        <v>2330</v>
      </c>
      <c r="B3" s="2213"/>
      <c r="C3" s="2213"/>
      <c r="D3" s="2213"/>
      <c r="E3" s="2213"/>
      <c r="F3" s="2213"/>
    </row>
    <row r="4" spans="1:7" ht="13.5" customHeight="1" x14ac:dyDescent="0.25">
      <c r="A4" s="2214" t="s">
        <v>2482</v>
      </c>
      <c r="B4" s="2214"/>
      <c r="C4" s="2214"/>
      <c r="D4" s="2214"/>
      <c r="E4" s="2214"/>
      <c r="F4" s="2214"/>
      <c r="G4" s="1881"/>
    </row>
    <row r="5" spans="1:7" s="1886" customFormat="1" ht="26" x14ac:dyDescent="0.25">
      <c r="A5" s="1883" t="s">
        <v>1</v>
      </c>
      <c r="B5" s="1884" t="s">
        <v>2</v>
      </c>
      <c r="C5" s="1885" t="s">
        <v>3</v>
      </c>
      <c r="D5" s="1883" t="s">
        <v>4</v>
      </c>
      <c r="E5" s="1956" t="s">
        <v>5</v>
      </c>
      <c r="F5" s="1956" t="s">
        <v>6</v>
      </c>
    </row>
    <row r="6" spans="1:7" ht="13" x14ac:dyDescent="0.25">
      <c r="A6" s="1887"/>
      <c r="B6" s="1888" t="s">
        <v>2296</v>
      </c>
      <c r="C6" s="1889"/>
      <c r="D6" s="1889"/>
      <c r="E6" s="1951"/>
      <c r="F6" s="1951"/>
      <c r="G6" s="1881"/>
    </row>
    <row r="7" spans="1:7" ht="26" x14ac:dyDescent="0.25">
      <c r="A7" s="1887"/>
      <c r="B7" s="1888" t="s">
        <v>2363</v>
      </c>
      <c r="C7" s="1890"/>
      <c r="D7" s="1894"/>
      <c r="E7" s="1951"/>
      <c r="F7" s="1951"/>
      <c r="G7" s="1881"/>
    </row>
    <row r="8" spans="1:7" x14ac:dyDescent="0.25">
      <c r="A8" s="1887"/>
      <c r="B8" s="1891"/>
      <c r="C8" s="1889"/>
      <c r="D8" s="1889"/>
      <c r="E8" s="1951"/>
      <c r="F8" s="1951"/>
      <c r="G8" s="1881"/>
    </row>
    <row r="9" spans="1:7" ht="14.5" x14ac:dyDescent="0.25">
      <c r="A9" s="1887"/>
      <c r="B9" s="1891" t="s">
        <v>2364</v>
      </c>
      <c r="C9" s="1889"/>
      <c r="D9" s="1889"/>
      <c r="E9" s="1951"/>
      <c r="F9" s="1951"/>
      <c r="G9" s="1881"/>
    </row>
    <row r="10" spans="1:7" ht="102" x14ac:dyDescent="0.25">
      <c r="A10" s="1889" t="s">
        <v>2374</v>
      </c>
      <c r="B10" s="1892" t="s">
        <v>2418</v>
      </c>
      <c r="C10" s="1889" t="s">
        <v>1970</v>
      </c>
      <c r="D10" s="1889">
        <v>2</v>
      </c>
      <c r="E10" s="1951"/>
      <c r="F10" s="1912">
        <f>+D10*E10</f>
        <v>0</v>
      </c>
      <c r="G10" s="1881"/>
    </row>
    <row r="11" spans="1:7" ht="13" x14ac:dyDescent="0.25">
      <c r="A11" s="1890"/>
      <c r="B11" s="1891"/>
      <c r="C11" s="1890"/>
      <c r="D11" s="1894"/>
      <c r="E11" s="1951"/>
      <c r="F11" s="1951"/>
      <c r="G11" s="1881"/>
    </row>
    <row r="12" spans="1:7" ht="37.5" x14ac:dyDescent="0.25">
      <c r="A12" s="2215" t="s">
        <v>2375</v>
      </c>
      <c r="B12" s="1891" t="s">
        <v>2365</v>
      </c>
      <c r="C12" s="2215" t="s">
        <v>1970</v>
      </c>
      <c r="D12" s="2215">
        <v>1</v>
      </c>
      <c r="E12" s="2216"/>
      <c r="F12" s="2216">
        <f>+D12*E12</f>
        <v>0</v>
      </c>
      <c r="G12" s="1881"/>
    </row>
    <row r="13" spans="1:7" x14ac:dyDescent="0.25">
      <c r="A13" s="2215"/>
      <c r="B13" s="1893" t="s">
        <v>2331</v>
      </c>
      <c r="C13" s="2215"/>
      <c r="D13" s="2215"/>
      <c r="E13" s="2216"/>
      <c r="F13" s="2216"/>
      <c r="G13" s="1881"/>
    </row>
    <row r="14" spans="1:7" ht="37.5" x14ac:dyDescent="0.25">
      <c r="A14" s="2215"/>
      <c r="B14" s="1893" t="s">
        <v>2332</v>
      </c>
      <c r="C14" s="2215"/>
      <c r="D14" s="2215"/>
      <c r="E14" s="2216"/>
      <c r="F14" s="2216"/>
      <c r="G14" s="1881"/>
    </row>
    <row r="15" spans="1:7" ht="25" x14ac:dyDescent="0.25">
      <c r="A15" s="2215"/>
      <c r="B15" s="1893" t="s">
        <v>2333</v>
      </c>
      <c r="C15" s="2215"/>
      <c r="D15" s="2215"/>
      <c r="E15" s="2216"/>
      <c r="F15" s="2216"/>
      <c r="G15" s="1881"/>
    </row>
    <row r="16" spans="1:7" x14ac:dyDescent="0.25">
      <c r="A16" s="2215"/>
      <c r="B16" s="1893" t="s">
        <v>2334</v>
      </c>
      <c r="C16" s="2215"/>
      <c r="D16" s="2215"/>
      <c r="E16" s="2216"/>
      <c r="F16" s="2216"/>
      <c r="G16" s="1881"/>
    </row>
    <row r="17" spans="1:7" ht="25" x14ac:dyDescent="0.25">
      <c r="A17" s="2215"/>
      <c r="B17" s="1893" t="s">
        <v>2335</v>
      </c>
      <c r="C17" s="2215"/>
      <c r="D17" s="2215"/>
      <c r="E17" s="2216"/>
      <c r="F17" s="2216"/>
      <c r="G17" s="1881"/>
    </row>
    <row r="18" spans="1:7" ht="27.75" customHeight="1" x14ac:dyDescent="0.25">
      <c r="A18" s="2215"/>
      <c r="B18" s="1891" t="s">
        <v>2336</v>
      </c>
      <c r="C18" s="2215"/>
      <c r="D18" s="2215"/>
      <c r="E18" s="2216"/>
      <c r="F18" s="2216"/>
      <c r="G18" s="1881"/>
    </row>
    <row r="19" spans="1:7" x14ac:dyDescent="0.25">
      <c r="A19" s="1889"/>
      <c r="B19" s="1891"/>
      <c r="C19" s="1889"/>
      <c r="D19" s="1889"/>
      <c r="E19" s="1951"/>
      <c r="F19" s="1951"/>
      <c r="G19" s="1881"/>
    </row>
    <row r="20" spans="1:7" ht="38" x14ac:dyDescent="0.25">
      <c r="A20" s="2215" t="s">
        <v>2376</v>
      </c>
      <c r="B20" s="1891" t="s">
        <v>2366</v>
      </c>
      <c r="C20" s="2215" t="s">
        <v>2281</v>
      </c>
      <c r="D20" s="2215">
        <v>1</v>
      </c>
      <c r="E20" s="2216"/>
      <c r="F20" s="2222">
        <f t="shared" ref="F20" si="0">+D20*E20</f>
        <v>0</v>
      </c>
      <c r="G20" s="1881"/>
    </row>
    <row r="21" spans="1:7" x14ac:dyDescent="0.25">
      <c r="A21" s="2215"/>
      <c r="B21" s="1893" t="s">
        <v>2331</v>
      </c>
      <c r="C21" s="2215"/>
      <c r="D21" s="2215"/>
      <c r="E21" s="2216"/>
      <c r="F21" s="2222"/>
      <c r="G21" s="1881"/>
    </row>
    <row r="22" spans="1:7" ht="37.5" x14ac:dyDescent="0.25">
      <c r="A22" s="2215"/>
      <c r="B22" s="1893" t="s">
        <v>2332</v>
      </c>
      <c r="C22" s="2215"/>
      <c r="D22" s="2215"/>
      <c r="E22" s="2216"/>
      <c r="F22" s="2222"/>
      <c r="G22" s="1881"/>
    </row>
    <row r="23" spans="1:7" ht="25" x14ac:dyDescent="0.25">
      <c r="A23" s="2215"/>
      <c r="B23" s="1893" t="s">
        <v>2333</v>
      </c>
      <c r="C23" s="2215"/>
      <c r="D23" s="2215"/>
      <c r="E23" s="2216"/>
      <c r="F23" s="2222"/>
      <c r="G23" s="1881"/>
    </row>
    <row r="24" spans="1:7" x14ac:dyDescent="0.25">
      <c r="A24" s="2215"/>
      <c r="B24" s="1893" t="s">
        <v>2334</v>
      </c>
      <c r="C24" s="2215"/>
      <c r="D24" s="2215"/>
      <c r="E24" s="2216"/>
      <c r="F24" s="2222"/>
      <c r="G24" s="1881"/>
    </row>
    <row r="25" spans="1:7" ht="25" x14ac:dyDescent="0.25">
      <c r="A25" s="2215"/>
      <c r="B25" s="1893" t="s">
        <v>2335</v>
      </c>
      <c r="C25" s="2215"/>
      <c r="D25" s="2215"/>
      <c r="E25" s="2216"/>
      <c r="F25" s="2222"/>
      <c r="G25" s="1881"/>
    </row>
    <row r="26" spans="1:7" ht="27" customHeight="1" x14ac:dyDescent="0.25">
      <c r="A26" s="2215"/>
      <c r="B26" s="1891" t="s">
        <v>2336</v>
      </c>
      <c r="C26" s="2215"/>
      <c r="D26" s="2215"/>
      <c r="E26" s="2216"/>
      <c r="F26" s="2222"/>
      <c r="G26" s="1881"/>
    </row>
    <row r="27" spans="1:7" x14ac:dyDescent="0.25">
      <c r="A27" s="1889"/>
      <c r="B27" s="1891"/>
      <c r="C27" s="1889"/>
      <c r="D27" s="1889"/>
      <c r="E27" s="1951"/>
      <c r="F27" s="1951"/>
      <c r="G27" s="1881"/>
    </row>
    <row r="28" spans="1:7" ht="13" x14ac:dyDescent="0.25">
      <c r="A28" s="1890"/>
      <c r="B28" s="1888" t="s">
        <v>2299</v>
      </c>
      <c r="C28" s="1890"/>
      <c r="D28" s="1894"/>
      <c r="E28" s="1951"/>
      <c r="F28" s="1951"/>
      <c r="G28" s="1881"/>
    </row>
    <row r="29" spans="1:7" ht="52" x14ac:dyDescent="0.25">
      <c r="A29" s="1887"/>
      <c r="B29" s="1888" t="s">
        <v>2300</v>
      </c>
      <c r="C29" s="1887"/>
      <c r="D29" s="1889"/>
      <c r="E29" s="1951"/>
      <c r="F29" s="1951"/>
      <c r="G29" s="1881"/>
    </row>
    <row r="30" spans="1:7" x14ac:dyDescent="0.25">
      <c r="A30" s="1887"/>
      <c r="B30" s="1891"/>
      <c r="C30" s="1889"/>
      <c r="D30" s="1889"/>
      <c r="E30" s="1951"/>
      <c r="F30" s="1951"/>
      <c r="G30" s="1881"/>
    </row>
    <row r="31" spans="1:7" ht="50" x14ac:dyDescent="0.25">
      <c r="A31" s="1889" t="s">
        <v>2377</v>
      </c>
      <c r="B31" s="1891" t="s">
        <v>2367</v>
      </c>
      <c r="C31" s="1889" t="s">
        <v>2281</v>
      </c>
      <c r="D31" s="1889">
        <v>18</v>
      </c>
      <c r="E31" s="1951"/>
      <c r="F31" s="1912">
        <f>+D31*E31</f>
        <v>0</v>
      </c>
      <c r="G31" s="1881"/>
    </row>
    <row r="32" spans="1:7" ht="13" x14ac:dyDescent="0.25">
      <c r="A32" s="1894"/>
      <c r="B32" s="1888"/>
      <c r="C32" s="1890"/>
      <c r="D32" s="1894"/>
      <c r="E32" s="1951"/>
      <c r="F32" s="1951"/>
      <c r="G32" s="1881"/>
    </row>
    <row r="33" spans="1:8" ht="13" x14ac:dyDescent="0.25">
      <c r="A33" s="1894"/>
      <c r="B33" s="1888" t="s">
        <v>2304</v>
      </c>
      <c r="C33" s="1894"/>
      <c r="D33" s="1894"/>
      <c r="E33" s="1951"/>
      <c r="F33" s="1951"/>
      <c r="G33" s="1881"/>
    </row>
    <row r="34" spans="1:8" ht="78" customHeight="1" x14ac:dyDescent="0.25">
      <c r="A34" s="1889" t="s">
        <v>2378</v>
      </c>
      <c r="B34" s="1891" t="s">
        <v>2368</v>
      </c>
      <c r="C34" s="1889" t="s">
        <v>2281</v>
      </c>
      <c r="D34" s="1889">
        <v>1</v>
      </c>
      <c r="E34" s="1951"/>
      <c r="F34" s="1912">
        <f>+D34*E34</f>
        <v>0</v>
      </c>
      <c r="G34" s="1881"/>
    </row>
    <row r="35" spans="1:8" x14ac:dyDescent="0.25">
      <c r="A35" s="1889"/>
      <c r="B35" s="1891"/>
      <c r="C35" s="1887"/>
      <c r="D35" s="1889"/>
      <c r="E35" s="1951"/>
      <c r="F35" s="1951"/>
      <c r="G35" s="1881"/>
    </row>
    <row r="36" spans="1:8" ht="28.5" customHeight="1" x14ac:dyDescent="0.25">
      <c r="A36" s="1889" t="s">
        <v>2379</v>
      </c>
      <c r="B36" s="1891" t="s">
        <v>2369</v>
      </c>
      <c r="C36" s="1889" t="s">
        <v>126</v>
      </c>
      <c r="D36" s="1889">
        <v>30</v>
      </c>
      <c r="E36" s="1951"/>
      <c r="F36" s="1912">
        <f>+D36*E36</f>
        <v>0</v>
      </c>
      <c r="G36" s="1881"/>
    </row>
    <row r="37" spans="1:8" x14ac:dyDescent="0.25">
      <c r="A37" s="1889"/>
      <c r="B37" s="1891"/>
      <c r="C37" s="1887"/>
      <c r="D37" s="1889"/>
      <c r="E37" s="1951"/>
      <c r="F37" s="1951"/>
      <c r="G37" s="1881"/>
    </row>
    <row r="38" spans="1:8" ht="39.5" x14ac:dyDescent="0.25">
      <c r="A38" s="1889" t="s">
        <v>2380</v>
      </c>
      <c r="B38" s="1891" t="s">
        <v>2370</v>
      </c>
      <c r="C38" s="1889" t="s">
        <v>126</v>
      </c>
      <c r="D38" s="1889">
        <v>50</v>
      </c>
      <c r="E38" s="1951"/>
      <c r="F38" s="1912">
        <f>+D38*E38</f>
        <v>0</v>
      </c>
      <c r="G38" s="1881"/>
    </row>
    <row r="39" spans="1:8" x14ac:dyDescent="0.25">
      <c r="A39" s="1889"/>
      <c r="B39" s="1891"/>
      <c r="C39" s="1889"/>
      <c r="D39" s="1889"/>
      <c r="E39" s="1951"/>
      <c r="F39" s="1951"/>
      <c r="G39" s="1881"/>
    </row>
    <row r="40" spans="1:8" s="1898" customFormat="1" ht="13" x14ac:dyDescent="0.25">
      <c r="A40" s="1895"/>
      <c r="B40" s="1896" t="s">
        <v>2337</v>
      </c>
      <c r="C40" s="1887" t="s">
        <v>642</v>
      </c>
      <c r="D40" s="1889">
        <v>1</v>
      </c>
      <c r="E40" s="1951"/>
      <c r="F40" s="1912">
        <f>+D40*E40</f>
        <v>0</v>
      </c>
      <c r="G40" s="1897"/>
      <c r="H40" s="1881"/>
    </row>
    <row r="41" spans="1:8" x14ac:dyDescent="0.25">
      <c r="A41" s="1889"/>
      <c r="B41" s="1891"/>
      <c r="C41" s="1889"/>
      <c r="D41" s="1889"/>
      <c r="E41" s="1951"/>
      <c r="F41" s="1951"/>
      <c r="G41" s="1881"/>
    </row>
    <row r="42" spans="1:8" ht="13" x14ac:dyDescent="0.25">
      <c r="A42" s="1894"/>
      <c r="B42" s="1888" t="s">
        <v>2305</v>
      </c>
      <c r="C42" s="1890"/>
      <c r="D42" s="1894"/>
      <c r="E42" s="1951"/>
      <c r="F42" s="1951"/>
      <c r="G42" s="1881"/>
    </row>
    <row r="43" spans="1:8" ht="102" x14ac:dyDescent="0.25">
      <c r="A43" s="1889" t="s">
        <v>2381</v>
      </c>
      <c r="B43" s="1891" t="s">
        <v>2371</v>
      </c>
      <c r="C43" s="1887" t="s">
        <v>642</v>
      </c>
      <c r="D43" s="1889">
        <v>1</v>
      </c>
      <c r="E43" s="1951"/>
      <c r="F43" s="1912">
        <f>+D43*E43</f>
        <v>0</v>
      </c>
      <c r="G43" s="1881"/>
    </row>
    <row r="44" spans="1:8" ht="13" x14ac:dyDescent="0.25">
      <c r="A44" s="1887"/>
      <c r="B44" s="1888"/>
      <c r="C44" s="1890"/>
      <c r="D44" s="1889"/>
      <c r="E44" s="1951"/>
      <c r="F44" s="1951"/>
      <c r="G44" s="1881"/>
    </row>
    <row r="45" spans="1:8" ht="26" x14ac:dyDescent="0.25">
      <c r="A45" s="1887"/>
      <c r="B45" s="1890" t="s">
        <v>2372</v>
      </c>
      <c r="C45" s="1890"/>
      <c r="D45" s="1894"/>
      <c r="E45" s="1951"/>
      <c r="F45" s="1951"/>
      <c r="G45" s="1881"/>
    </row>
    <row r="46" spans="1:8" x14ac:dyDescent="0.25">
      <c r="A46" s="1887"/>
      <c r="B46" s="1891"/>
      <c r="C46" s="1887"/>
      <c r="D46" s="1889"/>
      <c r="E46" s="1951"/>
      <c r="F46" s="1951"/>
      <c r="G46" s="1881"/>
    </row>
    <row r="47" spans="1:8" x14ac:dyDescent="0.25">
      <c r="A47" s="1889" t="s">
        <v>2382</v>
      </c>
      <c r="B47" s="1891" t="s">
        <v>2306</v>
      </c>
      <c r="C47" s="1889" t="s">
        <v>2281</v>
      </c>
      <c r="D47" s="1889">
        <v>2</v>
      </c>
      <c r="E47" s="1951"/>
      <c r="F47" s="1912">
        <f>+D47*E47</f>
        <v>0</v>
      </c>
      <c r="G47" s="1881"/>
    </row>
    <row r="48" spans="1:8" x14ac:dyDescent="0.25">
      <c r="A48" s="1889"/>
      <c r="B48" s="1891"/>
      <c r="C48" s="1889"/>
      <c r="D48" s="1889"/>
      <c r="E48" s="1951"/>
      <c r="F48" s="1951"/>
      <c r="G48" s="1881"/>
    </row>
    <row r="49" spans="1:7" ht="25" x14ac:dyDescent="0.25">
      <c r="A49" s="1889" t="s">
        <v>2383</v>
      </c>
      <c r="B49" s="1891" t="s">
        <v>2340</v>
      </c>
      <c r="C49" s="1889" t="s">
        <v>126</v>
      </c>
      <c r="D49" s="1889">
        <v>30</v>
      </c>
      <c r="E49" s="1951"/>
      <c r="F49" s="1912">
        <f>+D49*E49</f>
        <v>0</v>
      </c>
      <c r="G49" s="1881"/>
    </row>
    <row r="50" spans="1:7" x14ac:dyDescent="0.25">
      <c r="A50" s="1889"/>
      <c r="B50" s="1891"/>
      <c r="C50" s="1889"/>
      <c r="D50" s="1889"/>
      <c r="E50" s="1951"/>
      <c r="F50" s="1951"/>
      <c r="G50" s="1881"/>
    </row>
    <row r="51" spans="1:7" ht="25" x14ac:dyDescent="0.25">
      <c r="A51" s="1889" t="s">
        <v>2384</v>
      </c>
      <c r="B51" s="1891" t="s">
        <v>2307</v>
      </c>
      <c r="C51" s="1889" t="s">
        <v>2281</v>
      </c>
      <c r="D51" s="1889">
        <v>2</v>
      </c>
      <c r="E51" s="1951"/>
      <c r="F51" s="1912">
        <f>+D51*E51</f>
        <v>0</v>
      </c>
      <c r="G51" s="1881"/>
    </row>
    <row r="52" spans="1:7" x14ac:dyDescent="0.25">
      <c r="A52" s="1887"/>
      <c r="B52" s="1891"/>
      <c r="C52" s="1889"/>
      <c r="D52" s="1889"/>
      <c r="E52" s="1951"/>
      <c r="F52" s="1951"/>
      <c r="G52" s="1881"/>
    </row>
    <row r="53" spans="1:7" ht="25" x14ac:dyDescent="0.25">
      <c r="A53" s="1889" t="s">
        <v>2385</v>
      </c>
      <c r="B53" s="1891" t="s">
        <v>2373</v>
      </c>
      <c r="C53" s="1889" t="s">
        <v>642</v>
      </c>
      <c r="D53" s="1889">
        <v>1</v>
      </c>
      <c r="E53" s="1951"/>
      <c r="F53" s="1912">
        <f>+D53*E53</f>
        <v>0</v>
      </c>
      <c r="G53" s="1881"/>
    </row>
    <row r="54" spans="1:7" x14ac:dyDescent="0.25">
      <c r="A54" s="1889"/>
      <c r="B54" s="1891"/>
      <c r="C54" s="1887"/>
      <c r="D54" s="1889"/>
      <c r="E54" s="1951"/>
      <c r="F54" s="1951"/>
      <c r="G54" s="1881"/>
    </row>
    <row r="55" spans="1:7" ht="25" x14ac:dyDescent="0.25">
      <c r="A55" s="1889" t="s">
        <v>2386</v>
      </c>
      <c r="B55" s="1891" t="s">
        <v>2309</v>
      </c>
      <c r="C55" s="1889" t="s">
        <v>642</v>
      </c>
      <c r="D55" s="1889">
        <v>1</v>
      </c>
      <c r="E55" s="1952"/>
      <c r="F55" s="1912">
        <f>+D55*E55</f>
        <v>0</v>
      </c>
      <c r="G55" s="1881"/>
    </row>
    <row r="56" spans="1:7" x14ac:dyDescent="0.25">
      <c r="A56" s="1889"/>
      <c r="B56" s="1891"/>
      <c r="C56" s="1887"/>
      <c r="D56" s="1889"/>
      <c r="E56" s="1951"/>
      <c r="F56" s="1951"/>
      <c r="G56" s="1881"/>
    </row>
    <row r="57" spans="1:7" x14ac:dyDescent="0.25">
      <c r="A57" s="1889" t="s">
        <v>2387</v>
      </c>
      <c r="B57" s="1891" t="s">
        <v>2310</v>
      </c>
      <c r="C57" s="1889" t="s">
        <v>642</v>
      </c>
      <c r="D57" s="1889">
        <v>1</v>
      </c>
      <c r="E57" s="1951"/>
      <c r="F57" s="1912">
        <f>+D57*E57</f>
        <v>0</v>
      </c>
      <c r="G57" s="1881"/>
    </row>
    <row r="58" spans="1:7" x14ac:dyDescent="0.25">
      <c r="A58" s="1887"/>
      <c r="B58" s="1891"/>
      <c r="C58" s="1889"/>
      <c r="D58" s="1889"/>
      <c r="E58" s="1951"/>
      <c r="F58" s="1951"/>
      <c r="G58" s="1881"/>
    </row>
    <row r="59" spans="1:7" x14ac:dyDescent="0.25">
      <c r="A59" s="1889" t="s">
        <v>2388</v>
      </c>
      <c r="B59" s="1891" t="s">
        <v>2311</v>
      </c>
      <c r="C59" s="1889" t="s">
        <v>642</v>
      </c>
      <c r="D59" s="1889">
        <v>1</v>
      </c>
      <c r="E59" s="1951"/>
      <c r="F59" s="1912">
        <f>+D59*E59</f>
        <v>0</v>
      </c>
      <c r="G59" s="1881"/>
    </row>
    <row r="60" spans="1:7" x14ac:dyDescent="0.25">
      <c r="A60" s="1889"/>
      <c r="B60" s="1891"/>
      <c r="C60" s="1889"/>
      <c r="D60" s="1889"/>
      <c r="E60" s="1951"/>
      <c r="F60" s="1951"/>
      <c r="G60" s="1881"/>
    </row>
    <row r="61" spans="1:7" x14ac:dyDescent="0.25">
      <c r="A61" s="1889" t="s">
        <v>2389</v>
      </c>
      <c r="B61" s="1891" t="s">
        <v>2312</v>
      </c>
      <c r="C61" s="1889" t="s">
        <v>642</v>
      </c>
      <c r="D61" s="1889">
        <v>1</v>
      </c>
      <c r="E61" s="1951"/>
      <c r="F61" s="1912">
        <f>+D61*E61</f>
        <v>0</v>
      </c>
      <c r="G61" s="1881"/>
    </row>
    <row r="62" spans="1:7" x14ac:dyDescent="0.25">
      <c r="A62" s="1889"/>
      <c r="B62" s="1891"/>
      <c r="C62" s="1889"/>
      <c r="D62" s="1889"/>
      <c r="E62" s="1951"/>
      <c r="F62" s="1951"/>
      <c r="G62" s="1881"/>
    </row>
    <row r="63" spans="1:7" x14ac:dyDescent="0.25">
      <c r="A63" s="1889" t="s">
        <v>2390</v>
      </c>
      <c r="B63" s="1891" t="s">
        <v>2313</v>
      </c>
      <c r="C63" s="1889" t="s">
        <v>642</v>
      </c>
      <c r="D63" s="1889">
        <v>1</v>
      </c>
      <c r="E63" s="1951"/>
      <c r="F63" s="1912">
        <f>+D63*E63</f>
        <v>0</v>
      </c>
      <c r="G63" s="1881"/>
    </row>
    <row r="64" spans="1:7" x14ac:dyDescent="0.25">
      <c r="A64" s="1889"/>
      <c r="B64" s="1891"/>
      <c r="C64" s="1889"/>
      <c r="D64" s="1889"/>
      <c r="E64" s="1951"/>
      <c r="F64" s="1951"/>
      <c r="G64" s="1881"/>
    </row>
    <row r="65" spans="1:8" ht="25" x14ac:dyDescent="0.25">
      <c r="A65" s="1889" t="s">
        <v>2391</v>
      </c>
      <c r="B65" s="1891" t="s">
        <v>2314</v>
      </c>
      <c r="C65" s="1889" t="s">
        <v>642</v>
      </c>
      <c r="D65" s="1889">
        <v>1</v>
      </c>
      <c r="E65" s="1951"/>
      <c r="F65" s="1912">
        <f>+D65*E65</f>
        <v>0</v>
      </c>
      <c r="G65" s="1881"/>
    </row>
    <row r="66" spans="1:8" ht="13" x14ac:dyDescent="0.25">
      <c r="A66" s="1890"/>
      <c r="B66" s="1888"/>
      <c r="C66" s="1894"/>
      <c r="D66" s="1894"/>
      <c r="E66" s="1951"/>
      <c r="F66" s="1951"/>
      <c r="G66" s="1881"/>
    </row>
    <row r="67" spans="1:8" ht="13" x14ac:dyDescent="0.25">
      <c r="A67" s="1889"/>
      <c r="B67" s="1888"/>
      <c r="C67" s="1889"/>
      <c r="D67" s="1889"/>
      <c r="E67" s="1951"/>
      <c r="F67" s="1951"/>
      <c r="G67" s="1881"/>
      <c r="H67" s="1899"/>
    </row>
    <row r="68" spans="1:8" ht="13" x14ac:dyDescent="0.25">
      <c r="A68" s="1890"/>
      <c r="B68" s="1891"/>
      <c r="C68" s="1889"/>
      <c r="D68" s="1889"/>
      <c r="E68" s="1951"/>
      <c r="F68" s="1951"/>
      <c r="G68" s="1881"/>
      <c r="H68" s="1899"/>
    </row>
    <row r="69" spans="1:8" ht="13.5" thickBot="1" x14ac:dyDescent="0.3">
      <c r="A69" s="1890"/>
      <c r="B69" s="1888"/>
      <c r="C69" s="1889"/>
      <c r="D69" s="1889"/>
      <c r="E69" s="1951"/>
      <c r="F69" s="1951"/>
      <c r="G69" s="1881"/>
      <c r="H69" s="1899"/>
    </row>
    <row r="70" spans="1:8" ht="15.75" customHeight="1" thickTop="1" x14ac:dyDescent="0.25">
      <c r="A70" s="2220" t="s">
        <v>487</v>
      </c>
      <c r="B70" s="2220"/>
      <c r="C70" s="2220"/>
      <c r="D70" s="2220"/>
      <c r="E70" s="2220"/>
      <c r="F70" s="1953">
        <f>SUM(F6:F69)</f>
        <v>0</v>
      </c>
      <c r="G70" s="1881"/>
    </row>
    <row r="71" spans="1:8" x14ac:dyDescent="0.25">
      <c r="A71" s="1900"/>
      <c r="B71" s="1901"/>
      <c r="C71" s="1900"/>
      <c r="D71" s="1957"/>
      <c r="E71" s="1954"/>
      <c r="F71" s="1954"/>
      <c r="G71" s="1881"/>
    </row>
    <row r="72" spans="1:8" ht="13" x14ac:dyDescent="0.25">
      <c r="A72" s="1902"/>
      <c r="B72" s="2221" t="s">
        <v>2315</v>
      </c>
      <c r="C72" s="2221"/>
      <c r="D72" s="2221"/>
      <c r="E72" s="2221"/>
      <c r="F72" s="2221"/>
    </row>
    <row r="73" spans="1:8" x14ac:dyDescent="0.25">
      <c r="A73" s="1986"/>
      <c r="B73" s="1987"/>
      <c r="C73" s="1988"/>
      <c r="D73" s="1988"/>
      <c r="E73" s="1989"/>
      <c r="F73" s="1989"/>
    </row>
    <row r="74" spans="1:8" x14ac:dyDescent="0.25">
      <c r="A74" s="1903"/>
      <c r="B74" s="1904"/>
      <c r="C74" s="1905"/>
      <c r="D74" s="1905"/>
      <c r="E74" s="1915"/>
      <c r="F74" s="1915"/>
    </row>
    <row r="75" spans="1:8" x14ac:dyDescent="0.25">
      <c r="A75" s="1903"/>
      <c r="B75" s="1904"/>
      <c r="C75" s="1905"/>
      <c r="D75" s="1905"/>
      <c r="E75" s="1915"/>
      <c r="F75" s="1915"/>
    </row>
    <row r="76" spans="1:8" x14ac:dyDescent="0.25">
      <c r="A76" s="1903"/>
      <c r="B76" s="1904"/>
      <c r="C76" s="1905"/>
      <c r="D76" s="1905"/>
      <c r="E76" s="1915"/>
      <c r="F76" s="1915"/>
    </row>
    <row r="77" spans="1:8" x14ac:dyDescent="0.25">
      <c r="A77" s="1903"/>
      <c r="B77" s="1904"/>
      <c r="C77" s="1905"/>
      <c r="D77" s="1905"/>
      <c r="E77" s="1915"/>
      <c r="F77" s="1915"/>
    </row>
    <row r="78" spans="1:8" ht="13" thickBot="1" x14ac:dyDescent="0.3">
      <c r="A78" s="1903"/>
      <c r="B78" s="1904"/>
      <c r="C78" s="1905"/>
      <c r="D78" s="1905"/>
      <c r="E78" s="1915"/>
      <c r="F78" s="1915"/>
    </row>
    <row r="79" spans="1:8" ht="15.75" customHeight="1" thickTop="1" x14ac:dyDescent="0.25">
      <c r="A79" s="2217"/>
      <c r="B79" s="2218"/>
      <c r="C79" s="2218"/>
      <c r="D79" s="2218"/>
      <c r="E79" s="2219"/>
      <c r="F79" s="1953"/>
      <c r="G79" s="1881"/>
    </row>
  </sheetData>
  <mergeCells count="17">
    <mergeCell ref="A79:E79"/>
    <mergeCell ref="A20:A26"/>
    <mergeCell ref="C20:C26"/>
    <mergeCell ref="D20:D26"/>
    <mergeCell ref="E20:E26"/>
    <mergeCell ref="A70:E70"/>
    <mergeCell ref="B72:F72"/>
    <mergeCell ref="F20:F26"/>
    <mergeCell ref="A1:F1"/>
    <mergeCell ref="A2:F2"/>
    <mergeCell ref="A3:F3"/>
    <mergeCell ref="A4:F4"/>
    <mergeCell ref="A12:A18"/>
    <mergeCell ref="C12:C18"/>
    <mergeCell ref="D12:D18"/>
    <mergeCell ref="E12:E18"/>
    <mergeCell ref="F12:F18"/>
  </mergeCells>
  <pageMargins left="0.7" right="0.7" top="0.75" bottom="0.75" header="0.3" footer="0.3"/>
  <pageSetup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6"/>
  <sheetViews>
    <sheetView view="pageBreakPreview" zoomScale="90" zoomScaleNormal="100" zoomScaleSheetLayoutView="90" workbookViewId="0">
      <pane ySplit="5" topLeftCell="A6" activePane="bottomLeft" state="frozen"/>
      <selection activeCell="A5" sqref="A5:F5"/>
      <selection pane="bottomLeft" activeCell="B11" sqref="B11"/>
    </sheetView>
  </sheetViews>
  <sheetFormatPr defaultColWidth="9.1796875" defaultRowHeight="14" x14ac:dyDescent="0.25"/>
  <cols>
    <col min="1" max="1" width="8.7265625" style="241" customWidth="1"/>
    <col min="2" max="2" width="66.81640625" style="242" customWidth="1"/>
    <col min="3" max="3" width="7.54296875" style="241" customWidth="1"/>
    <col min="4" max="4" width="9.453125" style="241" customWidth="1"/>
    <col min="5" max="5" width="12.1796875" style="243" customWidth="1"/>
    <col min="6" max="6" width="14.1796875" style="243" customWidth="1"/>
    <col min="7" max="16384" width="9.1796875" style="333"/>
  </cols>
  <sheetData>
    <row r="1" spans="1:6" ht="14.25" customHeight="1" x14ac:dyDescent="0.25">
      <c r="A1" s="2095" t="s">
        <v>0</v>
      </c>
      <c r="B1" s="2095"/>
      <c r="C1" s="2095"/>
      <c r="D1" s="2095"/>
      <c r="E1" s="2095"/>
      <c r="F1" s="2095"/>
    </row>
    <row r="2" spans="1:6" ht="14.25" customHeight="1" x14ac:dyDescent="0.25">
      <c r="A2" s="2095" t="s">
        <v>2491</v>
      </c>
      <c r="B2" s="2095"/>
      <c r="C2" s="2095"/>
      <c r="D2" s="2095"/>
      <c r="E2" s="2095"/>
      <c r="F2" s="2095"/>
    </row>
    <row r="3" spans="1:6" ht="14.25" customHeight="1" x14ac:dyDescent="0.25">
      <c r="A3" s="2096" t="s">
        <v>1975</v>
      </c>
      <c r="B3" s="2096"/>
      <c r="C3" s="2096"/>
      <c r="D3" s="2096"/>
      <c r="E3" s="2096"/>
      <c r="F3" s="2096"/>
    </row>
    <row r="4" spans="1:6" ht="14.25" customHeight="1" x14ac:dyDescent="0.25">
      <c r="A4" s="328" t="s">
        <v>2484</v>
      </c>
      <c r="B4" s="589"/>
      <c r="C4" s="590"/>
      <c r="D4" s="590"/>
      <c r="E4" s="591"/>
      <c r="F4" s="592"/>
    </row>
    <row r="5" spans="1:6" ht="14.25" customHeight="1" x14ac:dyDescent="0.25">
      <c r="A5" s="593" t="s">
        <v>722</v>
      </c>
      <c r="B5" s="593" t="s">
        <v>723</v>
      </c>
      <c r="C5" s="593" t="s">
        <v>724</v>
      </c>
      <c r="D5" s="593" t="s">
        <v>725</v>
      </c>
      <c r="E5" s="593" t="s">
        <v>726</v>
      </c>
      <c r="F5" s="593" t="s">
        <v>727</v>
      </c>
    </row>
    <row r="6" spans="1:6" x14ac:dyDescent="0.25">
      <c r="A6" s="190"/>
      <c r="B6" s="191" t="s">
        <v>85</v>
      </c>
      <c r="C6" s="190"/>
      <c r="D6" s="192"/>
      <c r="E6" s="193"/>
      <c r="F6" s="194"/>
    </row>
    <row r="7" spans="1:6" x14ac:dyDescent="0.25">
      <c r="A7" s="190"/>
      <c r="B7" s="191"/>
      <c r="C7" s="190"/>
      <c r="D7" s="192"/>
      <c r="E7" s="193"/>
      <c r="F7" s="194"/>
    </row>
    <row r="8" spans="1:6" x14ac:dyDescent="0.25">
      <c r="A8" s="190"/>
      <c r="B8" s="191"/>
      <c r="C8" s="190"/>
      <c r="D8" s="192"/>
      <c r="E8" s="193"/>
      <c r="F8" s="194"/>
    </row>
    <row r="9" spans="1:6" x14ac:dyDescent="0.25">
      <c r="A9" s="190"/>
      <c r="B9" s="195" t="s">
        <v>963</v>
      </c>
      <c r="C9" s="190"/>
      <c r="D9" s="196"/>
      <c r="E9" s="193"/>
      <c r="F9" s="194"/>
    </row>
    <row r="10" spans="1:6" ht="25" x14ac:dyDescent="0.25">
      <c r="A10" s="190"/>
      <c r="B10" s="456" t="s">
        <v>2455</v>
      </c>
      <c r="C10" s="190"/>
      <c r="D10" s="196"/>
      <c r="E10" s="193"/>
      <c r="F10" s="194"/>
    </row>
    <row r="11" spans="1:6" x14ac:dyDescent="0.25">
      <c r="A11" s="198"/>
      <c r="B11" s="199" t="s">
        <v>221</v>
      </c>
      <c r="C11" s="198"/>
      <c r="D11" s="200"/>
      <c r="E11" s="194"/>
      <c r="F11" s="194"/>
    </row>
    <row r="12" spans="1:6" x14ac:dyDescent="0.25">
      <c r="A12" s="198"/>
      <c r="B12" s="201"/>
      <c r="C12" s="198"/>
      <c r="D12" s="200"/>
      <c r="E12" s="194"/>
      <c r="F12" s="194"/>
    </row>
    <row r="13" spans="1:6" x14ac:dyDescent="0.25">
      <c r="A13" s="198"/>
      <c r="B13" s="199" t="s">
        <v>158</v>
      </c>
      <c r="C13" s="198"/>
      <c r="D13" s="200"/>
      <c r="E13" s="194"/>
      <c r="F13" s="194"/>
    </row>
    <row r="14" spans="1:6" x14ac:dyDescent="0.25">
      <c r="A14" s="198"/>
      <c r="B14" s="201"/>
      <c r="C14" s="198"/>
      <c r="D14" s="200"/>
      <c r="E14" s="194"/>
      <c r="F14" s="194"/>
    </row>
    <row r="15" spans="1:6" ht="16.5" x14ac:dyDescent="0.25">
      <c r="A15" s="198" t="s">
        <v>964</v>
      </c>
      <c r="B15" s="195" t="s">
        <v>965</v>
      </c>
      <c r="C15" s="198" t="s">
        <v>966</v>
      </c>
      <c r="D15" s="202">
        <v>210</v>
      </c>
      <c r="E15" s="194"/>
      <c r="F15" s="194">
        <f>D15*E15</f>
        <v>0</v>
      </c>
    </row>
    <row r="16" spans="1:6" x14ac:dyDescent="0.25">
      <c r="A16" s="190"/>
      <c r="B16" s="197"/>
      <c r="C16" s="190"/>
      <c r="D16" s="196"/>
      <c r="E16" s="194"/>
      <c r="F16" s="194"/>
    </row>
    <row r="17" spans="1:6" x14ac:dyDescent="0.25">
      <c r="A17" s="198"/>
      <c r="B17" s="203" t="s">
        <v>161</v>
      </c>
      <c r="C17" s="198"/>
      <c r="D17" s="204"/>
      <c r="E17" s="194"/>
      <c r="F17" s="194"/>
    </row>
    <row r="18" spans="1:6" x14ac:dyDescent="0.25">
      <c r="A18" s="198"/>
      <c r="B18" s="205"/>
      <c r="C18" s="198"/>
      <c r="D18" s="206"/>
      <c r="E18" s="194"/>
      <c r="F18" s="194"/>
    </row>
    <row r="19" spans="1:6" ht="28" x14ac:dyDescent="0.25">
      <c r="A19" s="198"/>
      <c r="B19" s="205" t="s">
        <v>967</v>
      </c>
      <c r="C19" s="198"/>
      <c r="D19" s="206"/>
      <c r="E19" s="194"/>
      <c r="F19" s="194"/>
    </row>
    <row r="20" spans="1:6" x14ac:dyDescent="0.25">
      <c r="A20" s="198"/>
      <c r="B20" s="205"/>
      <c r="C20" s="198"/>
      <c r="D20" s="206"/>
      <c r="E20" s="194"/>
      <c r="F20" s="194"/>
    </row>
    <row r="21" spans="1:6" x14ac:dyDescent="0.25">
      <c r="A21" s="198" t="s">
        <v>163</v>
      </c>
      <c r="B21" s="195" t="s">
        <v>164</v>
      </c>
      <c r="C21" s="198" t="s">
        <v>19</v>
      </c>
      <c r="D21" s="206">
        <v>2</v>
      </c>
      <c r="E21" s="807"/>
      <c r="F21" s="194">
        <f>D21*E21</f>
        <v>0</v>
      </c>
    </row>
    <row r="22" spans="1:6" x14ac:dyDescent="0.25">
      <c r="A22" s="1990" t="s">
        <v>224</v>
      </c>
      <c r="B22" s="1991" t="s">
        <v>225</v>
      </c>
      <c r="C22" s="1990" t="s">
        <v>19</v>
      </c>
      <c r="D22" s="1992">
        <v>2</v>
      </c>
      <c r="E22" s="807"/>
      <c r="F22" s="808">
        <f>D22*E22</f>
        <v>0</v>
      </c>
    </row>
    <row r="23" spans="1:6" x14ac:dyDescent="0.25">
      <c r="A23" s="190"/>
      <c r="B23" s="197"/>
      <c r="C23" s="190"/>
      <c r="D23" s="192"/>
      <c r="E23" s="194"/>
      <c r="F23" s="194"/>
    </row>
    <row r="24" spans="1:6" x14ac:dyDescent="0.25">
      <c r="A24" s="198"/>
      <c r="B24" s="203" t="s">
        <v>165</v>
      </c>
      <c r="C24" s="198"/>
      <c r="D24" s="206"/>
      <c r="E24" s="194"/>
      <c r="F24" s="194"/>
    </row>
    <row r="25" spans="1:6" x14ac:dyDescent="0.25">
      <c r="A25" s="198"/>
      <c r="B25" s="203"/>
      <c r="C25" s="198"/>
      <c r="D25" s="206"/>
      <c r="E25" s="194"/>
      <c r="F25" s="194"/>
    </row>
    <row r="26" spans="1:6" ht="28" x14ac:dyDescent="0.25">
      <c r="A26" s="198"/>
      <c r="B26" s="205" t="s">
        <v>166</v>
      </c>
      <c r="C26" s="198"/>
      <c r="D26" s="206"/>
      <c r="E26" s="194"/>
      <c r="F26" s="194"/>
    </row>
    <row r="27" spans="1:6" x14ac:dyDescent="0.25">
      <c r="A27" s="198"/>
      <c r="B27" s="205"/>
      <c r="C27" s="198"/>
      <c r="D27" s="206"/>
      <c r="E27" s="194"/>
      <c r="F27" s="194"/>
    </row>
    <row r="28" spans="1:6" x14ac:dyDescent="0.25">
      <c r="A28" s="198" t="s">
        <v>167</v>
      </c>
      <c r="B28" s="195" t="s">
        <v>168</v>
      </c>
      <c r="C28" s="198" t="s">
        <v>19</v>
      </c>
      <c r="D28" s="206">
        <v>2</v>
      </c>
      <c r="E28" s="194"/>
      <c r="F28" s="194">
        <f>D28*E28</f>
        <v>0</v>
      </c>
    </row>
    <row r="29" spans="1:6" x14ac:dyDescent="0.25">
      <c r="A29" s="198"/>
      <c r="B29" s="207"/>
      <c r="C29" s="198"/>
      <c r="D29" s="206"/>
      <c r="E29" s="194"/>
      <c r="F29" s="194"/>
    </row>
    <row r="30" spans="1:6" x14ac:dyDescent="0.25">
      <c r="A30" s="198"/>
      <c r="B30" s="203" t="s">
        <v>86</v>
      </c>
      <c r="C30" s="198"/>
      <c r="D30" s="204"/>
      <c r="E30" s="194"/>
      <c r="F30" s="194"/>
    </row>
    <row r="31" spans="1:6" x14ac:dyDescent="0.25">
      <c r="A31" s="198"/>
      <c r="B31" s="203"/>
      <c r="C31" s="198"/>
      <c r="D31" s="204"/>
      <c r="E31" s="194"/>
      <c r="F31" s="194"/>
    </row>
    <row r="32" spans="1:6" x14ac:dyDescent="0.25">
      <c r="A32" s="198"/>
      <c r="B32" s="203" t="s">
        <v>514</v>
      </c>
      <c r="C32" s="198"/>
      <c r="D32" s="200"/>
      <c r="E32" s="194"/>
      <c r="F32" s="194"/>
    </row>
    <row r="33" spans="1:6" x14ac:dyDescent="0.25">
      <c r="A33" s="198"/>
      <c r="B33" s="203"/>
      <c r="C33" s="198"/>
      <c r="D33" s="200"/>
      <c r="E33" s="194"/>
      <c r="F33" s="194"/>
    </row>
    <row r="34" spans="1:6" x14ac:dyDescent="0.25">
      <c r="A34" s="198"/>
      <c r="B34" s="208" t="s">
        <v>227</v>
      </c>
      <c r="C34" s="198"/>
      <c r="D34" s="209"/>
      <c r="E34" s="210"/>
      <c r="F34" s="210"/>
    </row>
    <row r="35" spans="1:6" x14ac:dyDescent="0.25">
      <c r="A35" s="198"/>
      <c r="B35" s="208"/>
      <c r="C35" s="198"/>
      <c r="D35" s="209"/>
      <c r="E35" s="210"/>
      <c r="F35" s="210"/>
    </row>
    <row r="36" spans="1:6" x14ac:dyDescent="0.25">
      <c r="A36" s="198" t="s">
        <v>968</v>
      </c>
      <c r="B36" s="211" t="s">
        <v>969</v>
      </c>
      <c r="C36" s="198" t="s">
        <v>42</v>
      </c>
      <c r="D36" s="206">
        <v>36</v>
      </c>
      <c r="E36" s="210"/>
      <c r="F36" s="194">
        <f>D36*E36</f>
        <v>0</v>
      </c>
    </row>
    <row r="37" spans="1:6" x14ac:dyDescent="0.25">
      <c r="A37" s="198"/>
      <c r="B37" s="203"/>
      <c r="C37" s="198"/>
      <c r="D37" s="200"/>
      <c r="E37" s="194"/>
      <c r="F37" s="194"/>
    </row>
    <row r="38" spans="1:6" x14ac:dyDescent="0.25">
      <c r="A38" s="198"/>
      <c r="B38" s="208" t="s">
        <v>970</v>
      </c>
      <c r="C38" s="198"/>
      <c r="D38" s="212"/>
      <c r="E38" s="194"/>
      <c r="F38" s="194"/>
    </row>
    <row r="39" spans="1:6" x14ac:dyDescent="0.25">
      <c r="A39" s="198"/>
      <c r="B39" s="208"/>
      <c r="C39" s="198"/>
      <c r="D39" s="200"/>
      <c r="E39" s="194"/>
      <c r="F39" s="194"/>
    </row>
    <row r="40" spans="1:6" ht="28" x14ac:dyDescent="0.25">
      <c r="A40" s="198"/>
      <c r="B40" s="205" t="s">
        <v>971</v>
      </c>
      <c r="C40" s="198"/>
      <c r="D40" s="200"/>
      <c r="E40" s="194"/>
      <c r="F40" s="194"/>
    </row>
    <row r="41" spans="1:6" x14ac:dyDescent="0.25">
      <c r="A41" s="198"/>
      <c r="B41" s="207"/>
      <c r="C41" s="198"/>
      <c r="D41" s="200"/>
      <c r="E41" s="194"/>
      <c r="F41" s="194"/>
    </row>
    <row r="42" spans="1:6" x14ac:dyDescent="0.25">
      <c r="A42" s="198" t="s">
        <v>972</v>
      </c>
      <c r="B42" s="195" t="s">
        <v>973</v>
      </c>
      <c r="C42" s="198" t="s">
        <v>42</v>
      </c>
      <c r="D42" s="206">
        <v>15</v>
      </c>
      <c r="E42" s="194"/>
      <c r="F42" s="194">
        <f>D42*E42</f>
        <v>0</v>
      </c>
    </row>
    <row r="43" spans="1:6" x14ac:dyDescent="0.25">
      <c r="A43" s="198" t="s">
        <v>515</v>
      </c>
      <c r="B43" s="195" t="s">
        <v>974</v>
      </c>
      <c r="C43" s="198" t="s">
        <v>42</v>
      </c>
      <c r="D43" s="206">
        <f>60*0.5</f>
        <v>30</v>
      </c>
      <c r="E43" s="194"/>
      <c r="F43" s="194">
        <f>D43*E43</f>
        <v>0</v>
      </c>
    </row>
    <row r="44" spans="1:6" x14ac:dyDescent="0.25">
      <c r="A44" s="198"/>
      <c r="B44" s="195"/>
      <c r="C44" s="198"/>
      <c r="D44" s="206"/>
      <c r="E44" s="194"/>
      <c r="F44" s="194"/>
    </row>
    <row r="45" spans="1:6" x14ac:dyDescent="0.25">
      <c r="A45" s="198"/>
      <c r="B45" s="208" t="s">
        <v>975</v>
      </c>
      <c r="C45" s="198"/>
      <c r="D45" s="213"/>
      <c r="E45" s="194"/>
      <c r="F45" s="194"/>
    </row>
    <row r="46" spans="1:6" x14ac:dyDescent="0.25">
      <c r="A46" s="198"/>
      <c r="B46" s="208"/>
      <c r="C46" s="198"/>
      <c r="D46" s="213"/>
      <c r="E46" s="194"/>
      <c r="F46" s="194"/>
    </row>
    <row r="47" spans="1:6" ht="28" x14ac:dyDescent="0.25">
      <c r="A47" s="198"/>
      <c r="B47" s="205" t="s">
        <v>976</v>
      </c>
      <c r="C47" s="198"/>
      <c r="D47" s="213"/>
      <c r="E47" s="194"/>
      <c r="F47" s="194"/>
    </row>
    <row r="48" spans="1:6" x14ac:dyDescent="0.25">
      <c r="A48" s="198"/>
      <c r="B48" s="207"/>
      <c r="C48" s="198"/>
      <c r="D48" s="213"/>
      <c r="E48" s="194"/>
      <c r="F48" s="194"/>
    </row>
    <row r="49" spans="1:6" x14ac:dyDescent="0.25">
      <c r="A49" s="198" t="s">
        <v>977</v>
      </c>
      <c r="B49" s="195" t="s">
        <v>978</v>
      </c>
      <c r="C49" s="198" t="s">
        <v>42</v>
      </c>
      <c r="D49" s="206">
        <v>2</v>
      </c>
      <c r="E49" s="194"/>
      <c r="F49" s="194">
        <f>D49*E49</f>
        <v>0</v>
      </c>
    </row>
    <row r="50" spans="1:6" x14ac:dyDescent="0.25">
      <c r="A50" s="198"/>
      <c r="B50" s="195"/>
      <c r="C50" s="198"/>
      <c r="D50" s="213"/>
      <c r="E50" s="194"/>
      <c r="F50" s="194"/>
    </row>
    <row r="51" spans="1:6" x14ac:dyDescent="0.25">
      <c r="A51" s="198"/>
      <c r="B51" s="195"/>
      <c r="C51" s="198"/>
      <c r="D51" s="213"/>
      <c r="E51" s="194"/>
      <c r="F51" s="194"/>
    </row>
    <row r="52" spans="1:6" x14ac:dyDescent="0.25">
      <c r="A52" s="198"/>
      <c r="B52" s="195"/>
      <c r="C52" s="198"/>
      <c r="D52" s="213"/>
      <c r="E52" s="194"/>
      <c r="F52" s="194"/>
    </row>
    <row r="53" spans="1:6" x14ac:dyDescent="0.25">
      <c r="A53" s="198"/>
      <c r="B53" s="195"/>
      <c r="C53" s="198"/>
      <c r="D53" s="213"/>
      <c r="E53" s="194"/>
      <c r="F53" s="194"/>
    </row>
    <row r="54" spans="1:6" x14ac:dyDescent="0.25">
      <c r="A54" s="198"/>
      <c r="B54" s="195"/>
      <c r="C54" s="198"/>
      <c r="D54" s="213"/>
      <c r="E54" s="194"/>
      <c r="F54" s="194"/>
    </row>
    <row r="55" spans="1:6" x14ac:dyDescent="0.25">
      <c r="A55" s="198"/>
      <c r="B55" s="195"/>
      <c r="C55" s="198"/>
      <c r="D55" s="213"/>
      <c r="E55" s="194"/>
      <c r="F55" s="194"/>
    </row>
    <row r="56" spans="1:6" x14ac:dyDescent="0.25">
      <c r="A56" s="198"/>
      <c r="B56" s="195"/>
      <c r="C56" s="198"/>
      <c r="D56" s="213"/>
      <c r="E56" s="194"/>
      <c r="F56" s="194"/>
    </row>
    <row r="57" spans="1:6" x14ac:dyDescent="0.25">
      <c r="A57" s="198"/>
      <c r="B57" s="195"/>
      <c r="C57" s="198"/>
      <c r="D57" s="213"/>
      <c r="E57" s="194"/>
      <c r="F57" s="194"/>
    </row>
    <row r="58" spans="1:6" ht="14.5" thickBot="1" x14ac:dyDescent="0.3">
      <c r="A58" s="198"/>
      <c r="B58" s="195"/>
      <c r="C58" s="198"/>
      <c r="D58" s="213"/>
      <c r="E58" s="194"/>
      <c r="F58" s="194"/>
    </row>
    <row r="59" spans="1:6" ht="14.5" thickTop="1" x14ac:dyDescent="0.25">
      <c r="A59" s="2107" t="s">
        <v>103</v>
      </c>
      <c r="B59" s="2107"/>
      <c r="C59" s="2107"/>
      <c r="D59" s="2107"/>
      <c r="E59" s="2223"/>
      <c r="F59" s="1284">
        <f>SUM(F6:F58)</f>
        <v>0</v>
      </c>
    </row>
    <row r="60" spans="1:6" x14ac:dyDescent="0.25">
      <c r="A60" s="198"/>
      <c r="B60" s="195"/>
      <c r="C60" s="198"/>
      <c r="D60" s="213"/>
      <c r="E60" s="194"/>
      <c r="F60" s="194"/>
    </row>
    <row r="61" spans="1:6" x14ac:dyDescent="0.25">
      <c r="A61" s="198"/>
      <c r="B61" s="214" t="s">
        <v>738</v>
      </c>
      <c r="C61" s="198"/>
      <c r="D61" s="213"/>
      <c r="E61" s="194"/>
      <c r="F61" s="194"/>
    </row>
    <row r="62" spans="1:6" x14ac:dyDescent="0.25">
      <c r="A62" s="198"/>
      <c r="B62" s="195"/>
      <c r="C62" s="198"/>
      <c r="D62" s="213"/>
      <c r="E62" s="194"/>
      <c r="F62" s="194"/>
    </row>
    <row r="63" spans="1:6" x14ac:dyDescent="0.25">
      <c r="A63" s="198"/>
      <c r="B63" s="215" t="s">
        <v>979</v>
      </c>
      <c r="C63" s="198"/>
      <c r="D63" s="213"/>
      <c r="E63" s="194"/>
      <c r="F63" s="194"/>
    </row>
    <row r="64" spans="1:6" x14ac:dyDescent="0.25">
      <c r="A64" s="198"/>
      <c r="B64" s="215"/>
      <c r="C64" s="198"/>
      <c r="D64" s="213"/>
      <c r="E64" s="194"/>
      <c r="F64" s="194"/>
    </row>
    <row r="65" spans="1:6" ht="28" x14ac:dyDescent="0.25">
      <c r="A65" s="198"/>
      <c r="B65" s="205" t="s">
        <v>980</v>
      </c>
      <c r="C65" s="198"/>
      <c r="D65" s="213"/>
      <c r="E65" s="194"/>
      <c r="F65" s="194"/>
    </row>
    <row r="66" spans="1:6" x14ac:dyDescent="0.25">
      <c r="A66" s="198"/>
      <c r="B66" s="195"/>
      <c r="C66" s="198"/>
      <c r="D66" s="213"/>
      <c r="E66" s="194"/>
      <c r="F66" s="194"/>
    </row>
    <row r="67" spans="1:6" ht="28" x14ac:dyDescent="0.25">
      <c r="A67" s="198" t="s">
        <v>507</v>
      </c>
      <c r="B67" s="195" t="s">
        <v>981</v>
      </c>
      <c r="C67" s="198" t="s">
        <v>48</v>
      </c>
      <c r="D67" s="200">
        <f>60*0.69</f>
        <v>41.4</v>
      </c>
      <c r="E67" s="194"/>
      <c r="F67" s="194">
        <f>D67*E67</f>
        <v>0</v>
      </c>
    </row>
    <row r="68" spans="1:6" x14ac:dyDescent="0.25">
      <c r="A68" s="198"/>
      <c r="B68" s="195"/>
      <c r="C68" s="198"/>
      <c r="D68" s="206"/>
      <c r="E68" s="194"/>
      <c r="F68" s="194"/>
    </row>
    <row r="69" spans="1:6" ht="28" x14ac:dyDescent="0.25">
      <c r="A69" s="198" t="s">
        <v>505</v>
      </c>
      <c r="B69" s="195" t="s">
        <v>982</v>
      </c>
      <c r="C69" s="198" t="s">
        <v>48</v>
      </c>
      <c r="D69" s="213">
        <v>1.5</v>
      </c>
      <c r="E69" s="194"/>
      <c r="F69" s="194">
        <f>D69*E69</f>
        <v>0</v>
      </c>
    </row>
    <row r="70" spans="1:6" x14ac:dyDescent="0.25">
      <c r="A70" s="198"/>
      <c r="B70" s="195"/>
      <c r="C70" s="198"/>
      <c r="D70" s="213"/>
      <c r="E70" s="194"/>
      <c r="F70" s="194"/>
    </row>
    <row r="71" spans="1:6" x14ac:dyDescent="0.25">
      <c r="A71" s="198"/>
      <c r="B71" s="215" t="s">
        <v>91</v>
      </c>
      <c r="C71" s="206"/>
      <c r="D71" s="213"/>
      <c r="E71" s="194"/>
      <c r="F71" s="194"/>
    </row>
    <row r="72" spans="1:6" x14ac:dyDescent="0.25">
      <c r="A72" s="198"/>
      <c r="B72" s="215"/>
      <c r="C72" s="198"/>
      <c r="D72" s="213"/>
      <c r="E72" s="194"/>
      <c r="F72" s="194"/>
    </row>
    <row r="73" spans="1:6" ht="28" x14ac:dyDescent="0.25">
      <c r="A73" s="198"/>
      <c r="B73" s="205" t="s">
        <v>983</v>
      </c>
      <c r="C73" s="198"/>
      <c r="D73" s="213"/>
      <c r="E73" s="194"/>
      <c r="F73" s="194"/>
    </row>
    <row r="74" spans="1:6" x14ac:dyDescent="0.25">
      <c r="A74" s="198"/>
      <c r="B74" s="195"/>
      <c r="C74" s="198"/>
      <c r="D74" s="213"/>
      <c r="E74" s="194"/>
      <c r="F74" s="194"/>
    </row>
    <row r="75" spans="1:6" x14ac:dyDescent="0.25">
      <c r="A75" s="198" t="s">
        <v>519</v>
      </c>
      <c r="B75" s="195" t="s">
        <v>984</v>
      </c>
      <c r="C75" s="198" t="s">
        <v>42</v>
      </c>
      <c r="D75" s="206">
        <f>D36+D43/3</f>
        <v>46</v>
      </c>
      <c r="E75" s="194"/>
      <c r="F75" s="194">
        <f>D75*E75</f>
        <v>0</v>
      </c>
    </row>
    <row r="76" spans="1:6" x14ac:dyDescent="0.25">
      <c r="A76" s="198" t="s">
        <v>985</v>
      </c>
      <c r="B76" s="195" t="s">
        <v>975</v>
      </c>
      <c r="C76" s="198" t="s">
        <v>42</v>
      </c>
      <c r="D76" s="206">
        <v>1</v>
      </c>
      <c r="E76" s="194"/>
      <c r="F76" s="194">
        <f>D76*E76</f>
        <v>0</v>
      </c>
    </row>
    <row r="77" spans="1:6" x14ac:dyDescent="0.25">
      <c r="A77" s="198"/>
      <c r="B77" s="195"/>
      <c r="C77" s="198"/>
      <c r="D77" s="212"/>
      <c r="E77" s="194"/>
      <c r="F77" s="194"/>
    </row>
    <row r="78" spans="1:6" x14ac:dyDescent="0.25">
      <c r="A78" s="198"/>
      <c r="B78" s="214" t="s">
        <v>986</v>
      </c>
      <c r="C78" s="198"/>
      <c r="D78" s="216"/>
      <c r="E78" s="194"/>
      <c r="F78" s="194"/>
    </row>
    <row r="79" spans="1:6" x14ac:dyDescent="0.25">
      <c r="A79" s="198"/>
      <c r="B79" s="201"/>
      <c r="C79" s="198"/>
      <c r="D79" s="216"/>
      <c r="E79" s="194"/>
      <c r="F79" s="194"/>
    </row>
    <row r="80" spans="1:6" ht="42" x14ac:dyDescent="0.25">
      <c r="A80" s="198" t="s">
        <v>987</v>
      </c>
      <c r="B80" s="201" t="s">
        <v>988</v>
      </c>
      <c r="C80" s="198" t="s">
        <v>649</v>
      </c>
      <c r="D80" s="216">
        <v>1</v>
      </c>
      <c r="E80" s="194"/>
      <c r="F80" s="194">
        <f>D80*E80</f>
        <v>0</v>
      </c>
    </row>
    <row r="81" spans="1:6" x14ac:dyDescent="0.25">
      <c r="A81" s="198"/>
      <c r="B81" s="201"/>
      <c r="C81" s="198"/>
      <c r="D81" s="216"/>
      <c r="E81" s="194"/>
      <c r="F81" s="194"/>
    </row>
    <row r="82" spans="1:6" x14ac:dyDescent="0.25">
      <c r="A82" s="198"/>
      <c r="B82" s="214" t="s">
        <v>94</v>
      </c>
      <c r="C82" s="198"/>
      <c r="D82" s="217"/>
      <c r="E82" s="194"/>
      <c r="F82" s="194"/>
    </row>
    <row r="83" spans="1:6" x14ac:dyDescent="0.25">
      <c r="A83" s="198"/>
      <c r="B83" s="201"/>
      <c r="C83" s="198"/>
      <c r="D83" s="217"/>
      <c r="E83" s="194"/>
      <c r="F83" s="194"/>
    </row>
    <row r="84" spans="1:6" ht="28" x14ac:dyDescent="0.25">
      <c r="A84" s="198"/>
      <c r="B84" s="205" t="s">
        <v>989</v>
      </c>
      <c r="C84" s="198"/>
      <c r="D84" s="217"/>
      <c r="E84" s="194"/>
      <c r="F84" s="194"/>
    </row>
    <row r="85" spans="1:6" x14ac:dyDescent="0.25">
      <c r="A85" s="198"/>
      <c r="B85" s="195"/>
      <c r="C85" s="198"/>
      <c r="D85" s="217"/>
      <c r="E85" s="194"/>
      <c r="F85" s="194"/>
    </row>
    <row r="86" spans="1:6" ht="28" x14ac:dyDescent="0.25">
      <c r="A86" s="198" t="s">
        <v>95</v>
      </c>
      <c r="B86" s="195" t="s">
        <v>990</v>
      </c>
      <c r="C86" s="198" t="s">
        <v>42</v>
      </c>
      <c r="D86" s="206">
        <f>D43*2/3</f>
        <v>20</v>
      </c>
      <c r="E86" s="194"/>
      <c r="F86" s="194">
        <f>D86*E86</f>
        <v>0</v>
      </c>
    </row>
    <row r="87" spans="1:6" x14ac:dyDescent="0.25">
      <c r="A87" s="198"/>
      <c r="B87" s="195"/>
      <c r="C87" s="198"/>
      <c r="D87" s="200"/>
      <c r="E87" s="194"/>
      <c r="F87" s="194"/>
    </row>
    <row r="88" spans="1:6" ht="42" x14ac:dyDescent="0.25">
      <c r="A88" s="198" t="s">
        <v>991</v>
      </c>
      <c r="B88" s="201" t="s">
        <v>992</v>
      </c>
      <c r="C88" s="198" t="s">
        <v>42</v>
      </c>
      <c r="D88" s="200">
        <f>82*0.05</f>
        <v>4.1000000000000005</v>
      </c>
      <c r="E88" s="194"/>
      <c r="F88" s="194">
        <f>D88*E88</f>
        <v>0</v>
      </c>
    </row>
    <row r="89" spans="1:6" x14ac:dyDescent="0.25">
      <c r="A89" s="198"/>
      <c r="B89" s="201"/>
      <c r="C89" s="198"/>
      <c r="D89" s="200"/>
      <c r="E89" s="194"/>
      <c r="F89" s="194"/>
    </row>
    <row r="90" spans="1:6" ht="42" x14ac:dyDescent="0.25">
      <c r="A90" s="198" t="s">
        <v>526</v>
      </c>
      <c r="B90" s="201" t="s">
        <v>2431</v>
      </c>
      <c r="C90" s="198" t="s">
        <v>42</v>
      </c>
      <c r="D90" s="200">
        <f>82*0.3</f>
        <v>24.599999999999998</v>
      </c>
      <c r="E90" s="194"/>
      <c r="F90" s="194">
        <f>D90*E90</f>
        <v>0</v>
      </c>
    </row>
    <row r="91" spans="1:6" x14ac:dyDescent="0.25">
      <c r="A91" s="198"/>
      <c r="B91" s="201"/>
      <c r="C91" s="198"/>
      <c r="D91" s="217"/>
      <c r="E91" s="194"/>
      <c r="F91" s="194"/>
    </row>
    <row r="92" spans="1:6" x14ac:dyDescent="0.25">
      <c r="A92" s="198"/>
      <c r="B92" s="215" t="s">
        <v>993</v>
      </c>
      <c r="C92" s="198"/>
      <c r="D92" s="212"/>
      <c r="E92" s="194"/>
      <c r="F92" s="194"/>
    </row>
    <row r="93" spans="1:6" x14ac:dyDescent="0.25">
      <c r="A93" s="198"/>
      <c r="B93" s="215"/>
      <c r="C93" s="198"/>
      <c r="D93" s="212"/>
      <c r="E93" s="194"/>
      <c r="F93" s="194"/>
    </row>
    <row r="94" spans="1:6" ht="28" x14ac:dyDescent="0.25">
      <c r="A94" s="218"/>
      <c r="B94" s="205" t="s">
        <v>994</v>
      </c>
      <c r="C94" s="198"/>
      <c r="D94" s="212"/>
      <c r="E94" s="194"/>
      <c r="F94" s="194"/>
    </row>
    <row r="95" spans="1:6" x14ac:dyDescent="0.25">
      <c r="A95" s="218"/>
      <c r="B95" s="207"/>
      <c r="C95" s="198"/>
      <c r="D95" s="212"/>
      <c r="E95" s="194"/>
      <c r="F95" s="194"/>
    </row>
    <row r="96" spans="1:6" x14ac:dyDescent="0.25">
      <c r="A96" s="218" t="s">
        <v>995</v>
      </c>
      <c r="B96" s="195" t="s">
        <v>506</v>
      </c>
      <c r="C96" s="198" t="s">
        <v>48</v>
      </c>
      <c r="D96" s="206">
        <f>60*0.69</f>
        <v>41.4</v>
      </c>
      <c r="E96" s="194"/>
      <c r="F96" s="194">
        <f>D96*E96</f>
        <v>0</v>
      </c>
    </row>
    <row r="97" spans="1:6" x14ac:dyDescent="0.25">
      <c r="A97" s="218"/>
      <c r="B97" s="207"/>
      <c r="C97" s="198"/>
      <c r="D97" s="212"/>
      <c r="E97" s="194"/>
      <c r="F97" s="194"/>
    </row>
    <row r="98" spans="1:6" ht="28" x14ac:dyDescent="0.25">
      <c r="A98" s="218"/>
      <c r="B98" s="205" t="s">
        <v>996</v>
      </c>
      <c r="C98" s="198"/>
      <c r="D98" s="212"/>
      <c r="E98" s="194"/>
      <c r="F98" s="194"/>
    </row>
    <row r="99" spans="1:6" x14ac:dyDescent="0.25">
      <c r="A99" s="218"/>
      <c r="B99" s="207"/>
      <c r="C99" s="198"/>
      <c r="D99" s="212"/>
      <c r="E99" s="194"/>
      <c r="F99" s="194"/>
    </row>
    <row r="100" spans="1:6" ht="14.5" thickBot="1" x14ac:dyDescent="0.3">
      <c r="A100" s="198" t="s">
        <v>997</v>
      </c>
      <c r="B100" s="195" t="s">
        <v>506</v>
      </c>
      <c r="C100" s="198" t="s">
        <v>48</v>
      </c>
      <c r="D100" s="200">
        <v>1.5</v>
      </c>
      <c r="E100" s="194"/>
      <c r="F100" s="194">
        <f>D100*E100</f>
        <v>0</v>
      </c>
    </row>
    <row r="101" spans="1:6" ht="14.5" thickTop="1" x14ac:dyDescent="0.25">
      <c r="A101" s="2107" t="s">
        <v>103</v>
      </c>
      <c r="B101" s="2107"/>
      <c r="C101" s="2107"/>
      <c r="D101" s="2107"/>
      <c r="E101" s="2223"/>
      <c r="F101" s="1284">
        <f>SUM(F61:F100)</f>
        <v>0</v>
      </c>
    </row>
    <row r="102" spans="1:6" x14ac:dyDescent="0.25">
      <c r="A102" s="211"/>
      <c r="B102" s="203" t="s">
        <v>998</v>
      </c>
      <c r="C102" s="211"/>
      <c r="D102" s="219"/>
      <c r="E102" s="194"/>
      <c r="F102" s="194"/>
    </row>
    <row r="103" spans="1:6" x14ac:dyDescent="0.25">
      <c r="A103" s="211"/>
      <c r="B103" s="203"/>
      <c r="C103" s="211"/>
      <c r="D103" s="219"/>
      <c r="E103" s="194"/>
      <c r="F103" s="194"/>
    </row>
    <row r="104" spans="1:6" ht="46.5" customHeight="1" x14ac:dyDescent="0.25">
      <c r="A104" s="198" t="s">
        <v>232</v>
      </c>
      <c r="B104" s="195" t="s">
        <v>999</v>
      </c>
      <c r="C104" s="198" t="s">
        <v>48</v>
      </c>
      <c r="D104" s="220">
        <v>360</v>
      </c>
      <c r="E104" s="194"/>
      <c r="F104" s="194">
        <f>D104*E104</f>
        <v>0</v>
      </c>
    </row>
    <row r="105" spans="1:6" x14ac:dyDescent="0.25">
      <c r="A105" s="198"/>
      <c r="B105" s="195"/>
      <c r="C105" s="198"/>
      <c r="D105" s="220"/>
      <c r="E105" s="194"/>
      <c r="F105" s="194"/>
    </row>
    <row r="106" spans="1:6" x14ac:dyDescent="0.25">
      <c r="A106" s="198"/>
      <c r="B106" s="199" t="s">
        <v>1000</v>
      </c>
      <c r="C106" s="198"/>
      <c r="D106" s="217"/>
      <c r="E106" s="194"/>
      <c r="F106" s="194"/>
    </row>
    <row r="107" spans="1:6" x14ac:dyDescent="0.25">
      <c r="A107" s="198"/>
      <c r="B107" s="201"/>
      <c r="C107" s="198"/>
      <c r="D107" s="217"/>
      <c r="E107" s="194"/>
      <c r="F107" s="194"/>
    </row>
    <row r="108" spans="1:6" x14ac:dyDescent="0.25">
      <c r="A108" s="198"/>
      <c r="B108" s="214" t="s">
        <v>97</v>
      </c>
      <c r="C108" s="198"/>
      <c r="D108" s="212"/>
      <c r="E108" s="194"/>
      <c r="F108" s="194"/>
    </row>
    <row r="109" spans="1:6" x14ac:dyDescent="0.25">
      <c r="A109" s="198"/>
      <c r="B109" s="195"/>
      <c r="C109" s="198"/>
      <c r="D109" s="212"/>
      <c r="E109" s="194"/>
      <c r="F109" s="194"/>
    </row>
    <row r="110" spans="1:6" x14ac:dyDescent="0.25">
      <c r="A110" s="198"/>
      <c r="B110" s="215" t="s">
        <v>534</v>
      </c>
      <c r="C110" s="198"/>
      <c r="D110" s="212"/>
      <c r="E110" s="194"/>
      <c r="F110" s="194"/>
    </row>
    <row r="111" spans="1:6" x14ac:dyDescent="0.25">
      <c r="A111" s="198"/>
      <c r="B111" s="221" t="s">
        <v>104</v>
      </c>
      <c r="C111" s="198"/>
      <c r="D111" s="212"/>
      <c r="E111" s="194"/>
      <c r="F111" s="194"/>
    </row>
    <row r="112" spans="1:6" x14ac:dyDescent="0.25">
      <c r="A112" s="198"/>
      <c r="B112" s="221"/>
      <c r="C112" s="198"/>
      <c r="D112" s="212"/>
      <c r="E112" s="194"/>
      <c r="F112" s="194"/>
    </row>
    <row r="113" spans="1:6" ht="32.25" customHeight="1" x14ac:dyDescent="0.25">
      <c r="A113" s="198"/>
      <c r="B113" s="205" t="s">
        <v>1001</v>
      </c>
      <c r="C113" s="198"/>
      <c r="D113" s="212"/>
      <c r="E113" s="194"/>
      <c r="F113" s="194"/>
    </row>
    <row r="114" spans="1:6" x14ac:dyDescent="0.25">
      <c r="A114" s="198"/>
      <c r="B114" s="195"/>
      <c r="C114" s="198"/>
      <c r="D114" s="213"/>
      <c r="E114" s="194"/>
      <c r="F114" s="194"/>
    </row>
    <row r="115" spans="1:6" x14ac:dyDescent="0.25">
      <c r="A115" s="218" t="s">
        <v>700</v>
      </c>
      <c r="B115" s="195" t="s">
        <v>107</v>
      </c>
      <c r="C115" s="198" t="s">
        <v>42</v>
      </c>
      <c r="D115" s="222">
        <f>ROUNDUP(60*0.69*0.075,0)</f>
        <v>4</v>
      </c>
      <c r="E115" s="194"/>
      <c r="F115" s="194">
        <f>D115*E115</f>
        <v>0</v>
      </c>
    </row>
    <row r="116" spans="1:6" x14ac:dyDescent="0.25">
      <c r="A116" s="218"/>
      <c r="B116" s="195"/>
      <c r="C116" s="198"/>
      <c r="D116" s="222"/>
      <c r="E116" s="194"/>
      <c r="F116" s="194"/>
    </row>
    <row r="117" spans="1:6" ht="29.25" customHeight="1" x14ac:dyDescent="0.25">
      <c r="A117" s="223"/>
      <c r="B117" s="205" t="s">
        <v>1001</v>
      </c>
      <c r="C117" s="223"/>
      <c r="D117" s="223"/>
      <c r="E117" s="223"/>
      <c r="F117" s="223"/>
    </row>
    <row r="118" spans="1:6" x14ac:dyDescent="0.25">
      <c r="A118" s="198"/>
      <c r="B118" s="195"/>
      <c r="C118" s="198"/>
      <c r="D118" s="204"/>
      <c r="E118" s="194"/>
      <c r="F118" s="194"/>
    </row>
    <row r="119" spans="1:6" x14ac:dyDescent="0.25">
      <c r="A119" s="218"/>
      <c r="B119" s="208" t="s">
        <v>108</v>
      </c>
      <c r="C119" s="198"/>
      <c r="D119" s="213"/>
      <c r="E119" s="194"/>
      <c r="F119" s="194"/>
    </row>
    <row r="120" spans="1:6" x14ac:dyDescent="0.25">
      <c r="A120" s="218"/>
      <c r="B120" s="208"/>
      <c r="C120" s="198"/>
      <c r="D120" s="213"/>
      <c r="E120" s="194"/>
      <c r="F120" s="194"/>
    </row>
    <row r="121" spans="1:6" ht="30" customHeight="1" x14ac:dyDescent="0.25">
      <c r="A121" s="218"/>
      <c r="B121" s="205" t="s">
        <v>1002</v>
      </c>
      <c r="C121" s="198"/>
      <c r="D121" s="213"/>
      <c r="E121" s="194"/>
      <c r="F121" s="194"/>
    </row>
    <row r="122" spans="1:6" x14ac:dyDescent="0.25">
      <c r="A122" s="218"/>
      <c r="B122" s="195"/>
      <c r="C122" s="198"/>
      <c r="D122" s="213"/>
      <c r="E122" s="194"/>
      <c r="F122" s="194"/>
    </row>
    <row r="123" spans="1:6" x14ac:dyDescent="0.25">
      <c r="A123" s="218" t="s">
        <v>701</v>
      </c>
      <c r="B123" s="195" t="s">
        <v>107</v>
      </c>
      <c r="C123" s="198" t="s">
        <v>42</v>
      </c>
      <c r="D123" s="212">
        <v>14.3</v>
      </c>
      <c r="E123" s="194"/>
      <c r="F123" s="194">
        <f>D123*E123</f>
        <v>0</v>
      </c>
    </row>
    <row r="124" spans="1:6" x14ac:dyDescent="0.25">
      <c r="A124" s="198"/>
      <c r="B124" s="198"/>
      <c r="C124" s="198"/>
      <c r="D124" s="213"/>
      <c r="E124" s="194"/>
      <c r="F124" s="194"/>
    </row>
    <row r="125" spans="1:6" x14ac:dyDescent="0.25">
      <c r="A125" s="198"/>
      <c r="B125" s="203" t="s">
        <v>111</v>
      </c>
      <c r="C125" s="198"/>
      <c r="D125" s="213"/>
      <c r="E125" s="194"/>
      <c r="F125" s="194"/>
    </row>
    <row r="126" spans="1:6" x14ac:dyDescent="0.25">
      <c r="A126" s="198"/>
      <c r="B126" s="207"/>
      <c r="C126" s="198"/>
      <c r="D126" s="213"/>
      <c r="E126" s="194"/>
      <c r="F126" s="194"/>
    </row>
    <row r="127" spans="1:6" x14ac:dyDescent="0.25">
      <c r="A127" s="198"/>
      <c r="B127" s="215" t="s">
        <v>117</v>
      </c>
      <c r="C127" s="198"/>
      <c r="D127" s="213"/>
      <c r="E127" s="194"/>
      <c r="F127" s="194"/>
    </row>
    <row r="128" spans="1:6" ht="28" x14ac:dyDescent="0.25">
      <c r="A128" s="198"/>
      <c r="B128" s="205" t="s">
        <v>1003</v>
      </c>
      <c r="C128" s="198"/>
      <c r="D128" s="217"/>
      <c r="E128" s="194"/>
      <c r="F128" s="194"/>
    </row>
    <row r="129" spans="1:6" x14ac:dyDescent="0.25">
      <c r="A129" s="198"/>
      <c r="B129" s="201"/>
      <c r="C129" s="198"/>
      <c r="D129" s="217"/>
      <c r="E129" s="194"/>
      <c r="F129" s="194"/>
    </row>
    <row r="130" spans="1:6" x14ac:dyDescent="0.25">
      <c r="A130" s="218" t="s">
        <v>118</v>
      </c>
      <c r="B130" s="195" t="s">
        <v>1004</v>
      </c>
      <c r="C130" s="198" t="s">
        <v>42</v>
      </c>
      <c r="D130" s="212">
        <f>D115</f>
        <v>4</v>
      </c>
      <c r="E130" s="194"/>
      <c r="F130" s="194">
        <f>D130*E130</f>
        <v>0</v>
      </c>
    </row>
    <row r="131" spans="1:6" x14ac:dyDescent="0.25">
      <c r="A131" s="198"/>
      <c r="B131" s="201"/>
      <c r="C131" s="198"/>
      <c r="D131" s="217"/>
      <c r="E131" s="194"/>
      <c r="F131" s="194"/>
    </row>
    <row r="132" spans="1:6" x14ac:dyDescent="0.25">
      <c r="A132" s="198"/>
      <c r="B132" s="214" t="s">
        <v>116</v>
      </c>
      <c r="C132" s="198"/>
      <c r="D132" s="212"/>
      <c r="E132" s="194"/>
      <c r="F132" s="194"/>
    </row>
    <row r="133" spans="1:6" x14ac:dyDescent="0.25">
      <c r="A133" s="198"/>
      <c r="B133" s="195"/>
      <c r="C133" s="198"/>
      <c r="D133" s="212"/>
      <c r="E133" s="194"/>
      <c r="F133" s="194"/>
    </row>
    <row r="134" spans="1:6" x14ac:dyDescent="0.25">
      <c r="A134" s="198"/>
      <c r="B134" s="215" t="s">
        <v>117</v>
      </c>
      <c r="C134" s="198"/>
      <c r="D134" s="212"/>
      <c r="E134" s="194"/>
      <c r="F134" s="194"/>
    </row>
    <row r="135" spans="1:6" ht="28" x14ac:dyDescent="0.25">
      <c r="A135" s="198"/>
      <c r="B135" s="205" t="s">
        <v>2432</v>
      </c>
      <c r="C135" s="198"/>
      <c r="D135" s="212"/>
      <c r="E135" s="194"/>
      <c r="F135" s="194"/>
    </row>
    <row r="136" spans="1:6" x14ac:dyDescent="0.25">
      <c r="A136" s="198"/>
      <c r="B136" s="195"/>
      <c r="C136" s="198"/>
      <c r="D136" s="212"/>
      <c r="E136" s="194"/>
      <c r="F136" s="194"/>
    </row>
    <row r="137" spans="1:6" x14ac:dyDescent="0.25">
      <c r="A137" s="218" t="s">
        <v>118</v>
      </c>
      <c r="B137" s="195" t="s">
        <v>1004</v>
      </c>
      <c r="C137" s="198" t="s">
        <v>42</v>
      </c>
      <c r="D137" s="212">
        <f>D123</f>
        <v>14.3</v>
      </c>
      <c r="E137" s="194"/>
      <c r="F137" s="194">
        <f>D137*E137</f>
        <v>0</v>
      </c>
    </row>
    <row r="138" spans="1:6" x14ac:dyDescent="0.25">
      <c r="A138" s="198"/>
      <c r="B138" s="205"/>
      <c r="C138" s="198"/>
      <c r="D138" s="217"/>
      <c r="E138" s="194"/>
      <c r="F138" s="194"/>
    </row>
    <row r="139" spans="1:6" x14ac:dyDescent="0.25">
      <c r="A139" s="198"/>
      <c r="B139" s="215" t="s">
        <v>1005</v>
      </c>
      <c r="C139" s="198"/>
      <c r="D139" s="213"/>
      <c r="E139" s="194"/>
      <c r="F139" s="194"/>
    </row>
    <row r="140" spans="1:6" ht="28" x14ac:dyDescent="0.25">
      <c r="A140" s="198"/>
      <c r="B140" s="205" t="s">
        <v>1006</v>
      </c>
      <c r="C140" s="198"/>
      <c r="D140" s="213"/>
      <c r="E140" s="194"/>
      <c r="F140" s="194"/>
    </row>
    <row r="141" spans="1:6" x14ac:dyDescent="0.25">
      <c r="A141" s="198"/>
      <c r="B141" s="205"/>
      <c r="C141" s="198"/>
      <c r="D141" s="213"/>
      <c r="E141" s="194"/>
      <c r="F141" s="194"/>
    </row>
    <row r="142" spans="1:6" ht="16.5" x14ac:dyDescent="0.25">
      <c r="A142" s="198" t="s">
        <v>705</v>
      </c>
      <c r="B142" s="195" t="s">
        <v>1007</v>
      </c>
      <c r="C142" s="198" t="s">
        <v>42</v>
      </c>
      <c r="D142" s="212">
        <v>2.8</v>
      </c>
      <c r="E142" s="194"/>
      <c r="F142" s="194">
        <f>D142*E142</f>
        <v>0</v>
      </c>
    </row>
    <row r="143" spans="1:6" x14ac:dyDescent="0.25">
      <c r="A143" s="198"/>
      <c r="B143" s="195"/>
      <c r="C143" s="198"/>
      <c r="D143" s="213"/>
      <c r="E143" s="194"/>
      <c r="F143" s="194"/>
    </row>
    <row r="144" spans="1:6" x14ac:dyDescent="0.25">
      <c r="A144" s="198"/>
      <c r="B144" s="195"/>
      <c r="C144" s="198"/>
      <c r="D144" s="213"/>
      <c r="E144" s="194"/>
      <c r="F144" s="194"/>
    </row>
    <row r="145" spans="1:6" x14ac:dyDescent="0.25">
      <c r="A145" s="198"/>
      <c r="B145" s="195"/>
      <c r="C145" s="198"/>
      <c r="D145" s="213"/>
      <c r="E145" s="194"/>
      <c r="F145" s="194"/>
    </row>
    <row r="146" spans="1:6" x14ac:dyDescent="0.25">
      <c r="A146" s="198"/>
      <c r="B146" s="195"/>
      <c r="C146" s="198"/>
      <c r="D146" s="213"/>
      <c r="E146" s="194"/>
      <c r="F146" s="194"/>
    </row>
    <row r="147" spans="1:6" x14ac:dyDescent="0.25">
      <c r="A147" s="198"/>
      <c r="B147" s="195"/>
      <c r="C147" s="198"/>
      <c r="D147" s="213"/>
      <c r="E147" s="194"/>
      <c r="F147" s="194"/>
    </row>
    <row r="148" spans="1:6" x14ac:dyDescent="0.25">
      <c r="A148" s="198"/>
      <c r="B148" s="195"/>
      <c r="C148" s="198"/>
      <c r="D148" s="213"/>
      <c r="E148" s="194"/>
      <c r="F148" s="194"/>
    </row>
    <row r="149" spans="1:6" x14ac:dyDescent="0.25">
      <c r="A149" s="198"/>
      <c r="B149" s="195"/>
      <c r="C149" s="198"/>
      <c r="D149" s="213"/>
      <c r="E149" s="194"/>
      <c r="F149" s="194"/>
    </row>
    <row r="150" spans="1:6" ht="14.5" thickBot="1" x14ac:dyDescent="0.3">
      <c r="A150" s="198"/>
      <c r="B150" s="195"/>
      <c r="C150" s="198"/>
      <c r="D150" s="213"/>
      <c r="E150" s="194"/>
      <c r="F150" s="194"/>
    </row>
    <row r="151" spans="1:6" ht="14.5" thickTop="1" x14ac:dyDescent="0.25">
      <c r="A151" s="2107" t="s">
        <v>103</v>
      </c>
      <c r="B151" s="2107"/>
      <c r="C151" s="2107"/>
      <c r="D151" s="2107"/>
      <c r="E151" s="2223"/>
      <c r="F151" s="1284">
        <f>SUM(F103:F150)</f>
        <v>0</v>
      </c>
    </row>
    <row r="152" spans="1:6" x14ac:dyDescent="0.25">
      <c r="A152" s="198"/>
      <c r="B152" s="199" t="s">
        <v>121</v>
      </c>
      <c r="C152" s="198"/>
      <c r="D152" s="217"/>
      <c r="E152" s="194"/>
      <c r="F152" s="194"/>
    </row>
    <row r="153" spans="1:6" ht="11.25" customHeight="1" x14ac:dyDescent="0.25">
      <c r="A153" s="198"/>
      <c r="B153" s="201"/>
      <c r="C153" s="198"/>
      <c r="D153" s="217"/>
      <c r="E153" s="194"/>
      <c r="F153" s="194"/>
    </row>
    <row r="154" spans="1:6" x14ac:dyDescent="0.25">
      <c r="A154" s="198"/>
      <c r="B154" s="214" t="s">
        <v>549</v>
      </c>
      <c r="C154" s="198"/>
      <c r="D154" s="217"/>
      <c r="E154" s="194"/>
      <c r="F154" s="194"/>
    </row>
    <row r="155" spans="1:6" x14ac:dyDescent="0.25">
      <c r="A155" s="198"/>
      <c r="B155" s="195"/>
      <c r="C155" s="198"/>
      <c r="D155" s="217"/>
      <c r="E155" s="194"/>
      <c r="F155" s="194"/>
    </row>
    <row r="156" spans="1:6" x14ac:dyDescent="0.25">
      <c r="A156" s="198"/>
      <c r="B156" s="221" t="s">
        <v>1008</v>
      </c>
      <c r="C156" s="198"/>
      <c r="D156" s="217"/>
      <c r="E156" s="194"/>
      <c r="F156" s="194"/>
    </row>
    <row r="157" spans="1:6" ht="11.25" customHeight="1" x14ac:dyDescent="0.25">
      <c r="A157" s="198"/>
      <c r="B157" s="201"/>
      <c r="C157" s="198"/>
      <c r="D157" s="217"/>
      <c r="E157" s="194"/>
      <c r="F157" s="194"/>
    </row>
    <row r="158" spans="1:6" ht="19.5" customHeight="1" x14ac:dyDescent="0.25">
      <c r="A158" s="198"/>
      <c r="B158" s="205" t="s">
        <v>1009</v>
      </c>
      <c r="C158" s="198"/>
      <c r="D158" s="217"/>
      <c r="E158" s="194"/>
      <c r="F158" s="194"/>
    </row>
    <row r="159" spans="1:6" ht="11.25" customHeight="1" x14ac:dyDescent="0.25">
      <c r="A159" s="198"/>
      <c r="B159" s="205"/>
      <c r="C159" s="198"/>
      <c r="D159" s="217"/>
      <c r="E159" s="194"/>
      <c r="F159" s="194"/>
    </row>
    <row r="160" spans="1:6" x14ac:dyDescent="0.25">
      <c r="A160" s="198" t="s">
        <v>1010</v>
      </c>
      <c r="B160" s="195" t="s">
        <v>1011</v>
      </c>
      <c r="C160" s="198" t="s">
        <v>48</v>
      </c>
      <c r="D160" s="206">
        <v>7</v>
      </c>
      <c r="E160" s="194"/>
      <c r="F160" s="194">
        <f>D160*E160</f>
        <v>0</v>
      </c>
    </row>
    <row r="161" spans="1:6" x14ac:dyDescent="0.25">
      <c r="A161" s="198" t="s">
        <v>1012</v>
      </c>
      <c r="B161" s="195" t="s">
        <v>393</v>
      </c>
      <c r="C161" s="198" t="s">
        <v>48</v>
      </c>
      <c r="D161" s="224">
        <v>0</v>
      </c>
      <c r="E161" s="194"/>
      <c r="F161" s="194">
        <f>D161*E161</f>
        <v>0</v>
      </c>
    </row>
    <row r="162" spans="1:6" x14ac:dyDescent="0.25">
      <c r="A162" s="198"/>
      <c r="B162" s="195"/>
      <c r="C162" s="198"/>
      <c r="D162" s="224"/>
      <c r="E162" s="194"/>
      <c r="F162" s="194"/>
    </row>
    <row r="163" spans="1:6" x14ac:dyDescent="0.25">
      <c r="A163" s="198"/>
      <c r="B163" s="221" t="s">
        <v>1013</v>
      </c>
      <c r="C163" s="198"/>
      <c r="D163" s="224"/>
      <c r="E163" s="194"/>
      <c r="F163" s="194"/>
    </row>
    <row r="164" spans="1:6" x14ac:dyDescent="0.25">
      <c r="A164" s="198"/>
      <c r="B164" s="201"/>
      <c r="C164" s="198"/>
      <c r="D164" s="224"/>
      <c r="E164" s="194"/>
      <c r="F164" s="194"/>
    </row>
    <row r="165" spans="1:6" x14ac:dyDescent="0.25">
      <c r="A165" s="198"/>
      <c r="B165" s="205" t="s">
        <v>1014</v>
      </c>
      <c r="C165" s="198"/>
      <c r="D165" s="224"/>
      <c r="E165" s="194"/>
      <c r="F165" s="194"/>
    </row>
    <row r="166" spans="1:6" ht="12" customHeight="1" x14ac:dyDescent="0.25">
      <c r="A166" s="198"/>
      <c r="B166" s="205"/>
      <c r="C166" s="198"/>
      <c r="D166" s="224"/>
      <c r="E166" s="194"/>
      <c r="F166" s="194"/>
    </row>
    <row r="167" spans="1:6" x14ac:dyDescent="0.25">
      <c r="A167" s="198" t="s">
        <v>1015</v>
      </c>
      <c r="B167" s="195" t="s">
        <v>1016</v>
      </c>
      <c r="C167" s="198" t="s">
        <v>48</v>
      </c>
      <c r="D167" s="206">
        <v>18</v>
      </c>
      <c r="E167" s="194"/>
      <c r="F167" s="194">
        <f>D167*E167</f>
        <v>0</v>
      </c>
    </row>
    <row r="168" spans="1:6" x14ac:dyDescent="0.25">
      <c r="A168" s="198" t="s">
        <v>418</v>
      </c>
      <c r="B168" s="195" t="s">
        <v>1011</v>
      </c>
      <c r="C168" s="198" t="s">
        <v>48</v>
      </c>
      <c r="D168" s="206">
        <f>60*2*0.3</f>
        <v>36</v>
      </c>
      <c r="E168" s="194"/>
      <c r="F168" s="194">
        <f>D168*E168</f>
        <v>0</v>
      </c>
    </row>
    <row r="169" spans="1:6" x14ac:dyDescent="0.25">
      <c r="A169" s="198"/>
      <c r="B169" s="195"/>
      <c r="C169" s="198"/>
      <c r="D169" s="213"/>
      <c r="E169" s="194"/>
      <c r="F169" s="194"/>
    </row>
    <row r="170" spans="1:6" x14ac:dyDescent="0.25">
      <c r="A170" s="198"/>
      <c r="B170" s="203" t="s">
        <v>131</v>
      </c>
      <c r="C170" s="198"/>
      <c r="D170" s="204"/>
      <c r="E170" s="194"/>
      <c r="F170" s="194"/>
    </row>
    <row r="171" spans="1:6" ht="12.75" customHeight="1" x14ac:dyDescent="0.25">
      <c r="A171" s="198"/>
      <c r="B171" s="207"/>
      <c r="C171" s="198"/>
      <c r="D171" s="200"/>
      <c r="E171" s="194"/>
      <c r="F171" s="194"/>
    </row>
    <row r="172" spans="1:6" x14ac:dyDescent="0.25">
      <c r="A172" s="198"/>
      <c r="B172" s="215" t="s">
        <v>1017</v>
      </c>
      <c r="C172" s="198"/>
      <c r="D172" s="204"/>
      <c r="E172" s="194"/>
      <c r="F172" s="194"/>
    </row>
    <row r="173" spans="1:6" ht="12" customHeight="1" x14ac:dyDescent="0.25">
      <c r="A173" s="198"/>
      <c r="B173" s="215"/>
      <c r="C173" s="198"/>
      <c r="D173" s="204"/>
      <c r="E173" s="194"/>
      <c r="F173" s="194"/>
    </row>
    <row r="174" spans="1:6" ht="28" x14ac:dyDescent="0.25">
      <c r="A174" s="198"/>
      <c r="B174" s="205" t="s">
        <v>1018</v>
      </c>
      <c r="C174" s="198"/>
      <c r="D174" s="204"/>
      <c r="E174" s="194"/>
      <c r="F174" s="194"/>
    </row>
    <row r="175" spans="1:6" x14ac:dyDescent="0.25">
      <c r="A175" s="198"/>
      <c r="B175" s="205"/>
      <c r="C175" s="198"/>
      <c r="D175" s="204"/>
      <c r="E175" s="194"/>
      <c r="F175" s="194"/>
    </row>
    <row r="176" spans="1:6" x14ac:dyDescent="0.25">
      <c r="A176" s="198" t="s">
        <v>1019</v>
      </c>
      <c r="B176" s="195" t="s">
        <v>1020</v>
      </c>
      <c r="C176" s="198" t="s">
        <v>50</v>
      </c>
      <c r="D176" s="206">
        <f>((D142)*0.05)*1000</f>
        <v>139.99999999999997</v>
      </c>
      <c r="E176" s="194"/>
      <c r="F176" s="194">
        <f>D176*E176</f>
        <v>0</v>
      </c>
    </row>
    <row r="177" spans="1:6" x14ac:dyDescent="0.25">
      <c r="A177" s="198"/>
      <c r="B177" s="195"/>
      <c r="C177" s="198"/>
      <c r="D177" s="206"/>
      <c r="E177" s="194"/>
      <c r="F177" s="194"/>
    </row>
    <row r="178" spans="1:6" x14ac:dyDescent="0.25">
      <c r="A178" s="198"/>
      <c r="B178" s="208" t="s">
        <v>556</v>
      </c>
      <c r="C178" s="198"/>
      <c r="D178" s="204"/>
      <c r="E178" s="194"/>
      <c r="F178" s="194"/>
    </row>
    <row r="179" spans="1:6" x14ac:dyDescent="0.25">
      <c r="A179" s="198"/>
      <c r="B179" s="208"/>
      <c r="C179" s="198"/>
      <c r="D179" s="204"/>
      <c r="E179" s="194"/>
      <c r="F179" s="194"/>
    </row>
    <row r="180" spans="1:6" ht="42" x14ac:dyDescent="0.25">
      <c r="A180" s="198"/>
      <c r="B180" s="205" t="s">
        <v>1021</v>
      </c>
      <c r="C180" s="198"/>
      <c r="D180" s="204"/>
      <c r="E180" s="194"/>
      <c r="F180" s="194"/>
    </row>
    <row r="181" spans="1:6" x14ac:dyDescent="0.25">
      <c r="A181" s="198"/>
      <c r="B181" s="207"/>
      <c r="C181" s="198"/>
      <c r="D181" s="204"/>
      <c r="E181" s="194"/>
      <c r="F181" s="194"/>
    </row>
    <row r="182" spans="1:6" x14ac:dyDescent="0.25">
      <c r="A182" s="198" t="s">
        <v>1022</v>
      </c>
      <c r="B182" s="207" t="s">
        <v>1023</v>
      </c>
      <c r="C182" s="198" t="s">
        <v>48</v>
      </c>
      <c r="D182" s="206">
        <v>81</v>
      </c>
      <c r="E182" s="194"/>
      <c r="F182" s="194">
        <f>D182*E182</f>
        <v>0</v>
      </c>
    </row>
    <row r="183" spans="1:6" x14ac:dyDescent="0.25">
      <c r="A183" s="198"/>
      <c r="B183" s="207"/>
      <c r="C183" s="198"/>
      <c r="D183" s="206"/>
      <c r="E183" s="194"/>
      <c r="F183" s="194"/>
    </row>
    <row r="184" spans="1:6" x14ac:dyDescent="0.25">
      <c r="A184" s="198"/>
      <c r="B184" s="214" t="s">
        <v>427</v>
      </c>
      <c r="C184" s="198"/>
      <c r="D184" s="217"/>
      <c r="E184" s="194"/>
      <c r="F184" s="194"/>
    </row>
    <row r="185" spans="1:6" x14ac:dyDescent="0.25">
      <c r="A185" s="198"/>
      <c r="B185" s="195"/>
      <c r="C185" s="198"/>
      <c r="D185" s="217"/>
      <c r="E185" s="194"/>
      <c r="F185" s="194"/>
    </row>
    <row r="186" spans="1:6" x14ac:dyDescent="0.25">
      <c r="A186" s="198"/>
      <c r="B186" s="215" t="s">
        <v>1024</v>
      </c>
      <c r="C186" s="198"/>
      <c r="D186" s="217"/>
      <c r="E186" s="194"/>
      <c r="F186" s="194"/>
    </row>
    <row r="187" spans="1:6" x14ac:dyDescent="0.25">
      <c r="A187" s="198"/>
      <c r="B187" s="195"/>
      <c r="C187" s="198"/>
      <c r="D187" s="217"/>
      <c r="E187" s="194"/>
      <c r="F187" s="194"/>
    </row>
    <row r="188" spans="1:6" x14ac:dyDescent="0.25">
      <c r="A188" s="198"/>
      <c r="B188" s="205" t="s">
        <v>1025</v>
      </c>
      <c r="C188" s="198"/>
      <c r="D188" s="217"/>
      <c r="E188" s="194"/>
      <c r="F188" s="194"/>
    </row>
    <row r="189" spans="1:6" x14ac:dyDescent="0.25">
      <c r="A189" s="198"/>
      <c r="B189" s="195"/>
      <c r="C189" s="198"/>
      <c r="D189" s="217"/>
      <c r="E189" s="194"/>
      <c r="F189" s="194"/>
    </row>
    <row r="190" spans="1:6" ht="16.5" x14ac:dyDescent="0.25">
      <c r="A190" s="198" t="s">
        <v>428</v>
      </c>
      <c r="B190" s="201" t="s">
        <v>1026</v>
      </c>
      <c r="C190" s="198" t="s">
        <v>966</v>
      </c>
      <c r="D190" s="224">
        <f>D182</f>
        <v>81</v>
      </c>
      <c r="E190" s="194"/>
      <c r="F190" s="194">
        <f>D190*E190</f>
        <v>0</v>
      </c>
    </row>
    <row r="191" spans="1:6" ht="16.5" x14ac:dyDescent="0.25">
      <c r="A191" s="198" t="s">
        <v>1027</v>
      </c>
      <c r="B191" s="225" t="s">
        <v>1028</v>
      </c>
      <c r="C191" s="198" t="s">
        <v>966</v>
      </c>
      <c r="D191" s="216">
        <v>0</v>
      </c>
      <c r="E191" s="194"/>
      <c r="F191" s="194">
        <f>D191*E191</f>
        <v>0</v>
      </c>
    </row>
    <row r="192" spans="1:6" x14ac:dyDescent="0.25">
      <c r="A192" s="198"/>
      <c r="B192" s="226"/>
      <c r="C192" s="198"/>
      <c r="D192" s="217"/>
      <c r="E192" s="194"/>
      <c r="F192" s="194"/>
    </row>
    <row r="193" spans="1:6" x14ac:dyDescent="0.25">
      <c r="A193" s="198"/>
      <c r="B193" s="203" t="s">
        <v>1029</v>
      </c>
      <c r="C193" s="227"/>
      <c r="D193" s="228"/>
      <c r="E193" s="194"/>
      <c r="F193" s="194"/>
    </row>
    <row r="194" spans="1:6" x14ac:dyDescent="0.25">
      <c r="A194" s="198"/>
      <c r="B194" s="226"/>
      <c r="C194" s="198"/>
      <c r="D194" s="216"/>
      <c r="E194" s="194"/>
      <c r="F194" s="194"/>
    </row>
    <row r="195" spans="1:6" x14ac:dyDescent="0.25">
      <c r="A195" s="198"/>
      <c r="B195" s="203" t="s">
        <v>1030</v>
      </c>
      <c r="C195" s="198"/>
      <c r="D195" s="229"/>
      <c r="E195" s="230"/>
      <c r="F195" s="230"/>
    </row>
    <row r="196" spans="1:6" x14ac:dyDescent="0.25">
      <c r="A196" s="198"/>
      <c r="B196" s="207"/>
      <c r="C196" s="198"/>
      <c r="D196" s="229"/>
      <c r="E196" s="230"/>
      <c r="F196" s="230"/>
    </row>
    <row r="197" spans="1:6" ht="28" x14ac:dyDescent="0.25">
      <c r="A197" s="198"/>
      <c r="B197" s="231" t="s">
        <v>1031</v>
      </c>
      <c r="C197" s="198"/>
      <c r="D197" s="232"/>
      <c r="E197" s="230"/>
      <c r="F197" s="230"/>
    </row>
    <row r="198" spans="1:6" x14ac:dyDescent="0.25">
      <c r="A198" s="198"/>
      <c r="B198" s="231"/>
      <c r="C198" s="198"/>
      <c r="D198" s="232"/>
      <c r="E198" s="230"/>
      <c r="F198" s="230"/>
    </row>
    <row r="199" spans="1:6" x14ac:dyDescent="0.25">
      <c r="A199" s="198" t="s">
        <v>1032</v>
      </c>
      <c r="B199" s="207" t="s">
        <v>1033</v>
      </c>
      <c r="C199" s="198" t="s">
        <v>48</v>
      </c>
      <c r="D199" s="829">
        <v>200</v>
      </c>
      <c r="E199" s="230"/>
      <c r="F199" s="194">
        <f>D199*E199</f>
        <v>0</v>
      </c>
    </row>
    <row r="200" spans="1:6" x14ac:dyDescent="0.25">
      <c r="A200" s="211"/>
      <c r="B200" s="203"/>
      <c r="C200" s="211"/>
      <c r="D200" s="830"/>
      <c r="E200" s="194"/>
      <c r="F200" s="194"/>
    </row>
    <row r="201" spans="1:6" ht="42" x14ac:dyDescent="0.25">
      <c r="A201" s="198"/>
      <c r="B201" s="231" t="s">
        <v>1034</v>
      </c>
      <c r="C201" s="198"/>
      <c r="D201" s="831"/>
      <c r="E201" s="230"/>
      <c r="F201" s="230"/>
    </row>
    <row r="202" spans="1:6" x14ac:dyDescent="0.25">
      <c r="A202" s="198"/>
      <c r="B202" s="231"/>
      <c r="C202" s="198"/>
      <c r="D202" s="831"/>
      <c r="E202" s="230"/>
      <c r="F202" s="230"/>
    </row>
    <row r="203" spans="1:6" ht="17" thickBot="1" x14ac:dyDescent="0.3">
      <c r="A203" s="198" t="s">
        <v>1035</v>
      </c>
      <c r="B203" s="207" t="s">
        <v>1036</v>
      </c>
      <c r="C203" s="198" t="s">
        <v>1037</v>
      </c>
      <c r="D203" s="829">
        <v>60</v>
      </c>
      <c r="E203" s="230"/>
      <c r="F203" s="194">
        <f>D203*E203</f>
        <v>0</v>
      </c>
    </row>
    <row r="204" spans="1:6" ht="14.5" thickTop="1" x14ac:dyDescent="0.25">
      <c r="A204" s="2107" t="s">
        <v>103</v>
      </c>
      <c r="B204" s="2107"/>
      <c r="C204" s="2107"/>
      <c r="D204" s="2107"/>
      <c r="E204" s="2223"/>
      <c r="F204" s="1284">
        <f>SUM(F152:F203)</f>
        <v>0</v>
      </c>
    </row>
    <row r="205" spans="1:6" x14ac:dyDescent="0.25">
      <c r="A205" s="198"/>
      <c r="B205" s="203" t="s">
        <v>1038</v>
      </c>
      <c r="C205" s="198"/>
      <c r="D205" s="832"/>
      <c r="E205" s="194"/>
      <c r="F205" s="194"/>
    </row>
    <row r="206" spans="1:6" x14ac:dyDescent="0.25">
      <c r="A206" s="198"/>
      <c r="B206" s="203"/>
      <c r="C206" s="198"/>
      <c r="D206" s="832"/>
      <c r="E206" s="194"/>
      <c r="F206" s="194"/>
    </row>
    <row r="207" spans="1:6" ht="28" x14ac:dyDescent="0.25">
      <c r="A207" s="198"/>
      <c r="B207" s="205" t="s">
        <v>1039</v>
      </c>
      <c r="C207" s="198"/>
      <c r="D207" s="832"/>
      <c r="E207" s="194"/>
      <c r="F207" s="194"/>
    </row>
    <row r="208" spans="1:6" x14ac:dyDescent="0.25">
      <c r="A208" s="198"/>
      <c r="B208" s="207"/>
      <c r="C208" s="198"/>
      <c r="D208" s="832"/>
      <c r="E208" s="194"/>
      <c r="F208" s="194"/>
    </row>
    <row r="209" spans="1:6" x14ac:dyDescent="0.25">
      <c r="A209" s="198" t="s">
        <v>1040</v>
      </c>
      <c r="B209" s="207" t="s">
        <v>1041</v>
      </c>
      <c r="C209" s="198" t="s">
        <v>126</v>
      </c>
      <c r="D209" s="829">
        <v>40</v>
      </c>
      <c r="E209" s="194"/>
      <c r="F209" s="194">
        <f>D209*E209</f>
        <v>0</v>
      </c>
    </row>
    <row r="210" spans="1:6" x14ac:dyDescent="0.25">
      <c r="A210" s="198"/>
      <c r="B210" s="207"/>
      <c r="C210" s="198"/>
      <c r="D210" s="829"/>
      <c r="E210" s="194"/>
      <c r="F210" s="194"/>
    </row>
    <row r="211" spans="1:6" x14ac:dyDescent="0.25">
      <c r="A211" s="198" t="s">
        <v>1042</v>
      </c>
      <c r="B211" s="207" t="s">
        <v>1043</v>
      </c>
      <c r="C211" s="198" t="s">
        <v>126</v>
      </c>
      <c r="D211" s="829">
        <v>15</v>
      </c>
      <c r="E211" s="194"/>
      <c r="F211" s="194">
        <f>D211*E211</f>
        <v>0</v>
      </c>
    </row>
    <row r="212" spans="1:6" x14ac:dyDescent="0.25">
      <c r="A212" s="198"/>
      <c r="B212" s="207"/>
      <c r="C212" s="198"/>
      <c r="D212" s="829"/>
      <c r="E212" s="194"/>
      <c r="F212" s="194"/>
    </row>
    <row r="213" spans="1:6" x14ac:dyDescent="0.25">
      <c r="A213" s="211"/>
      <c r="B213" s="203" t="s">
        <v>1044</v>
      </c>
      <c r="C213" s="211"/>
      <c r="D213" s="830"/>
      <c r="E213" s="194"/>
      <c r="F213" s="194"/>
    </row>
    <row r="214" spans="1:6" x14ac:dyDescent="0.25">
      <c r="A214" s="211"/>
      <c r="B214" s="203"/>
      <c r="C214" s="211"/>
      <c r="D214" s="830"/>
      <c r="E214" s="194"/>
      <c r="F214" s="194"/>
    </row>
    <row r="215" spans="1:6" ht="32.25" customHeight="1" x14ac:dyDescent="0.25">
      <c r="A215" s="198" t="s">
        <v>1045</v>
      </c>
      <c r="B215" s="201" t="s">
        <v>1046</v>
      </c>
      <c r="C215" s="198" t="s">
        <v>48</v>
      </c>
      <c r="D215" s="829">
        <v>40</v>
      </c>
      <c r="E215" s="194"/>
      <c r="F215" s="194">
        <f>D215*E215</f>
        <v>0</v>
      </c>
    </row>
    <row r="216" spans="1:6" x14ac:dyDescent="0.25">
      <c r="A216" s="198"/>
      <c r="B216" s="201"/>
      <c r="C216" s="198"/>
      <c r="D216" s="829"/>
      <c r="E216" s="194"/>
      <c r="F216" s="194"/>
    </row>
    <row r="217" spans="1:6" x14ac:dyDescent="0.25">
      <c r="A217" s="198"/>
      <c r="B217" s="214" t="s">
        <v>1047</v>
      </c>
      <c r="C217" s="227"/>
      <c r="D217" s="228"/>
      <c r="E217" s="194"/>
      <c r="F217" s="194"/>
    </row>
    <row r="218" spans="1:6" x14ac:dyDescent="0.25">
      <c r="A218" s="198"/>
      <c r="B218" s="207"/>
      <c r="C218" s="227"/>
      <c r="D218" s="228"/>
      <c r="E218" s="194"/>
      <c r="F218" s="194"/>
    </row>
    <row r="219" spans="1:6" ht="56" x14ac:dyDescent="0.25">
      <c r="A219" s="198"/>
      <c r="B219" s="205" t="s">
        <v>1048</v>
      </c>
      <c r="C219" s="227"/>
      <c r="D219" s="228"/>
      <c r="E219" s="194"/>
      <c r="F219" s="194"/>
    </row>
    <row r="220" spans="1:6" x14ac:dyDescent="0.25">
      <c r="A220" s="198"/>
      <c r="B220" s="207"/>
      <c r="C220" s="227"/>
      <c r="D220" s="228"/>
      <c r="E220" s="194"/>
      <c r="F220" s="194"/>
    </row>
    <row r="221" spans="1:6" ht="21" customHeight="1" x14ac:dyDescent="0.25">
      <c r="A221" s="198" t="s">
        <v>567</v>
      </c>
      <c r="B221" s="207" t="s">
        <v>1049</v>
      </c>
      <c r="C221" s="198" t="s">
        <v>966</v>
      </c>
      <c r="D221" s="222">
        <f>(60*3-(1.5*2.4+1.2*2.4+0.6*0.8*3+6*2.4*0.9+1.2*1.2*6))</f>
        <v>150.47999999999999</v>
      </c>
      <c r="E221" s="194"/>
      <c r="F221" s="194">
        <f>D221*E221</f>
        <v>0</v>
      </c>
    </row>
    <row r="222" spans="1:6" ht="21" customHeight="1" x14ac:dyDescent="0.25">
      <c r="A222" s="198" t="s">
        <v>569</v>
      </c>
      <c r="B222" s="207" t="s">
        <v>1050</v>
      </c>
      <c r="C222" s="198" t="s">
        <v>966</v>
      </c>
      <c r="D222" s="217">
        <f>60</f>
        <v>60</v>
      </c>
      <c r="E222" s="194"/>
      <c r="F222" s="194">
        <f>D222*E222</f>
        <v>0</v>
      </c>
    </row>
    <row r="223" spans="1:6" x14ac:dyDescent="0.25">
      <c r="A223" s="198"/>
      <c r="B223" s="207"/>
      <c r="C223" s="198"/>
      <c r="D223" s="206"/>
      <c r="E223" s="194"/>
      <c r="F223" s="194"/>
    </row>
    <row r="224" spans="1:6" x14ac:dyDescent="0.25">
      <c r="A224" s="198"/>
      <c r="B224" s="203" t="s">
        <v>1051</v>
      </c>
      <c r="C224" s="198"/>
      <c r="D224" s="212"/>
      <c r="E224" s="194"/>
      <c r="F224" s="194"/>
    </row>
    <row r="225" spans="1:6" x14ac:dyDescent="0.25">
      <c r="A225" s="198"/>
      <c r="B225" s="205"/>
      <c r="C225" s="198"/>
      <c r="D225" s="233"/>
      <c r="E225" s="194"/>
      <c r="F225" s="194"/>
    </row>
    <row r="226" spans="1:6" ht="42" x14ac:dyDescent="0.25">
      <c r="A226" s="198"/>
      <c r="B226" s="205" t="s">
        <v>1353</v>
      </c>
      <c r="C226" s="198"/>
      <c r="D226" s="233"/>
      <c r="E226" s="194"/>
      <c r="F226" s="194"/>
    </row>
    <row r="227" spans="1:6" x14ac:dyDescent="0.25">
      <c r="A227" s="198"/>
      <c r="B227" s="205"/>
      <c r="C227" s="198"/>
      <c r="D227" s="233"/>
      <c r="E227" s="194"/>
      <c r="F227" s="194"/>
    </row>
    <row r="228" spans="1:6" ht="16.5" x14ac:dyDescent="0.25">
      <c r="A228" s="198" t="s">
        <v>1052</v>
      </c>
      <c r="B228" s="207" t="s">
        <v>1053</v>
      </c>
      <c r="C228" s="198" t="s">
        <v>966</v>
      </c>
      <c r="D228" s="224">
        <v>3</v>
      </c>
      <c r="E228" s="194"/>
      <c r="F228" s="194">
        <f>D228*E228</f>
        <v>0</v>
      </c>
    </row>
    <row r="229" spans="1:6" x14ac:dyDescent="0.25">
      <c r="A229" s="198"/>
      <c r="B229" s="207"/>
      <c r="C229" s="198"/>
      <c r="D229" s="206"/>
      <c r="E229" s="194"/>
      <c r="F229" s="194"/>
    </row>
    <row r="230" spans="1:6" x14ac:dyDescent="0.25">
      <c r="A230" s="198"/>
      <c r="B230" s="199" t="s">
        <v>434</v>
      </c>
      <c r="C230" s="198"/>
      <c r="D230" s="217"/>
      <c r="E230" s="194"/>
      <c r="F230" s="194"/>
    </row>
    <row r="231" spans="1:6" x14ac:dyDescent="0.25">
      <c r="A231" s="198"/>
      <c r="B231" s="214" t="s">
        <v>574</v>
      </c>
      <c r="C231" s="198"/>
      <c r="D231" s="204"/>
      <c r="E231" s="194"/>
      <c r="F231" s="194"/>
    </row>
    <row r="232" spans="1:6" x14ac:dyDescent="0.25">
      <c r="A232" s="198"/>
      <c r="B232" s="215" t="s">
        <v>575</v>
      </c>
      <c r="C232" s="198"/>
      <c r="D232" s="204"/>
      <c r="E232" s="194"/>
      <c r="F232" s="194"/>
    </row>
    <row r="233" spans="1:6" ht="28" x14ac:dyDescent="0.25">
      <c r="A233" s="198"/>
      <c r="B233" s="205" t="s">
        <v>1054</v>
      </c>
      <c r="C233" s="198"/>
      <c r="D233" s="206"/>
      <c r="E233" s="194"/>
      <c r="F233" s="194"/>
    </row>
    <row r="234" spans="1:6" x14ac:dyDescent="0.25">
      <c r="A234" s="198"/>
      <c r="B234" s="207"/>
      <c r="C234" s="198"/>
      <c r="D234" s="204"/>
      <c r="E234" s="194"/>
      <c r="F234" s="194"/>
    </row>
    <row r="235" spans="1:6" ht="28" x14ac:dyDescent="0.25">
      <c r="A235" s="198" t="s">
        <v>577</v>
      </c>
      <c r="B235" s="195" t="s">
        <v>1055</v>
      </c>
      <c r="C235" s="198" t="s">
        <v>48</v>
      </c>
      <c r="D235" s="206">
        <v>8</v>
      </c>
      <c r="E235" s="194"/>
      <c r="F235" s="194">
        <f>D235*E235</f>
        <v>0</v>
      </c>
    </row>
    <row r="236" spans="1:6" x14ac:dyDescent="0.25">
      <c r="A236" s="198"/>
      <c r="B236" s="195"/>
      <c r="C236" s="198"/>
      <c r="D236" s="200"/>
      <c r="E236" s="194"/>
      <c r="F236" s="194"/>
    </row>
    <row r="237" spans="1:6" ht="28" x14ac:dyDescent="0.25">
      <c r="A237" s="198"/>
      <c r="B237" s="205" t="s">
        <v>1056</v>
      </c>
      <c r="C237" s="198"/>
      <c r="D237" s="204"/>
      <c r="E237" s="194"/>
      <c r="F237" s="194"/>
    </row>
    <row r="238" spans="1:6" x14ac:dyDescent="0.25">
      <c r="A238" s="198"/>
      <c r="B238" s="207"/>
      <c r="C238" s="198"/>
      <c r="D238" s="204"/>
      <c r="E238" s="194"/>
      <c r="F238" s="194"/>
    </row>
    <row r="239" spans="1:6" ht="28" x14ac:dyDescent="0.25">
      <c r="A239" s="198" t="s">
        <v>1057</v>
      </c>
      <c r="B239" s="195" t="s">
        <v>1058</v>
      </c>
      <c r="C239" s="198" t="s">
        <v>48</v>
      </c>
      <c r="D239" s="206">
        <f>ROUNDUP((36*3-(1.5*2.4+1.2*2.4+0.6*0.8*3+6*2.4*0.9+1.2*1.2*6)),0)</f>
        <v>79</v>
      </c>
      <c r="E239" s="194"/>
      <c r="F239" s="194">
        <f>D239*E239</f>
        <v>0</v>
      </c>
    </row>
    <row r="240" spans="1:6" x14ac:dyDescent="0.25">
      <c r="A240" s="198"/>
      <c r="B240" s="195"/>
      <c r="C240" s="198"/>
      <c r="D240" s="206"/>
      <c r="E240" s="194"/>
      <c r="F240" s="194"/>
    </row>
    <row r="241" spans="1:6" x14ac:dyDescent="0.25">
      <c r="A241" s="198"/>
      <c r="B241" s="195"/>
      <c r="C241" s="198"/>
      <c r="D241" s="206"/>
      <c r="E241" s="194"/>
      <c r="F241" s="194"/>
    </row>
    <row r="242" spans="1:6" x14ac:dyDescent="0.25">
      <c r="A242" s="198"/>
      <c r="B242" s="195"/>
      <c r="C242" s="198"/>
      <c r="D242" s="206"/>
      <c r="E242" s="194"/>
      <c r="F242" s="194"/>
    </row>
    <row r="243" spans="1:6" x14ac:dyDescent="0.25">
      <c r="A243" s="198"/>
      <c r="B243" s="195"/>
      <c r="C243" s="198"/>
      <c r="D243" s="206"/>
      <c r="E243" s="194"/>
      <c r="F243" s="194"/>
    </row>
    <row r="244" spans="1:6" x14ac:dyDescent="0.25">
      <c r="A244" s="198"/>
      <c r="B244" s="195"/>
      <c r="C244" s="198"/>
      <c r="D244" s="206"/>
      <c r="E244" s="194"/>
      <c r="F244" s="194"/>
    </row>
    <row r="245" spans="1:6" x14ac:dyDescent="0.25">
      <c r="A245" s="198"/>
      <c r="B245" s="195"/>
      <c r="C245" s="198"/>
      <c r="D245" s="206"/>
      <c r="E245" s="194"/>
      <c r="F245" s="194"/>
    </row>
    <row r="246" spans="1:6" x14ac:dyDescent="0.25">
      <c r="A246" s="198"/>
      <c r="B246" s="195"/>
      <c r="C246" s="198"/>
      <c r="D246" s="206"/>
      <c r="E246" s="194"/>
      <c r="F246" s="194"/>
    </row>
    <row r="247" spans="1:6" ht="14.5" thickBot="1" x14ac:dyDescent="0.3">
      <c r="A247" s="198"/>
      <c r="B247" s="195"/>
      <c r="C247" s="198"/>
      <c r="D247" s="206"/>
      <c r="E247" s="194"/>
      <c r="F247" s="194"/>
    </row>
    <row r="248" spans="1:6" ht="14.5" thickTop="1" x14ac:dyDescent="0.25">
      <c r="A248" s="2107" t="s">
        <v>103</v>
      </c>
      <c r="B248" s="2107"/>
      <c r="C248" s="2107"/>
      <c r="D248" s="2107"/>
      <c r="E248" s="2223"/>
      <c r="F248" s="1284">
        <f>SUM(F206:F247)</f>
        <v>0</v>
      </c>
    </row>
    <row r="249" spans="1:6" x14ac:dyDescent="0.25">
      <c r="A249" s="198"/>
      <c r="B249" s="214" t="s">
        <v>439</v>
      </c>
      <c r="C249" s="198"/>
      <c r="D249" s="217"/>
      <c r="E249" s="194"/>
      <c r="F249" s="194"/>
    </row>
    <row r="250" spans="1:6" x14ac:dyDescent="0.25">
      <c r="A250" s="198"/>
      <c r="B250" s="214"/>
      <c r="C250" s="198"/>
      <c r="D250" s="217"/>
      <c r="E250" s="194"/>
      <c r="F250" s="194"/>
    </row>
    <row r="251" spans="1:6" x14ac:dyDescent="0.25">
      <c r="A251" s="198"/>
      <c r="B251" s="215" t="s">
        <v>579</v>
      </c>
      <c r="C251" s="198"/>
      <c r="D251" s="204"/>
      <c r="E251" s="194"/>
      <c r="F251" s="194"/>
    </row>
    <row r="252" spans="1:6" x14ac:dyDescent="0.25">
      <c r="A252" s="198"/>
      <c r="B252" s="215"/>
      <c r="C252" s="198"/>
      <c r="D252" s="204"/>
      <c r="E252" s="194"/>
      <c r="F252" s="194"/>
    </row>
    <row r="253" spans="1:6" ht="28" x14ac:dyDescent="0.25">
      <c r="A253" s="198"/>
      <c r="B253" s="205" t="s">
        <v>1059</v>
      </c>
      <c r="C253" s="198"/>
      <c r="D253" s="204"/>
      <c r="E253" s="194"/>
      <c r="F253" s="194"/>
    </row>
    <row r="254" spans="1:6" x14ac:dyDescent="0.25">
      <c r="A254" s="198"/>
      <c r="B254" s="207"/>
      <c r="C254" s="198"/>
      <c r="D254" s="217"/>
      <c r="E254" s="194"/>
      <c r="F254" s="194"/>
    </row>
    <row r="255" spans="1:6" ht="28" x14ac:dyDescent="0.25">
      <c r="A255" s="198" t="s">
        <v>1060</v>
      </c>
      <c r="B255" s="195" t="s">
        <v>1058</v>
      </c>
      <c r="C255" s="198" t="s">
        <v>966</v>
      </c>
      <c r="D255" s="809">
        <v>141.30000000000001</v>
      </c>
      <c r="E255" s="194"/>
      <c r="F255" s="194">
        <f>D255*E255</f>
        <v>0</v>
      </c>
    </row>
    <row r="256" spans="1:6" x14ac:dyDescent="0.25">
      <c r="A256" s="198"/>
      <c r="B256" s="195"/>
      <c r="C256" s="198"/>
      <c r="D256" s="224"/>
      <c r="E256" s="194"/>
      <c r="F256" s="194"/>
    </row>
    <row r="257" spans="1:6" x14ac:dyDescent="0.25">
      <c r="A257" s="198"/>
      <c r="B257" s="199" t="s">
        <v>444</v>
      </c>
      <c r="C257" s="198"/>
      <c r="D257" s="224"/>
      <c r="E257" s="194"/>
      <c r="F257" s="194"/>
    </row>
    <row r="258" spans="1:6" x14ac:dyDescent="0.25">
      <c r="A258" s="198"/>
      <c r="B258" s="199"/>
      <c r="C258" s="198"/>
      <c r="D258" s="224"/>
      <c r="E258" s="194"/>
      <c r="F258" s="194"/>
    </row>
    <row r="259" spans="1:6" ht="35.25" customHeight="1" x14ac:dyDescent="0.25">
      <c r="A259" s="626"/>
      <c r="B259" s="205" t="s">
        <v>570</v>
      </c>
      <c r="C259" s="368"/>
      <c r="D259" s="622"/>
      <c r="E259" s="710"/>
      <c r="F259" s="608"/>
    </row>
    <row r="260" spans="1:6" x14ac:dyDescent="0.25">
      <c r="A260" s="198" t="s">
        <v>1369</v>
      </c>
      <c r="B260" s="195" t="s">
        <v>1629</v>
      </c>
      <c r="C260" s="198" t="s">
        <v>126</v>
      </c>
      <c r="D260" s="233">
        <v>65</v>
      </c>
      <c r="E260" s="210"/>
      <c r="F260" s="194">
        <f>D260*E260</f>
        <v>0</v>
      </c>
    </row>
    <row r="261" spans="1:6" x14ac:dyDescent="0.25">
      <c r="A261" s="198"/>
      <c r="B261" s="199"/>
      <c r="C261" s="198"/>
      <c r="D261" s="224"/>
      <c r="E261" s="194"/>
      <c r="F261" s="194"/>
    </row>
    <row r="262" spans="1:6" x14ac:dyDescent="0.25">
      <c r="A262" s="198"/>
      <c r="B262" s="234" t="s">
        <v>449</v>
      </c>
      <c r="C262" s="198"/>
      <c r="D262" s="206"/>
      <c r="E262" s="210"/>
      <c r="F262" s="210"/>
    </row>
    <row r="263" spans="1:6" x14ac:dyDescent="0.25">
      <c r="A263" s="198"/>
      <c r="B263" s="214"/>
      <c r="C263" s="198"/>
      <c r="D263" s="206"/>
      <c r="E263" s="210"/>
      <c r="F263" s="210"/>
    </row>
    <row r="264" spans="1:6" ht="28" x14ac:dyDescent="0.25">
      <c r="A264" s="198" t="s">
        <v>377</v>
      </c>
      <c r="B264" s="195" t="s">
        <v>1061</v>
      </c>
      <c r="C264" s="198" t="s">
        <v>48</v>
      </c>
      <c r="D264" s="233">
        <v>114</v>
      </c>
      <c r="E264" s="210"/>
      <c r="F264" s="194">
        <f>D264*E264</f>
        <v>0</v>
      </c>
    </row>
    <row r="265" spans="1:6" x14ac:dyDescent="0.25">
      <c r="A265" s="198"/>
      <c r="B265" s="195"/>
      <c r="C265" s="198"/>
      <c r="D265" s="233"/>
      <c r="E265" s="210"/>
      <c r="F265" s="194"/>
    </row>
    <row r="266" spans="1:6" x14ac:dyDescent="0.25">
      <c r="A266" s="198"/>
      <c r="B266" s="203" t="s">
        <v>454</v>
      </c>
      <c r="C266" s="198"/>
      <c r="D266" s="233"/>
      <c r="E266" s="210"/>
      <c r="F266" s="194"/>
    </row>
    <row r="267" spans="1:6" ht="70" x14ac:dyDescent="0.25">
      <c r="A267" s="198" t="s">
        <v>1062</v>
      </c>
      <c r="B267" s="195" t="s">
        <v>1063</v>
      </c>
      <c r="C267" s="198" t="s">
        <v>966</v>
      </c>
      <c r="D267" s="200">
        <v>136.80000000000001</v>
      </c>
      <c r="E267" s="194"/>
      <c r="F267" s="194">
        <f>D267*E267</f>
        <v>0</v>
      </c>
    </row>
    <row r="268" spans="1:6" x14ac:dyDescent="0.25">
      <c r="A268" s="198"/>
      <c r="B268" s="201"/>
      <c r="C268" s="198"/>
      <c r="D268" s="217"/>
      <c r="E268" s="194"/>
      <c r="F268" s="194"/>
    </row>
    <row r="269" spans="1:6" x14ac:dyDescent="0.25">
      <c r="A269" s="198" t="s">
        <v>2433</v>
      </c>
      <c r="B269" s="810" t="s">
        <v>626</v>
      </c>
      <c r="C269" s="198" t="s">
        <v>48</v>
      </c>
      <c r="D269" s="233">
        <v>38.700000000000003</v>
      </c>
      <c r="E269" s="194"/>
      <c r="F269" s="194">
        <f>D269*E269</f>
        <v>0</v>
      </c>
    </row>
    <row r="270" spans="1:6" x14ac:dyDescent="0.25">
      <c r="A270" s="198"/>
      <c r="B270" s="201"/>
      <c r="C270" s="198"/>
      <c r="D270" s="217"/>
      <c r="E270" s="194"/>
      <c r="F270" s="194"/>
    </row>
    <row r="271" spans="1:6" x14ac:dyDescent="0.25">
      <c r="A271" s="198"/>
      <c r="B271" s="199" t="s">
        <v>457</v>
      </c>
      <c r="C271" s="198"/>
      <c r="D271" s="217"/>
      <c r="E271" s="194"/>
      <c r="F271" s="194"/>
    </row>
    <row r="272" spans="1:6" x14ac:dyDescent="0.25">
      <c r="A272" s="198"/>
      <c r="B272" s="201"/>
      <c r="C272" s="198"/>
      <c r="D272" s="217"/>
      <c r="E272" s="194"/>
      <c r="F272" s="194"/>
    </row>
    <row r="273" spans="1:6" x14ac:dyDescent="0.25">
      <c r="A273" s="198"/>
      <c r="B273" s="221" t="s">
        <v>1064</v>
      </c>
      <c r="C273" s="198"/>
      <c r="D273" s="217"/>
      <c r="E273" s="194"/>
      <c r="F273" s="194"/>
    </row>
    <row r="274" spans="1:6" x14ac:dyDescent="0.25">
      <c r="A274" s="198"/>
      <c r="B274" s="221"/>
      <c r="C274" s="198"/>
      <c r="D274" s="217"/>
      <c r="E274" s="194"/>
      <c r="F274" s="194"/>
    </row>
    <row r="275" spans="1:6" ht="28" x14ac:dyDescent="0.25">
      <c r="A275" s="198"/>
      <c r="B275" s="205" t="s">
        <v>1065</v>
      </c>
      <c r="C275" s="198"/>
      <c r="D275" s="217"/>
      <c r="E275" s="194"/>
      <c r="F275" s="194"/>
    </row>
    <row r="276" spans="1:6" x14ac:dyDescent="0.25">
      <c r="A276" s="198"/>
      <c r="B276" s="215"/>
      <c r="C276" s="198"/>
      <c r="D276" s="217"/>
      <c r="E276" s="194"/>
      <c r="F276" s="194"/>
    </row>
    <row r="277" spans="1:6" ht="28" x14ac:dyDescent="0.25">
      <c r="A277" s="198" t="s">
        <v>1066</v>
      </c>
      <c r="B277" s="195" t="s">
        <v>1067</v>
      </c>
      <c r="C277" s="198" t="s">
        <v>48</v>
      </c>
      <c r="D277" s="224">
        <v>84</v>
      </c>
      <c r="E277" s="194"/>
      <c r="F277" s="194">
        <f>D277*E277</f>
        <v>0</v>
      </c>
    </row>
    <row r="278" spans="1:6" x14ac:dyDescent="0.25">
      <c r="A278" s="198"/>
      <c r="B278" s="195"/>
      <c r="C278" s="198"/>
      <c r="D278" s="224"/>
      <c r="E278" s="194"/>
      <c r="F278" s="194"/>
    </row>
    <row r="279" spans="1:6" ht="42" x14ac:dyDescent="0.25">
      <c r="A279" s="198"/>
      <c r="B279" s="205" t="s">
        <v>1068</v>
      </c>
      <c r="C279" s="198"/>
      <c r="D279" s="217"/>
      <c r="E279" s="194"/>
      <c r="F279" s="194"/>
    </row>
    <row r="280" spans="1:6" x14ac:dyDescent="0.25">
      <c r="A280" s="198"/>
      <c r="B280" s="215"/>
      <c r="C280" s="198"/>
      <c r="D280" s="217"/>
      <c r="E280" s="194"/>
      <c r="F280" s="194"/>
    </row>
    <row r="281" spans="1:6" x14ac:dyDescent="0.25">
      <c r="A281" s="198" t="s">
        <v>1069</v>
      </c>
      <c r="B281" s="207" t="s">
        <v>1053</v>
      </c>
      <c r="C281" s="235" t="s">
        <v>126</v>
      </c>
      <c r="D281" s="236">
        <v>60</v>
      </c>
      <c r="E281" s="194"/>
      <c r="F281" s="194">
        <f>D281*E281</f>
        <v>0</v>
      </c>
    </row>
    <row r="282" spans="1:6" x14ac:dyDescent="0.25">
      <c r="A282" s="198"/>
      <c r="B282" s="195"/>
      <c r="C282" s="198"/>
      <c r="D282" s="224"/>
      <c r="E282" s="194"/>
      <c r="F282" s="194"/>
    </row>
    <row r="283" spans="1:6" x14ac:dyDescent="0.25">
      <c r="A283" s="198"/>
      <c r="B283" s="221" t="s">
        <v>618</v>
      </c>
      <c r="C283" s="198"/>
      <c r="D283" s="217"/>
      <c r="E283" s="194"/>
      <c r="F283" s="194"/>
    </row>
    <row r="284" spans="1:6" x14ac:dyDescent="0.25">
      <c r="A284" s="198"/>
      <c r="B284" s="221"/>
      <c r="C284" s="198"/>
      <c r="D284" s="217"/>
      <c r="E284" s="194"/>
      <c r="F284" s="194"/>
    </row>
    <row r="285" spans="1:6" ht="42" x14ac:dyDescent="0.25">
      <c r="A285" s="198"/>
      <c r="B285" s="205" t="s">
        <v>1070</v>
      </c>
      <c r="C285" s="198"/>
      <c r="D285" s="217"/>
      <c r="E285" s="194"/>
      <c r="F285" s="194"/>
    </row>
    <row r="286" spans="1:6" x14ac:dyDescent="0.25">
      <c r="A286" s="198"/>
      <c r="B286" s="201"/>
      <c r="C286" s="198"/>
      <c r="D286" s="217"/>
      <c r="E286" s="194"/>
      <c r="F286" s="194"/>
    </row>
    <row r="287" spans="1:6" ht="28" x14ac:dyDescent="0.25">
      <c r="A287" s="198" t="s">
        <v>460</v>
      </c>
      <c r="B287" s="195" t="s">
        <v>620</v>
      </c>
      <c r="C287" s="198" t="s">
        <v>48</v>
      </c>
      <c r="D287" s="224">
        <f>D277</f>
        <v>84</v>
      </c>
      <c r="E287" s="194"/>
      <c r="F287" s="194">
        <f>D287*E287</f>
        <v>0</v>
      </c>
    </row>
    <row r="288" spans="1:6" x14ac:dyDescent="0.25">
      <c r="A288" s="194"/>
      <c r="B288" s="194"/>
      <c r="C288" s="194"/>
      <c r="D288" s="194"/>
      <c r="E288" s="194"/>
      <c r="F288" s="194"/>
    </row>
    <row r="289" spans="1:6" ht="14.5" thickBot="1" x14ac:dyDescent="0.3">
      <c r="A289" s="194"/>
      <c r="B289" s="194"/>
      <c r="C289" s="194"/>
      <c r="D289" s="194"/>
      <c r="E289" s="194"/>
      <c r="F289" s="194"/>
    </row>
    <row r="290" spans="1:6" ht="14.5" thickTop="1" x14ac:dyDescent="0.25">
      <c r="A290" s="2107" t="s">
        <v>103</v>
      </c>
      <c r="B290" s="2107"/>
      <c r="C290" s="2107"/>
      <c r="D290" s="2107"/>
      <c r="E290" s="2223"/>
      <c r="F290" s="1284">
        <f>SUM(F250:F289)</f>
        <v>0</v>
      </c>
    </row>
    <row r="291" spans="1:6" x14ac:dyDescent="0.25">
      <c r="A291" s="198"/>
      <c r="B291" s="214" t="s">
        <v>151</v>
      </c>
      <c r="C291" s="198"/>
      <c r="D291" s="224"/>
      <c r="E291" s="194"/>
      <c r="F291" s="194"/>
    </row>
    <row r="292" spans="1:6" x14ac:dyDescent="0.25">
      <c r="A292" s="1993"/>
      <c r="B292" s="1994" t="s">
        <v>1071</v>
      </c>
      <c r="C292" s="1995"/>
      <c r="D292" s="811"/>
      <c r="E292" s="811"/>
      <c r="F292" s="811"/>
    </row>
    <row r="293" spans="1:6" ht="28" x14ac:dyDescent="0.25">
      <c r="A293" s="1993" t="s">
        <v>1072</v>
      </c>
      <c r="B293" s="1996" t="s">
        <v>1073</v>
      </c>
      <c r="C293" s="1995" t="s">
        <v>126</v>
      </c>
      <c r="D293" s="1997">
        <v>90</v>
      </c>
      <c r="E293" s="812"/>
      <c r="F293" s="813">
        <f>D293*E293</f>
        <v>0</v>
      </c>
    </row>
    <row r="294" spans="1:6" x14ac:dyDescent="0.25">
      <c r="A294" s="1993"/>
      <c r="B294" s="1996"/>
      <c r="C294" s="1995"/>
      <c r="D294" s="1997"/>
      <c r="E294" s="812"/>
      <c r="F294" s="814"/>
    </row>
    <row r="295" spans="1:6" x14ac:dyDescent="0.25">
      <c r="A295" s="1995"/>
      <c r="B295" s="1998" t="s">
        <v>286</v>
      </c>
      <c r="C295" s="1995"/>
      <c r="D295" s="1999"/>
      <c r="E295" s="815"/>
      <c r="F295" s="815"/>
    </row>
    <row r="296" spans="1:6" ht="28" x14ac:dyDescent="0.25">
      <c r="A296" s="1993" t="s">
        <v>1074</v>
      </c>
      <c r="B296" s="2000" t="s">
        <v>1075</v>
      </c>
      <c r="C296" s="1995" t="s">
        <v>19</v>
      </c>
      <c r="D296" s="1997">
        <v>1</v>
      </c>
      <c r="E296" s="812"/>
      <c r="F296" s="813">
        <f>D296*E296</f>
        <v>0</v>
      </c>
    </row>
    <row r="297" spans="1:6" x14ac:dyDescent="0.25">
      <c r="A297" s="1993"/>
      <c r="B297" s="2001"/>
      <c r="C297" s="1993"/>
      <c r="D297" s="2002"/>
      <c r="E297" s="816"/>
      <c r="F297" s="811"/>
    </row>
    <row r="298" spans="1:6" x14ac:dyDescent="0.25">
      <c r="A298" s="2002" t="s">
        <v>1076</v>
      </c>
      <c r="B298" s="2003" t="s">
        <v>1077</v>
      </c>
      <c r="C298" s="1993" t="s">
        <v>126</v>
      </c>
      <c r="D298" s="2004">
        <v>50</v>
      </c>
      <c r="E298" s="817"/>
      <c r="F298" s="813">
        <f>D298*E298</f>
        <v>0</v>
      </c>
    </row>
    <row r="299" spans="1:6" x14ac:dyDescent="0.25">
      <c r="A299" s="2002"/>
      <c r="B299" s="2003"/>
      <c r="C299" s="1993"/>
      <c r="D299" s="2004"/>
      <c r="E299" s="811"/>
      <c r="F299" s="813"/>
    </row>
    <row r="300" spans="1:6" x14ac:dyDescent="0.25">
      <c r="A300" s="2002"/>
      <c r="B300" s="2001" t="s">
        <v>1078</v>
      </c>
      <c r="C300" s="1993"/>
      <c r="D300" s="2004"/>
      <c r="E300" s="811"/>
      <c r="F300" s="818"/>
    </row>
    <row r="301" spans="1:6" x14ac:dyDescent="0.25">
      <c r="A301" s="1503" t="s">
        <v>1079</v>
      </c>
      <c r="B301" s="1504" t="s">
        <v>2434</v>
      </c>
      <c r="C301" s="1503" t="s">
        <v>649</v>
      </c>
      <c r="D301" s="1505">
        <v>1</v>
      </c>
      <c r="E301" s="819"/>
      <c r="F301" s="813">
        <f>D301*E301</f>
        <v>0</v>
      </c>
    </row>
    <row r="302" spans="1:6" x14ac:dyDescent="0.25">
      <c r="A302" s="2002"/>
      <c r="B302" s="2003"/>
      <c r="C302" s="1993"/>
      <c r="D302" s="2004"/>
      <c r="E302" s="811"/>
      <c r="F302" s="818"/>
    </row>
    <row r="303" spans="1:6" ht="44.25" customHeight="1" x14ac:dyDescent="0.25">
      <c r="A303" s="2002" t="s">
        <v>1080</v>
      </c>
      <c r="B303" s="2003" t="s">
        <v>1081</v>
      </c>
      <c r="C303" s="1993" t="s">
        <v>649</v>
      </c>
      <c r="D303" s="2004">
        <v>1</v>
      </c>
      <c r="E303" s="811"/>
      <c r="F303" s="813">
        <f>D303*E303</f>
        <v>0</v>
      </c>
    </row>
    <row r="304" spans="1:6" x14ac:dyDescent="0.25">
      <c r="A304" s="198"/>
      <c r="B304" s="195"/>
      <c r="C304" s="198"/>
      <c r="D304" s="224"/>
      <c r="E304" s="194"/>
      <c r="F304" s="194"/>
    </row>
    <row r="305" spans="1:6" ht="28" x14ac:dyDescent="0.25">
      <c r="A305" s="198"/>
      <c r="B305" s="2005" t="s">
        <v>1082</v>
      </c>
      <c r="C305" s="198"/>
      <c r="D305" s="224"/>
      <c r="E305" s="194"/>
      <c r="F305" s="194"/>
    </row>
    <row r="306" spans="1:6" x14ac:dyDescent="0.25">
      <c r="A306" s="198"/>
      <c r="B306" s="237"/>
      <c r="C306" s="238"/>
      <c r="D306" s="198"/>
      <c r="E306" s="194"/>
      <c r="F306" s="194"/>
    </row>
    <row r="307" spans="1:6" ht="56" x14ac:dyDescent="0.25">
      <c r="A307" s="2006" t="s">
        <v>1083</v>
      </c>
      <c r="B307" s="201" t="s">
        <v>1084</v>
      </c>
      <c r="C307" s="198" t="s">
        <v>48</v>
      </c>
      <c r="D307" s="200">
        <v>103</v>
      </c>
      <c r="E307" s="194"/>
      <c r="F307" s="194">
        <f>D307*E307</f>
        <v>0</v>
      </c>
    </row>
    <row r="308" spans="1:6" x14ac:dyDescent="0.25">
      <c r="A308" s="198"/>
      <c r="B308" s="195"/>
      <c r="C308" s="198"/>
      <c r="D308" s="204"/>
      <c r="E308" s="194"/>
      <c r="F308" s="194"/>
    </row>
    <row r="309" spans="1:6" x14ac:dyDescent="0.25">
      <c r="A309" s="198"/>
      <c r="B309" s="2007" t="s">
        <v>1085</v>
      </c>
      <c r="C309" s="198"/>
      <c r="D309" s="204"/>
      <c r="E309" s="194"/>
      <c r="F309" s="194"/>
    </row>
    <row r="310" spans="1:6" x14ac:dyDescent="0.25">
      <c r="A310" s="198"/>
      <c r="B310" s="2008"/>
      <c r="C310" s="198"/>
      <c r="D310" s="204"/>
      <c r="E310" s="194"/>
      <c r="F310" s="194"/>
    </row>
    <row r="311" spans="1:6" ht="29" x14ac:dyDescent="0.25">
      <c r="A311" s="2002"/>
      <c r="B311" s="2009" t="s">
        <v>1086</v>
      </c>
      <c r="C311" s="1995"/>
      <c r="D311" s="2004"/>
      <c r="E311" s="817"/>
      <c r="F311" s="811"/>
    </row>
    <row r="312" spans="1:6" ht="23.25" customHeight="1" x14ac:dyDescent="0.25">
      <c r="A312" s="2002" t="s">
        <v>470</v>
      </c>
      <c r="B312" s="1996" t="s">
        <v>1087</v>
      </c>
      <c r="C312" s="1995" t="s">
        <v>19</v>
      </c>
      <c r="D312" s="1997">
        <v>3</v>
      </c>
      <c r="E312" s="817"/>
      <c r="F312" s="813">
        <f>D312*E312</f>
        <v>0</v>
      </c>
    </row>
    <row r="313" spans="1:6" ht="23.25" customHeight="1" x14ac:dyDescent="0.25">
      <c r="A313" s="2002" t="s">
        <v>510</v>
      </c>
      <c r="B313" s="2010" t="s">
        <v>1088</v>
      </c>
      <c r="C313" s="1995" t="s">
        <v>19</v>
      </c>
      <c r="D313" s="1997">
        <v>2</v>
      </c>
      <c r="E313" s="817"/>
      <c r="F313" s="813">
        <f>D313*E313</f>
        <v>0</v>
      </c>
    </row>
    <row r="314" spans="1:6" x14ac:dyDescent="0.25">
      <c r="A314" s="2002"/>
      <c r="B314" s="2010"/>
      <c r="C314" s="1995"/>
      <c r="D314" s="1997"/>
      <c r="E314" s="817"/>
      <c r="F314" s="811"/>
    </row>
    <row r="315" spans="1:6" ht="29" x14ac:dyDescent="0.25">
      <c r="A315" s="2002"/>
      <c r="B315" s="2009" t="s">
        <v>1089</v>
      </c>
      <c r="C315" s="1995"/>
      <c r="D315" s="2004"/>
      <c r="E315" s="817"/>
      <c r="F315" s="811"/>
    </row>
    <row r="316" spans="1:6" ht="20.25" customHeight="1" x14ac:dyDescent="0.25">
      <c r="A316" s="2002" t="s">
        <v>468</v>
      </c>
      <c r="B316" s="2010" t="s">
        <v>2435</v>
      </c>
      <c r="C316" s="1995" t="s">
        <v>19</v>
      </c>
      <c r="D316" s="1997">
        <v>8</v>
      </c>
      <c r="E316" s="817"/>
      <c r="F316" s="813">
        <f>D316*E316</f>
        <v>0</v>
      </c>
    </row>
    <row r="317" spans="1:6" ht="20.25" customHeight="1" x14ac:dyDescent="0.25">
      <c r="A317" s="2002" t="s">
        <v>607</v>
      </c>
      <c r="B317" s="2010" t="s">
        <v>1090</v>
      </c>
      <c r="C317" s="1995" t="s">
        <v>19</v>
      </c>
      <c r="D317" s="1997">
        <v>3</v>
      </c>
      <c r="E317" s="820"/>
      <c r="F317" s="813">
        <f>D317*E317</f>
        <v>0</v>
      </c>
    </row>
    <row r="318" spans="1:6" x14ac:dyDescent="0.25">
      <c r="A318" s="2002"/>
      <c r="B318" s="2010"/>
      <c r="C318" s="1995"/>
      <c r="D318" s="2004"/>
      <c r="E318" s="817"/>
      <c r="F318" s="811"/>
    </row>
    <row r="319" spans="1:6" ht="42" x14ac:dyDescent="0.25">
      <c r="A319" s="2002" t="s">
        <v>609</v>
      </c>
      <c r="B319" s="195" t="s">
        <v>1091</v>
      </c>
      <c r="C319" s="198" t="s">
        <v>19</v>
      </c>
      <c r="D319" s="206">
        <v>3</v>
      </c>
      <c r="E319" s="820"/>
      <c r="F319" s="194">
        <f>D319*E319</f>
        <v>0</v>
      </c>
    </row>
    <row r="320" spans="1:6" x14ac:dyDescent="0.25">
      <c r="A320" s="2002"/>
      <c r="B320" s="2010"/>
      <c r="C320" s="1995"/>
      <c r="D320" s="2004"/>
      <c r="E320" s="817"/>
      <c r="F320" s="811"/>
    </row>
    <row r="321" spans="1:6" ht="29" x14ac:dyDescent="0.25">
      <c r="A321" s="2002"/>
      <c r="B321" s="2009" t="s">
        <v>1092</v>
      </c>
      <c r="C321" s="2011"/>
      <c r="D321" s="2012"/>
      <c r="E321" s="821"/>
      <c r="F321" s="811"/>
    </row>
    <row r="322" spans="1:6" ht="19.5" customHeight="1" x14ac:dyDescent="0.25">
      <c r="A322" s="2002" t="s">
        <v>471</v>
      </c>
      <c r="B322" s="2010" t="s">
        <v>2436</v>
      </c>
      <c r="C322" s="1995" t="s">
        <v>19</v>
      </c>
      <c r="D322" s="1997">
        <v>1</v>
      </c>
      <c r="E322" s="817"/>
      <c r="F322" s="813">
        <f>D322*E322</f>
        <v>0</v>
      </c>
    </row>
    <row r="323" spans="1:6" ht="19.5" customHeight="1" x14ac:dyDescent="0.25">
      <c r="A323" s="2002" t="s">
        <v>471</v>
      </c>
      <c r="B323" s="2010" t="s">
        <v>2437</v>
      </c>
      <c r="C323" s="1995" t="s">
        <v>19</v>
      </c>
      <c r="D323" s="1997">
        <v>1</v>
      </c>
      <c r="E323" s="817"/>
      <c r="F323" s="813">
        <f>D323*E323</f>
        <v>0</v>
      </c>
    </row>
    <row r="324" spans="1:6" ht="19.5" customHeight="1" x14ac:dyDescent="0.25">
      <c r="A324" s="2002" t="s">
        <v>603</v>
      </c>
      <c r="B324" s="2010" t="s">
        <v>1093</v>
      </c>
      <c r="C324" s="1995" t="s">
        <v>19</v>
      </c>
      <c r="D324" s="1997">
        <v>1</v>
      </c>
      <c r="E324" s="817"/>
      <c r="F324" s="813">
        <f>D324*E324</f>
        <v>0</v>
      </c>
    </row>
    <row r="325" spans="1:6" ht="19.5" customHeight="1" thickBot="1" x14ac:dyDescent="0.3">
      <c r="A325" s="2013"/>
      <c r="B325" s="2014"/>
      <c r="C325" s="2015"/>
      <c r="D325" s="2016"/>
      <c r="E325" s="1342"/>
      <c r="F325" s="1343"/>
    </row>
    <row r="326" spans="1:6" ht="14.5" thickTop="1" x14ac:dyDescent="0.25">
      <c r="A326" s="2224" t="s">
        <v>103</v>
      </c>
      <c r="B326" s="2224"/>
      <c r="C326" s="2224"/>
      <c r="D326" s="2224"/>
      <c r="E326" s="2225"/>
      <c r="F326" s="1351">
        <f>SUM(F292:F325)</f>
        <v>0</v>
      </c>
    </row>
    <row r="327" spans="1:6" x14ac:dyDescent="0.25">
      <c r="A327" s="2002"/>
      <c r="B327" s="1994" t="s">
        <v>1094</v>
      </c>
      <c r="C327" s="2011"/>
      <c r="D327" s="2012"/>
      <c r="E327" s="821"/>
      <c r="F327" s="811"/>
    </row>
    <row r="328" spans="1:6" ht="14.5" x14ac:dyDescent="0.25">
      <c r="A328" s="2002"/>
      <c r="B328" s="2009" t="s">
        <v>1095</v>
      </c>
      <c r="C328" s="1995"/>
      <c r="D328" s="2017"/>
      <c r="E328" s="817"/>
      <c r="F328" s="811"/>
    </row>
    <row r="329" spans="1:6" x14ac:dyDescent="0.25">
      <c r="A329" s="1993" t="s">
        <v>1096</v>
      </c>
      <c r="B329" s="2003" t="s">
        <v>1097</v>
      </c>
      <c r="C329" s="1491" t="s">
        <v>48</v>
      </c>
      <c r="D329" s="2004">
        <v>81</v>
      </c>
      <c r="E329" s="811"/>
      <c r="F329" s="813">
        <f>D329*E329</f>
        <v>0</v>
      </c>
    </row>
    <row r="330" spans="1:6" ht="28" x14ac:dyDescent="0.25">
      <c r="A330" s="1995" t="s">
        <v>635</v>
      </c>
      <c r="B330" s="2010" t="s">
        <v>1098</v>
      </c>
      <c r="C330" s="1993" t="s">
        <v>1099</v>
      </c>
      <c r="D330" s="2018">
        <f>D307</f>
        <v>103</v>
      </c>
      <c r="E330" s="816"/>
      <c r="F330" s="813">
        <f>D330*E330</f>
        <v>0</v>
      </c>
    </row>
    <row r="331" spans="1:6" x14ac:dyDescent="0.25">
      <c r="A331" s="1344"/>
      <c r="B331" s="1345"/>
      <c r="C331" s="1344"/>
      <c r="D331" s="1344"/>
      <c r="E331" s="1346"/>
      <c r="F331" s="1346"/>
    </row>
    <row r="332" spans="1:6" ht="14.5" x14ac:dyDescent="0.25">
      <c r="A332" s="2002"/>
      <c r="B332" s="2009" t="s">
        <v>2438</v>
      </c>
      <c r="C332" s="1993"/>
      <c r="D332" s="2019"/>
      <c r="E332" s="816"/>
      <c r="F332" s="811"/>
    </row>
    <row r="333" spans="1:6" ht="19.5" customHeight="1" x14ac:dyDescent="0.25">
      <c r="A333" s="2002" t="s">
        <v>2439</v>
      </c>
      <c r="B333" s="2010" t="s">
        <v>2440</v>
      </c>
      <c r="C333" s="1993" t="s">
        <v>1099</v>
      </c>
      <c r="D333" s="2018">
        <v>9</v>
      </c>
      <c r="E333" s="816"/>
      <c r="F333" s="813">
        <f>D333*E333</f>
        <v>0</v>
      </c>
    </row>
    <row r="334" spans="1:6" ht="19.5" customHeight="1" x14ac:dyDescent="0.25">
      <c r="A334" s="2002" t="s">
        <v>631</v>
      </c>
      <c r="B334" s="2010" t="s">
        <v>2441</v>
      </c>
      <c r="C334" s="1993" t="s">
        <v>1099</v>
      </c>
      <c r="D334" s="2018">
        <v>17</v>
      </c>
      <c r="E334" s="816"/>
      <c r="F334" s="813">
        <f>D334*E334</f>
        <v>0</v>
      </c>
    </row>
    <row r="335" spans="1:6" x14ac:dyDescent="0.25">
      <c r="A335" s="2002"/>
      <c r="B335" s="2010"/>
      <c r="C335" s="1995"/>
      <c r="D335" s="2004"/>
      <c r="E335" s="817"/>
      <c r="F335" s="811"/>
    </row>
    <row r="336" spans="1:6" x14ac:dyDescent="0.25">
      <c r="A336" s="2002"/>
      <c r="B336" s="1994" t="s">
        <v>652</v>
      </c>
      <c r="C336" s="2011"/>
      <c r="D336" s="2012"/>
      <c r="E336" s="821"/>
      <c r="F336" s="811"/>
    </row>
    <row r="337" spans="1:6" x14ac:dyDescent="0.25">
      <c r="A337" s="2002"/>
      <c r="B337" s="1994"/>
      <c r="C337" s="2011"/>
      <c r="D337" s="2012"/>
      <c r="E337" s="821"/>
      <c r="F337" s="811"/>
    </row>
    <row r="338" spans="1:6" ht="28" x14ac:dyDescent="0.25">
      <c r="A338" s="2002" t="s">
        <v>2442</v>
      </c>
      <c r="B338" s="2003" t="s">
        <v>2443</v>
      </c>
      <c r="C338" s="1993" t="s">
        <v>649</v>
      </c>
      <c r="D338" s="2018">
        <v>1</v>
      </c>
      <c r="E338" s="811"/>
      <c r="F338" s="813">
        <f>D338*E338</f>
        <v>0</v>
      </c>
    </row>
    <row r="339" spans="1:6" ht="28" x14ac:dyDescent="0.25">
      <c r="A339" s="2002" t="s">
        <v>2444</v>
      </c>
      <c r="B339" s="2003" t="s">
        <v>2445</v>
      </c>
      <c r="C339" s="1993" t="s">
        <v>649</v>
      </c>
      <c r="D339" s="2018">
        <v>1</v>
      </c>
      <c r="E339" s="811"/>
      <c r="F339" s="813">
        <f>D339*E339</f>
        <v>0</v>
      </c>
    </row>
    <row r="340" spans="1:6" ht="21" customHeight="1" x14ac:dyDescent="0.25">
      <c r="A340" s="2002" t="s">
        <v>2446</v>
      </c>
      <c r="B340" s="2003" t="s">
        <v>2447</v>
      </c>
      <c r="C340" s="1993" t="s">
        <v>19</v>
      </c>
      <c r="D340" s="2018">
        <v>2</v>
      </c>
      <c r="E340" s="817"/>
      <c r="F340" s="813">
        <f>D340*E340</f>
        <v>0</v>
      </c>
    </row>
    <row r="341" spans="1:6" x14ac:dyDescent="0.25">
      <c r="A341" s="2002" t="s">
        <v>2448</v>
      </c>
      <c r="B341" s="2003" t="s">
        <v>2449</v>
      </c>
      <c r="C341" s="1993" t="s">
        <v>19</v>
      </c>
      <c r="D341" s="2018">
        <v>2</v>
      </c>
      <c r="E341" s="817"/>
      <c r="F341" s="813">
        <f>D341*E341</f>
        <v>0</v>
      </c>
    </row>
    <row r="342" spans="1:6" x14ac:dyDescent="0.25">
      <c r="A342" s="2002"/>
      <c r="B342" s="2003"/>
      <c r="C342" s="1993"/>
      <c r="D342" s="2018"/>
      <c r="E342" s="817"/>
      <c r="F342" s="811"/>
    </row>
    <row r="343" spans="1:6" x14ac:dyDescent="0.25">
      <c r="A343" s="2002"/>
      <c r="B343" s="2001" t="s">
        <v>1100</v>
      </c>
      <c r="C343" s="1993"/>
      <c r="D343" s="2018"/>
      <c r="E343" s="817"/>
      <c r="F343" s="811"/>
    </row>
    <row r="344" spans="1:6" ht="28" x14ac:dyDescent="0.25">
      <c r="A344" s="2020" t="s">
        <v>1101</v>
      </c>
      <c r="B344" s="2021" t="s">
        <v>2450</v>
      </c>
      <c r="C344" s="2022" t="s">
        <v>649</v>
      </c>
      <c r="D344" s="2023">
        <v>1</v>
      </c>
      <c r="E344" s="1349"/>
      <c r="F344" s="813">
        <f>D344*E344</f>
        <v>0</v>
      </c>
    </row>
    <row r="345" spans="1:6" x14ac:dyDescent="0.25">
      <c r="A345" s="2020"/>
      <c r="B345" s="2021"/>
      <c r="C345" s="2022"/>
      <c r="D345" s="2023"/>
      <c r="E345" s="1348"/>
      <c r="F345" s="1349"/>
    </row>
    <row r="346" spans="1:6" x14ac:dyDescent="0.25">
      <c r="A346" s="1131"/>
      <c r="B346" s="2031" t="s">
        <v>2354</v>
      </c>
      <c r="C346" s="2032"/>
      <c r="D346" s="2033"/>
      <c r="E346" s="1133"/>
      <c r="F346" s="764"/>
    </row>
    <row r="347" spans="1:6" x14ac:dyDescent="0.25">
      <c r="A347" s="1131"/>
      <c r="B347" s="2034"/>
      <c r="C347" s="2032"/>
      <c r="D347" s="2033"/>
      <c r="E347" s="1133"/>
      <c r="F347" s="764"/>
    </row>
    <row r="348" spans="1:6" ht="37.5" x14ac:dyDescent="0.25">
      <c r="A348" s="1131" t="s">
        <v>2374</v>
      </c>
      <c r="B348" s="1203" t="s">
        <v>2452</v>
      </c>
      <c r="C348" s="2024" t="s">
        <v>2279</v>
      </c>
      <c r="D348" s="2024">
        <v>1</v>
      </c>
      <c r="E348" s="1133"/>
      <c r="F348" s="1134">
        <f>D348*E348</f>
        <v>0</v>
      </c>
    </row>
    <row r="349" spans="1:6" x14ac:dyDescent="0.25">
      <c r="A349" s="1131"/>
      <c r="B349" s="1203"/>
      <c r="C349" s="2024"/>
      <c r="D349" s="2025"/>
      <c r="E349" s="1133"/>
      <c r="F349" s="764"/>
    </row>
    <row r="350" spans="1:6" ht="25" x14ac:dyDescent="0.25">
      <c r="A350" s="1131" t="s">
        <v>2375</v>
      </c>
      <c r="B350" s="1203" t="s">
        <v>2317</v>
      </c>
      <c r="C350" s="2024" t="s">
        <v>1970</v>
      </c>
      <c r="D350" s="2024">
        <v>1</v>
      </c>
      <c r="E350" s="1133"/>
      <c r="F350" s="1134">
        <f>D350*E350</f>
        <v>0</v>
      </c>
    </row>
    <row r="351" spans="1:6" x14ac:dyDescent="0.25">
      <c r="A351" s="1131"/>
      <c r="B351" s="1203"/>
      <c r="C351" s="2024"/>
      <c r="D351" s="2024"/>
      <c r="E351" s="1133"/>
      <c r="F351" s="764"/>
    </row>
    <row r="352" spans="1:6" ht="27" x14ac:dyDescent="0.25">
      <c r="A352" s="1131" t="s">
        <v>2376</v>
      </c>
      <c r="B352" s="1203" t="s">
        <v>2323</v>
      </c>
      <c r="C352" s="2024" t="s">
        <v>1970</v>
      </c>
      <c r="D352" s="2024">
        <v>6</v>
      </c>
      <c r="E352" s="1133"/>
      <c r="F352" s="1134">
        <f>D352*E352</f>
        <v>0</v>
      </c>
    </row>
    <row r="353" spans="1:6" x14ac:dyDescent="0.25">
      <c r="A353" s="1131"/>
      <c r="B353" s="1203"/>
      <c r="C353" s="2024"/>
      <c r="D353" s="2024"/>
      <c r="E353" s="1133"/>
      <c r="F353" s="764"/>
    </row>
    <row r="354" spans="1:6" ht="27" x14ac:dyDescent="0.25">
      <c r="A354" s="1131" t="s">
        <v>2377</v>
      </c>
      <c r="B354" s="1203" t="s">
        <v>2324</v>
      </c>
      <c r="C354" s="2024" t="s">
        <v>2281</v>
      </c>
      <c r="D354" s="2024">
        <v>19</v>
      </c>
      <c r="E354" s="1133"/>
      <c r="F354" s="1134">
        <f>D354*E354</f>
        <v>0</v>
      </c>
    </row>
    <row r="355" spans="1:6" x14ac:dyDescent="0.25">
      <c r="A355" s="1131"/>
      <c r="B355" s="1203"/>
      <c r="C355" s="2024"/>
      <c r="D355" s="2025"/>
      <c r="E355" s="1133"/>
      <c r="F355" s="764"/>
    </row>
    <row r="356" spans="1:6" x14ac:dyDescent="0.25">
      <c r="A356" s="1131"/>
      <c r="B356" s="2026" t="s">
        <v>2282</v>
      </c>
      <c r="C356" s="2027"/>
      <c r="D356" s="2028"/>
      <c r="E356" s="1133"/>
      <c r="F356" s="764"/>
    </row>
    <row r="357" spans="1:6" ht="25" x14ac:dyDescent="0.25">
      <c r="A357" s="1131" t="s">
        <v>2378</v>
      </c>
      <c r="B357" s="1203" t="s">
        <v>2288</v>
      </c>
      <c r="C357" s="2024" t="s">
        <v>2281</v>
      </c>
      <c r="D357" s="2024">
        <v>5</v>
      </c>
      <c r="E357" s="1133"/>
      <c r="F357" s="1134">
        <f>D357*E357</f>
        <v>0</v>
      </c>
    </row>
    <row r="358" spans="1:6" x14ac:dyDescent="0.25">
      <c r="A358" s="1131"/>
      <c r="B358" s="1203"/>
      <c r="C358" s="2024"/>
      <c r="D358" s="2024"/>
      <c r="E358" s="1133"/>
      <c r="F358" s="1134"/>
    </row>
    <row r="359" spans="1:6" x14ac:dyDescent="0.25">
      <c r="A359" s="1131" t="s">
        <v>2379</v>
      </c>
      <c r="B359" s="1203" t="s">
        <v>2411</v>
      </c>
      <c r="C359" s="2024" t="s">
        <v>1970</v>
      </c>
      <c r="D359" s="2024">
        <v>5</v>
      </c>
      <c r="E359" s="1133"/>
      <c r="F359" s="1134">
        <f>D359*E359</f>
        <v>0</v>
      </c>
    </row>
    <row r="360" spans="1:6" x14ac:dyDescent="0.25">
      <c r="A360" s="1131"/>
      <c r="B360" s="1203"/>
      <c r="C360" s="2024"/>
      <c r="D360" s="2024"/>
      <c r="E360" s="1133"/>
      <c r="F360" s="764"/>
    </row>
    <row r="361" spans="1:6" x14ac:dyDescent="0.25">
      <c r="A361" s="1131" t="s">
        <v>2380</v>
      </c>
      <c r="B361" s="1203" t="s">
        <v>2290</v>
      </c>
      <c r="C361" s="2024" t="s">
        <v>2281</v>
      </c>
      <c r="D361" s="2024">
        <v>6</v>
      </c>
      <c r="E361" s="1133"/>
      <c r="F361" s="1134">
        <f>D361*E361</f>
        <v>0</v>
      </c>
    </row>
    <row r="362" spans="1:6" x14ac:dyDescent="0.25">
      <c r="A362" s="1131"/>
      <c r="B362" s="1203"/>
      <c r="C362" s="2027"/>
      <c r="D362" s="2028"/>
      <c r="E362" s="1133"/>
      <c r="F362" s="764"/>
    </row>
    <row r="363" spans="1:6" x14ac:dyDescent="0.25">
      <c r="A363" s="1131" t="s">
        <v>2381</v>
      </c>
      <c r="B363" s="1203" t="s">
        <v>2453</v>
      </c>
      <c r="C363" s="2024" t="s">
        <v>642</v>
      </c>
      <c r="D363" s="2024">
        <v>1</v>
      </c>
      <c r="E363" s="1133"/>
      <c r="F363" s="1134">
        <f>D363*E363</f>
        <v>0</v>
      </c>
    </row>
    <row r="364" spans="1:6" x14ac:dyDescent="0.25">
      <c r="A364" s="1131"/>
      <c r="B364" s="1203"/>
      <c r="C364" s="2024"/>
      <c r="D364" s="2024"/>
      <c r="E364" s="1133"/>
      <c r="F364" s="764"/>
    </row>
    <row r="365" spans="1:6" ht="37.5" x14ac:dyDescent="0.25">
      <c r="A365" s="1131" t="s">
        <v>2382</v>
      </c>
      <c r="B365" s="1203" t="s">
        <v>2292</v>
      </c>
      <c r="C365" s="2024" t="s">
        <v>642</v>
      </c>
      <c r="D365" s="2024">
        <v>1</v>
      </c>
      <c r="E365" s="1133"/>
      <c r="F365" s="1134">
        <f>D365*E365</f>
        <v>0</v>
      </c>
    </row>
    <row r="366" spans="1:6" x14ac:dyDescent="0.25">
      <c r="A366" s="1131"/>
      <c r="B366" s="2029"/>
      <c r="C366" s="2030"/>
      <c r="D366" s="1224"/>
      <c r="E366" s="1133"/>
      <c r="F366" s="764"/>
    </row>
    <row r="367" spans="1:6" x14ac:dyDescent="0.25">
      <c r="A367" s="1131" t="s">
        <v>2383</v>
      </c>
      <c r="B367" s="1203" t="s">
        <v>2293</v>
      </c>
      <c r="C367" s="2024" t="s">
        <v>642</v>
      </c>
      <c r="D367" s="2024">
        <v>1</v>
      </c>
      <c r="E367" s="1133"/>
      <c r="F367" s="1134">
        <f>D367*E367</f>
        <v>0</v>
      </c>
    </row>
    <row r="368" spans="1:6" x14ac:dyDescent="0.25">
      <c r="A368" s="2020"/>
      <c r="B368" s="2021"/>
      <c r="C368" s="2022"/>
      <c r="D368" s="2023"/>
      <c r="E368" s="1348"/>
      <c r="F368" s="1349"/>
    </row>
    <row r="369" spans="1:6" x14ac:dyDescent="0.25">
      <c r="A369" s="2020"/>
      <c r="B369" s="2021"/>
      <c r="C369" s="2022"/>
      <c r="D369" s="2023"/>
      <c r="E369" s="1348"/>
      <c r="F369" s="1349"/>
    </row>
    <row r="370" spans="1:6" ht="14.5" thickBot="1" x14ac:dyDescent="0.3">
      <c r="A370" s="2020"/>
      <c r="B370" s="2021"/>
      <c r="C370" s="2022"/>
      <c r="D370" s="2023"/>
      <c r="E370" s="1348"/>
      <c r="F370" s="1349"/>
    </row>
    <row r="371" spans="1:6" ht="14.5" thickTop="1" x14ac:dyDescent="0.25">
      <c r="A371" s="2107" t="s">
        <v>103</v>
      </c>
      <c r="B371" s="2107"/>
      <c r="C371" s="2107"/>
      <c r="D371" s="2107"/>
      <c r="E371" s="2107"/>
      <c r="F371" s="1350">
        <f>SUM(F327:F370)</f>
        <v>0</v>
      </c>
    </row>
    <row r="372" spans="1:6" x14ac:dyDescent="0.25">
      <c r="A372" s="239"/>
      <c r="B372" s="205"/>
      <c r="C372" s="198"/>
      <c r="D372" s="206"/>
      <c r="E372" s="210"/>
      <c r="F372" s="210"/>
    </row>
    <row r="373" spans="1:6" x14ac:dyDescent="0.25">
      <c r="A373" s="198"/>
      <c r="B373" s="201"/>
      <c r="C373" s="198"/>
      <c r="D373" s="198"/>
      <c r="E373" s="240"/>
      <c r="F373" s="194"/>
    </row>
    <row r="374" spans="1:6" x14ac:dyDescent="0.25">
      <c r="A374" s="198"/>
      <c r="B374" s="191" t="s">
        <v>2451</v>
      </c>
      <c r="C374" s="198"/>
      <c r="D374" s="204"/>
      <c r="E374" s="194"/>
      <c r="F374" s="194"/>
    </row>
    <row r="375" spans="1:6" x14ac:dyDescent="0.25">
      <c r="A375" s="198"/>
      <c r="B375" s="195"/>
      <c r="C375" s="198"/>
      <c r="D375" s="204"/>
      <c r="E375" s="194"/>
      <c r="F375" s="194"/>
    </row>
    <row r="376" spans="1:6" ht="20.25" customHeight="1" x14ac:dyDescent="0.25">
      <c r="A376" s="198"/>
      <c r="B376" s="195" t="s">
        <v>1102</v>
      </c>
      <c r="C376" s="198"/>
      <c r="D376" s="204"/>
      <c r="E376" s="194"/>
      <c r="F376" s="194">
        <f>+F59</f>
        <v>0</v>
      </c>
    </row>
    <row r="377" spans="1:6" ht="20.25" customHeight="1" x14ac:dyDescent="0.25">
      <c r="A377" s="198"/>
      <c r="B377" s="195" t="s">
        <v>1103</v>
      </c>
      <c r="C377" s="198"/>
      <c r="D377" s="204"/>
      <c r="E377" s="194"/>
      <c r="F377" s="194">
        <f>+F101</f>
        <v>0</v>
      </c>
    </row>
    <row r="378" spans="1:6" ht="20.25" customHeight="1" x14ac:dyDescent="0.25">
      <c r="A378" s="198"/>
      <c r="B378" s="195" t="s">
        <v>1104</v>
      </c>
      <c r="C378" s="198"/>
      <c r="D378" s="204"/>
      <c r="E378" s="194"/>
      <c r="F378" s="194">
        <f>+F151</f>
        <v>0</v>
      </c>
    </row>
    <row r="379" spans="1:6" ht="20.25" customHeight="1" x14ac:dyDescent="0.25">
      <c r="A379" s="198"/>
      <c r="B379" s="195" t="s">
        <v>1105</v>
      </c>
      <c r="C379" s="198"/>
      <c r="D379" s="204"/>
      <c r="E379" s="194"/>
      <c r="F379" s="194">
        <f>+F204</f>
        <v>0</v>
      </c>
    </row>
    <row r="380" spans="1:6" ht="20.25" customHeight="1" x14ac:dyDescent="0.25">
      <c r="A380" s="198"/>
      <c r="B380" s="195" t="s">
        <v>1106</v>
      </c>
      <c r="C380" s="198"/>
      <c r="D380" s="204"/>
      <c r="E380" s="194"/>
      <c r="F380" s="194">
        <f>+F248</f>
        <v>0</v>
      </c>
    </row>
    <row r="381" spans="1:6" ht="20.25" customHeight="1" x14ac:dyDescent="0.25">
      <c r="A381" s="198"/>
      <c r="B381" s="195" t="s">
        <v>1107</v>
      </c>
      <c r="C381" s="198"/>
      <c r="D381" s="204"/>
      <c r="E381" s="194"/>
      <c r="F381" s="194">
        <f>+F290</f>
        <v>0</v>
      </c>
    </row>
    <row r="382" spans="1:6" ht="20.25" customHeight="1" x14ac:dyDescent="0.25">
      <c r="A382" s="198"/>
      <c r="B382" s="195" t="s">
        <v>1108</v>
      </c>
      <c r="C382" s="198"/>
      <c r="D382" s="204"/>
      <c r="E382" s="194"/>
      <c r="F382" s="194">
        <f>+F326</f>
        <v>0</v>
      </c>
    </row>
    <row r="383" spans="1:6" ht="20.25" customHeight="1" x14ac:dyDescent="0.25">
      <c r="A383" s="198"/>
      <c r="B383" s="195" t="s">
        <v>1109</v>
      </c>
      <c r="C383" s="198"/>
      <c r="D383" s="204"/>
      <c r="E383" s="194"/>
      <c r="F383" s="194">
        <f>+F371</f>
        <v>0</v>
      </c>
    </row>
    <row r="384" spans="1:6" ht="20.25" customHeight="1" x14ac:dyDescent="0.25">
      <c r="A384" s="198"/>
      <c r="B384" s="195"/>
      <c r="C384" s="198"/>
      <c r="D384" s="204"/>
      <c r="E384" s="194"/>
      <c r="F384" s="194"/>
    </row>
    <row r="385" spans="1:6" ht="20.25" customHeight="1" x14ac:dyDescent="0.25">
      <c r="A385" s="198"/>
      <c r="B385" s="195"/>
      <c r="C385" s="198"/>
      <c r="D385" s="204"/>
      <c r="E385" s="194"/>
      <c r="F385" s="194"/>
    </row>
    <row r="386" spans="1:6" ht="20.25" customHeight="1" x14ac:dyDescent="0.25">
      <c r="A386" s="198"/>
      <c r="B386" s="195"/>
      <c r="C386" s="198"/>
      <c r="D386" s="204"/>
      <c r="E386" s="194"/>
      <c r="F386" s="194"/>
    </row>
    <row r="387" spans="1:6" ht="20.25" customHeight="1" x14ac:dyDescent="0.25">
      <c r="A387" s="198"/>
      <c r="B387" s="195"/>
      <c r="C387" s="198"/>
      <c r="D387" s="204"/>
      <c r="E387" s="194"/>
      <c r="F387" s="194"/>
    </row>
    <row r="388" spans="1:6" ht="20.25" customHeight="1" x14ac:dyDescent="0.25">
      <c r="A388" s="198"/>
      <c r="B388" s="195"/>
      <c r="C388" s="198"/>
      <c r="D388" s="204"/>
      <c r="E388" s="194"/>
      <c r="F388" s="194"/>
    </row>
    <row r="389" spans="1:6" ht="20.25" customHeight="1" x14ac:dyDescent="0.25">
      <c r="A389" s="198"/>
      <c r="B389" s="195"/>
      <c r="C389" s="198"/>
      <c r="D389" s="204"/>
      <c r="E389" s="194"/>
      <c r="F389" s="194"/>
    </row>
    <row r="390" spans="1:6" ht="20.25" customHeight="1" x14ac:dyDescent="0.25">
      <c r="A390" s="198"/>
      <c r="B390" s="195"/>
      <c r="C390" s="198"/>
      <c r="D390" s="204"/>
      <c r="E390" s="194"/>
      <c r="F390" s="194"/>
    </row>
    <row r="391" spans="1:6" ht="20.25" customHeight="1" x14ac:dyDescent="0.25">
      <c r="A391" s="198"/>
      <c r="B391" s="195"/>
      <c r="C391" s="198"/>
      <c r="D391" s="204"/>
      <c r="E391" s="194"/>
      <c r="F391" s="194"/>
    </row>
    <row r="392" spans="1:6" ht="20.25" customHeight="1" x14ac:dyDescent="0.25">
      <c r="A392" s="198"/>
      <c r="B392" s="195"/>
      <c r="C392" s="198"/>
      <c r="D392" s="204"/>
      <c r="E392" s="194"/>
      <c r="F392" s="194"/>
    </row>
    <row r="393" spans="1:6" ht="20.25" customHeight="1" x14ac:dyDescent="0.25">
      <c r="A393" s="198"/>
      <c r="B393" s="195"/>
      <c r="C393" s="198"/>
      <c r="D393" s="204"/>
      <c r="E393" s="194"/>
      <c r="F393" s="194"/>
    </row>
    <row r="394" spans="1:6" ht="20.25" customHeight="1" x14ac:dyDescent="0.25">
      <c r="A394" s="198"/>
      <c r="B394" s="195"/>
      <c r="C394" s="198"/>
      <c r="D394" s="204"/>
      <c r="E394" s="194"/>
      <c r="F394" s="194"/>
    </row>
    <row r="395" spans="1:6" ht="20.25" customHeight="1" x14ac:dyDescent="0.25">
      <c r="A395" s="198"/>
      <c r="B395" s="195"/>
      <c r="C395" s="198"/>
      <c r="D395" s="204"/>
      <c r="E395" s="194"/>
      <c r="F395" s="194"/>
    </row>
    <row r="396" spans="1:6" ht="20.25" customHeight="1" x14ac:dyDescent="0.25">
      <c r="A396" s="198"/>
      <c r="B396" s="195"/>
      <c r="C396" s="198"/>
      <c r="D396" s="204"/>
      <c r="E396" s="194"/>
      <c r="F396" s="194"/>
    </row>
    <row r="397" spans="1:6" ht="20.25" customHeight="1" x14ac:dyDescent="0.25">
      <c r="A397" s="198"/>
      <c r="B397" s="195"/>
      <c r="C397" s="198"/>
      <c r="D397" s="204"/>
      <c r="E397" s="194"/>
      <c r="F397" s="194"/>
    </row>
    <row r="398" spans="1:6" x14ac:dyDescent="0.25">
      <c r="A398" s="198"/>
      <c r="B398" s="195"/>
      <c r="C398" s="198"/>
      <c r="D398" s="204"/>
      <c r="E398" s="194"/>
      <c r="F398" s="194"/>
    </row>
    <row r="399" spans="1:6" x14ac:dyDescent="0.25">
      <c r="A399" s="198"/>
      <c r="B399" s="195"/>
      <c r="C399" s="198"/>
      <c r="D399" s="204"/>
      <c r="E399" s="194"/>
      <c r="F399" s="194"/>
    </row>
    <row r="400" spans="1:6" x14ac:dyDescent="0.25">
      <c r="A400" s="198"/>
      <c r="B400" s="195"/>
      <c r="C400" s="198"/>
      <c r="D400" s="204"/>
      <c r="E400" s="194"/>
      <c r="F400" s="194"/>
    </row>
    <row r="401" spans="1:6" x14ac:dyDescent="0.25">
      <c r="A401" s="198"/>
      <c r="B401" s="195"/>
      <c r="C401" s="198"/>
      <c r="D401" s="204"/>
      <c r="E401" s="194"/>
      <c r="F401" s="194"/>
    </row>
    <row r="402" spans="1:6" x14ac:dyDescent="0.25">
      <c r="A402" s="198"/>
      <c r="B402" s="195"/>
      <c r="C402" s="198"/>
      <c r="D402" s="204"/>
      <c r="E402" s="194"/>
      <c r="F402" s="194"/>
    </row>
    <row r="403" spans="1:6" x14ac:dyDescent="0.25">
      <c r="A403" s="198"/>
      <c r="B403" s="195"/>
      <c r="C403" s="198"/>
      <c r="D403" s="204"/>
      <c r="E403" s="194"/>
      <c r="F403" s="194"/>
    </row>
    <row r="404" spans="1:6" x14ac:dyDescent="0.25">
      <c r="A404" s="198"/>
      <c r="B404" s="195"/>
      <c r="C404" s="198"/>
      <c r="D404" s="204"/>
      <c r="E404" s="194"/>
      <c r="F404" s="194"/>
    </row>
    <row r="405" spans="1:6" ht="14.5" thickBot="1" x14ac:dyDescent="0.3">
      <c r="A405" s="198"/>
      <c r="B405" s="195"/>
      <c r="C405" s="198"/>
      <c r="D405" s="204"/>
      <c r="E405" s="194"/>
      <c r="F405" s="194"/>
    </row>
    <row r="406" spans="1:6" ht="14.5" thickTop="1" x14ac:dyDescent="0.25">
      <c r="A406" s="2108" t="s">
        <v>1354</v>
      </c>
      <c r="B406" s="2109"/>
      <c r="C406" s="2109"/>
      <c r="D406" s="2109"/>
      <c r="E406" s="2110"/>
      <c r="F406" s="1341">
        <f>SUM(F376:F405)</f>
        <v>0</v>
      </c>
    </row>
  </sheetData>
  <mergeCells count="12">
    <mergeCell ref="A406:E406"/>
    <mergeCell ref="A1:F1"/>
    <mergeCell ref="A2:F2"/>
    <mergeCell ref="A3:F3"/>
    <mergeCell ref="A59:E59"/>
    <mergeCell ref="A101:E101"/>
    <mergeCell ref="A151:E151"/>
    <mergeCell ref="A204:E204"/>
    <mergeCell ref="A248:E248"/>
    <mergeCell ref="A290:E290"/>
    <mergeCell ref="A326:E326"/>
    <mergeCell ref="A371:E371"/>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7" manualBreakCount="7">
    <brk id="59" max="5" man="1"/>
    <brk id="101" max="5" man="1"/>
    <brk id="151" max="5" man="1"/>
    <brk id="204" max="5" man="1"/>
    <brk id="248" max="5" man="1"/>
    <brk id="290" max="5" man="1"/>
    <brk id="326"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8"/>
  <sheetViews>
    <sheetView view="pageBreakPreview" zoomScale="90" zoomScaleNormal="75" zoomScaleSheetLayoutView="90" workbookViewId="0">
      <pane ySplit="5" topLeftCell="A6" activePane="bottomLeft" state="frozen"/>
      <selection activeCell="A5" sqref="A5:F5"/>
      <selection pane="bottomLeft" activeCell="B233" sqref="B233"/>
    </sheetView>
  </sheetViews>
  <sheetFormatPr defaultColWidth="6.7265625" defaultRowHeight="12.5" x14ac:dyDescent="0.25"/>
  <cols>
    <col min="1" max="1" width="8.7265625" style="768" customWidth="1"/>
    <col min="2" max="2" width="66.81640625" style="769" customWidth="1"/>
    <col min="3" max="3" width="7.54296875" style="768" customWidth="1"/>
    <col min="4" max="4" width="9.453125" style="768" customWidth="1"/>
    <col min="5" max="5" width="12.1796875" style="770" customWidth="1"/>
    <col min="6" max="6" width="14.1796875" style="770" customWidth="1"/>
    <col min="7" max="7" width="16.54296875" style="771" bestFit="1" customWidth="1"/>
    <col min="8" max="8" width="15" style="772" bestFit="1" customWidth="1"/>
    <col min="9" max="9" width="46" style="773" customWidth="1"/>
    <col min="10" max="10" width="13.453125" style="773" bestFit="1" customWidth="1"/>
    <col min="11" max="255" width="9.54296875" style="773" customWidth="1"/>
    <col min="256" max="16384" width="6.7265625" style="773"/>
  </cols>
  <sheetData>
    <row r="1" spans="1:11" s="1096" customFormat="1" ht="13" x14ac:dyDescent="0.25">
      <c r="A1" s="2117" t="s">
        <v>0</v>
      </c>
      <c r="B1" s="2117"/>
      <c r="C1" s="2117"/>
      <c r="D1" s="2117"/>
      <c r="E1" s="2117"/>
      <c r="F1" s="2117"/>
      <c r="G1" s="1095"/>
    </row>
    <row r="2" spans="1:11" s="587" customFormat="1" ht="13" x14ac:dyDescent="0.25">
      <c r="A2" s="2095" t="s">
        <v>2491</v>
      </c>
      <c r="B2" s="2095"/>
      <c r="C2" s="2095"/>
      <c r="D2" s="2095"/>
      <c r="E2" s="2095"/>
      <c r="F2" s="2095"/>
      <c r="G2" s="586"/>
    </row>
    <row r="3" spans="1:11" s="587" customFormat="1" ht="13" x14ac:dyDescent="0.25">
      <c r="A3" s="2096" t="s">
        <v>1975</v>
      </c>
      <c r="B3" s="2096"/>
      <c r="C3" s="2096"/>
      <c r="D3" s="2096"/>
      <c r="E3" s="2096"/>
      <c r="F3" s="2096"/>
      <c r="G3" s="586"/>
    </row>
    <row r="4" spans="1:11" s="587" customFormat="1" ht="13" x14ac:dyDescent="0.25">
      <c r="A4" s="328" t="s">
        <v>1974</v>
      </c>
      <c r="B4" s="589"/>
      <c r="C4" s="590"/>
      <c r="D4" s="590"/>
      <c r="E4" s="591"/>
      <c r="F4" s="592"/>
      <c r="G4" s="586"/>
    </row>
    <row r="5" spans="1:11" s="587" customFormat="1" ht="13" x14ac:dyDescent="0.25">
      <c r="A5" s="593" t="s">
        <v>722</v>
      </c>
      <c r="B5" s="593" t="s">
        <v>723</v>
      </c>
      <c r="C5" s="593" t="s">
        <v>724</v>
      </c>
      <c r="D5" s="593" t="s">
        <v>725</v>
      </c>
      <c r="E5" s="593" t="s">
        <v>726</v>
      </c>
      <c r="F5" s="593" t="s">
        <v>727</v>
      </c>
      <c r="G5" s="586"/>
    </row>
    <row r="6" spans="1:11" s="439" customFormat="1" ht="37.5" x14ac:dyDescent="0.25">
      <c r="A6" s="596"/>
      <c r="B6" s="600" t="s">
        <v>1569</v>
      </c>
      <c r="C6" s="596"/>
      <c r="D6" s="597"/>
      <c r="E6" s="598"/>
      <c r="F6" s="601"/>
      <c r="G6" s="535"/>
    </row>
    <row r="7" spans="1:11" s="439" customFormat="1" ht="13" x14ac:dyDescent="0.25">
      <c r="A7" s="596"/>
      <c r="B7" s="600"/>
      <c r="C7" s="596"/>
      <c r="D7" s="597"/>
      <c r="E7" s="598"/>
      <c r="F7" s="601"/>
      <c r="G7" s="535"/>
    </row>
    <row r="8" spans="1:11" s="439" customFormat="1" ht="13" x14ac:dyDescent="0.25">
      <c r="A8" s="368"/>
      <c r="B8" s="1097" t="s">
        <v>221</v>
      </c>
      <c r="C8" s="368"/>
      <c r="D8" s="603"/>
      <c r="E8" s="604"/>
      <c r="F8" s="601"/>
      <c r="G8" s="535"/>
    </row>
    <row r="9" spans="1:11" s="439" customFormat="1" x14ac:dyDescent="0.25">
      <c r="A9" s="368"/>
      <c r="B9" s="726"/>
      <c r="C9" s="368"/>
      <c r="D9" s="603"/>
      <c r="E9" s="604"/>
      <c r="F9" s="601"/>
      <c r="G9" s="535"/>
    </row>
    <row r="10" spans="1:11" s="439" customFormat="1" ht="13" x14ac:dyDescent="0.25">
      <c r="A10" s="368"/>
      <c r="B10" s="1097" t="s">
        <v>158</v>
      </c>
      <c r="C10" s="368"/>
      <c r="D10" s="603"/>
      <c r="E10" s="604"/>
      <c r="F10" s="601"/>
      <c r="G10" s="535"/>
      <c r="K10" s="1098"/>
    </row>
    <row r="11" spans="1:11" s="439" customFormat="1" x14ac:dyDescent="0.25">
      <c r="A11" s="368" t="s">
        <v>159</v>
      </c>
      <c r="B11" s="726" t="s">
        <v>1110</v>
      </c>
      <c r="C11" s="368" t="s">
        <v>777</v>
      </c>
      <c r="D11" s="606">
        <v>8.0000000000000002E-3</v>
      </c>
      <c r="E11" s="607"/>
      <c r="F11" s="608">
        <f>D11*E11</f>
        <v>0</v>
      </c>
      <c r="G11" s="535"/>
    </row>
    <row r="12" spans="1:11" s="439" customFormat="1" x14ac:dyDescent="0.25">
      <c r="A12" s="368"/>
      <c r="B12" s="726"/>
      <c r="C12" s="368"/>
      <c r="D12" s="776"/>
      <c r="E12" s="607"/>
      <c r="F12" s="608"/>
      <c r="G12" s="535"/>
      <c r="K12" s="1099"/>
    </row>
    <row r="13" spans="1:11" s="439" customFormat="1" ht="13" x14ac:dyDescent="0.25">
      <c r="A13" s="611"/>
      <c r="B13" s="1100" t="s">
        <v>161</v>
      </c>
      <c r="C13" s="611"/>
      <c r="D13" s="613"/>
      <c r="E13" s="614"/>
      <c r="F13" s="615"/>
      <c r="G13" s="535"/>
    </row>
    <row r="14" spans="1:11" s="439" customFormat="1" ht="25" x14ac:dyDescent="0.25">
      <c r="A14" s="611"/>
      <c r="B14" s="616" t="s">
        <v>223</v>
      </c>
      <c r="C14" s="611"/>
      <c r="D14" s="613"/>
      <c r="E14" s="614"/>
      <c r="F14" s="615"/>
      <c r="G14" s="535"/>
    </row>
    <row r="15" spans="1:11" s="439" customFormat="1" x14ac:dyDescent="0.25">
      <c r="A15" s="611" t="s">
        <v>163</v>
      </c>
      <c r="B15" s="617" t="s">
        <v>164</v>
      </c>
      <c r="C15" s="611" t="s">
        <v>19</v>
      </c>
      <c r="D15" s="613">
        <v>2</v>
      </c>
      <c r="E15" s="607"/>
      <c r="F15" s="608">
        <f>D15*E15</f>
        <v>0</v>
      </c>
      <c r="G15" s="535"/>
    </row>
    <row r="16" spans="1:11" s="439" customFormat="1" ht="13" x14ac:dyDescent="0.25">
      <c r="A16" s="611"/>
      <c r="B16" s="1100" t="s">
        <v>165</v>
      </c>
      <c r="C16" s="611"/>
      <c r="D16" s="613"/>
      <c r="E16" s="607"/>
      <c r="F16" s="608"/>
      <c r="G16" s="535"/>
    </row>
    <row r="17" spans="1:7" s="439" customFormat="1" ht="25" x14ac:dyDescent="0.25">
      <c r="A17" s="611"/>
      <c r="B17" s="616" t="s">
        <v>166</v>
      </c>
      <c r="C17" s="611"/>
      <c r="D17" s="619"/>
      <c r="E17" s="607"/>
      <c r="F17" s="608"/>
      <c r="G17" s="535"/>
    </row>
    <row r="18" spans="1:7" s="439" customFormat="1" x14ac:dyDescent="0.25">
      <c r="A18" s="611" t="s">
        <v>167</v>
      </c>
      <c r="B18" s="617" t="s">
        <v>168</v>
      </c>
      <c r="C18" s="611" t="s">
        <v>19</v>
      </c>
      <c r="D18" s="613">
        <v>2</v>
      </c>
      <c r="E18" s="607"/>
      <c r="F18" s="608">
        <f>D18*E18</f>
        <v>0</v>
      </c>
      <c r="G18" s="535"/>
    </row>
    <row r="19" spans="1:7" s="439" customFormat="1" ht="13" x14ac:dyDescent="0.25">
      <c r="A19" s="596"/>
      <c r="B19" s="1101"/>
      <c r="C19" s="596"/>
      <c r="D19" s="621"/>
      <c r="E19" s="607"/>
      <c r="F19" s="608"/>
      <c r="G19" s="535"/>
    </row>
    <row r="20" spans="1:7" s="439" customFormat="1" ht="13" x14ac:dyDescent="0.25">
      <c r="A20" s="605"/>
      <c r="B20" s="1097" t="s">
        <v>86</v>
      </c>
      <c r="C20" s="368"/>
      <c r="D20" s="622"/>
      <c r="E20" s="607"/>
      <c r="F20" s="608"/>
      <c r="G20" s="535"/>
    </row>
    <row r="21" spans="1:7" s="439" customFormat="1" x14ac:dyDescent="0.25">
      <c r="A21" s="605"/>
      <c r="B21" s="726"/>
      <c r="C21" s="368"/>
      <c r="D21" s="622"/>
      <c r="E21" s="607"/>
      <c r="F21" s="608"/>
      <c r="G21" s="535"/>
    </row>
    <row r="22" spans="1:7" s="439" customFormat="1" ht="13" x14ac:dyDescent="0.25">
      <c r="A22" s="623"/>
      <c r="B22" s="1102" t="s">
        <v>514</v>
      </c>
      <c r="C22" s="368"/>
      <c r="D22" s="625"/>
      <c r="E22" s="607"/>
      <c r="F22" s="608"/>
      <c r="G22" s="535"/>
    </row>
    <row r="23" spans="1:7" s="439" customFormat="1" ht="13" x14ac:dyDescent="0.25">
      <c r="A23" s="626"/>
      <c r="B23" s="595" t="s">
        <v>227</v>
      </c>
      <c r="C23" s="368"/>
      <c r="D23" s="622"/>
      <c r="E23" s="607"/>
      <c r="F23" s="608"/>
      <c r="G23" s="535"/>
    </row>
    <row r="24" spans="1:7" s="439" customFormat="1" x14ac:dyDescent="0.25">
      <c r="A24" s="368" t="s">
        <v>968</v>
      </c>
      <c r="B24" s="627" t="s">
        <v>1111</v>
      </c>
      <c r="C24" s="368" t="s">
        <v>42</v>
      </c>
      <c r="D24" s="622">
        <v>9.4499999999999993</v>
      </c>
      <c r="E24" s="607"/>
      <c r="F24" s="608">
        <f>D24*E24</f>
        <v>0</v>
      </c>
      <c r="G24" s="535"/>
    </row>
    <row r="25" spans="1:7" s="439" customFormat="1" ht="13" x14ac:dyDescent="0.25">
      <c r="A25" s="623"/>
      <c r="B25" s="1103" t="s">
        <v>970</v>
      </c>
      <c r="C25" s="368"/>
      <c r="D25" s="625"/>
      <c r="E25" s="607"/>
      <c r="F25" s="608"/>
      <c r="G25" s="535"/>
    </row>
    <row r="26" spans="1:7" s="439" customFormat="1" ht="25" x14ac:dyDescent="0.25">
      <c r="A26" s="623"/>
      <c r="B26" s="629" t="s">
        <v>1112</v>
      </c>
      <c r="C26" s="368"/>
      <c r="D26" s="625"/>
      <c r="E26" s="607"/>
      <c r="F26" s="608"/>
      <c r="G26" s="535"/>
    </row>
    <row r="27" spans="1:7" s="439" customFormat="1" x14ac:dyDescent="0.25">
      <c r="A27" s="368" t="s">
        <v>972</v>
      </c>
      <c r="B27" s="726" t="s">
        <v>1113</v>
      </c>
      <c r="C27" s="368" t="s">
        <v>42</v>
      </c>
      <c r="D27" s="603">
        <v>2</v>
      </c>
      <c r="E27" s="630"/>
      <c r="F27" s="608">
        <f>D27*E27</f>
        <v>0</v>
      </c>
      <c r="G27" s="535"/>
    </row>
    <row r="28" spans="1:7" s="439" customFormat="1" x14ac:dyDescent="0.25">
      <c r="A28" s="368" t="s">
        <v>515</v>
      </c>
      <c r="B28" s="627" t="s">
        <v>1114</v>
      </c>
      <c r="C28" s="368" t="s">
        <v>42</v>
      </c>
      <c r="D28" s="603">
        <v>8</v>
      </c>
      <c r="E28" s="630"/>
      <c r="F28" s="608">
        <f>D28*E28</f>
        <v>0</v>
      </c>
      <c r="G28" s="535"/>
    </row>
    <row r="29" spans="1:7" s="439" customFormat="1" x14ac:dyDescent="0.25">
      <c r="A29" s="368" t="s">
        <v>88</v>
      </c>
      <c r="B29" s="627" t="s">
        <v>1115</v>
      </c>
      <c r="C29" s="368" t="s">
        <v>42</v>
      </c>
      <c r="D29" s="603">
        <v>1</v>
      </c>
      <c r="E29" s="630"/>
      <c r="F29" s="608">
        <f>D29*E29</f>
        <v>0</v>
      </c>
      <c r="G29" s="535"/>
    </row>
    <row r="30" spans="1:7" s="439" customFormat="1" x14ac:dyDescent="0.25">
      <c r="A30" s="368" t="s">
        <v>1116</v>
      </c>
      <c r="B30" s="627" t="s">
        <v>1117</v>
      </c>
      <c r="C30" s="368" t="s">
        <v>42</v>
      </c>
      <c r="D30" s="603">
        <v>65</v>
      </c>
      <c r="E30" s="630"/>
      <c r="F30" s="608">
        <f>D30*E30</f>
        <v>0</v>
      </c>
      <c r="G30" s="535"/>
    </row>
    <row r="31" spans="1:7" s="439" customFormat="1" x14ac:dyDescent="0.25">
      <c r="A31" s="623"/>
      <c r="B31" s="631"/>
      <c r="C31" s="368"/>
      <c r="D31" s="632"/>
      <c r="E31" s="607"/>
      <c r="F31" s="608"/>
      <c r="G31" s="535"/>
    </row>
    <row r="32" spans="1:7" s="439" customFormat="1" ht="13" x14ac:dyDescent="0.25">
      <c r="A32" s="623"/>
      <c r="B32" s="1103" t="s">
        <v>975</v>
      </c>
      <c r="C32" s="368"/>
      <c r="D32" s="632"/>
      <c r="E32" s="607"/>
      <c r="F32" s="608"/>
      <c r="G32" s="535"/>
    </row>
    <row r="33" spans="1:7" s="439" customFormat="1" ht="25" x14ac:dyDescent="0.25">
      <c r="A33" s="623"/>
      <c r="B33" s="633" t="s">
        <v>976</v>
      </c>
      <c r="C33" s="368"/>
      <c r="D33" s="632"/>
      <c r="E33" s="607"/>
      <c r="F33" s="608"/>
      <c r="G33" s="535"/>
    </row>
    <row r="34" spans="1:7" s="439" customFormat="1" x14ac:dyDescent="0.25">
      <c r="A34" s="623" t="s">
        <v>977</v>
      </c>
      <c r="B34" s="631" t="s">
        <v>974</v>
      </c>
      <c r="C34" s="368" t="s">
        <v>42</v>
      </c>
      <c r="D34" s="632">
        <v>1</v>
      </c>
      <c r="E34" s="630"/>
      <c r="F34" s="608">
        <f>D34*E34</f>
        <v>0</v>
      </c>
      <c r="G34" s="535"/>
    </row>
    <row r="35" spans="1:7" s="439" customFormat="1" x14ac:dyDescent="0.25">
      <c r="A35" s="623" t="s">
        <v>90</v>
      </c>
      <c r="B35" s="627" t="s">
        <v>1115</v>
      </c>
      <c r="C35" s="368" t="s">
        <v>42</v>
      </c>
      <c r="D35" s="603">
        <v>1</v>
      </c>
      <c r="E35" s="630"/>
      <c r="F35" s="608">
        <f>D35*E35</f>
        <v>0</v>
      </c>
      <c r="G35" s="535"/>
    </row>
    <row r="36" spans="1:7" s="439" customFormat="1" x14ac:dyDescent="0.25">
      <c r="A36" s="623" t="s">
        <v>1118</v>
      </c>
      <c r="B36" s="627" t="s">
        <v>1117</v>
      </c>
      <c r="C36" s="368" t="s">
        <v>42</v>
      </c>
      <c r="D36" s="603">
        <v>1</v>
      </c>
      <c r="E36" s="630"/>
      <c r="F36" s="608">
        <f>D36*E36</f>
        <v>0</v>
      </c>
      <c r="G36" s="535"/>
    </row>
    <row r="37" spans="1:7" s="439" customFormat="1" x14ac:dyDescent="0.25">
      <c r="A37" s="641"/>
      <c r="B37" s="631"/>
      <c r="C37" s="368"/>
      <c r="D37" s="625"/>
      <c r="E37" s="635"/>
      <c r="F37" s="638"/>
      <c r="G37" s="535"/>
    </row>
    <row r="38" spans="1:7" s="439" customFormat="1" ht="13" x14ac:dyDescent="0.25">
      <c r="A38" s="623"/>
      <c r="B38" s="636" t="s">
        <v>738</v>
      </c>
      <c r="C38" s="368"/>
      <c r="D38" s="625"/>
      <c r="E38" s="777"/>
      <c r="F38" s="638"/>
      <c r="G38" s="535"/>
    </row>
    <row r="39" spans="1:7" s="439" customFormat="1" x14ac:dyDescent="0.25">
      <c r="A39" s="623"/>
      <c r="B39" s="631"/>
      <c r="C39" s="368"/>
      <c r="D39" s="625"/>
      <c r="E39" s="777"/>
      <c r="F39" s="638"/>
      <c r="G39" s="535"/>
    </row>
    <row r="40" spans="1:7" s="439" customFormat="1" ht="13" x14ac:dyDescent="0.25">
      <c r="A40" s="623"/>
      <c r="B40" s="639" t="s">
        <v>993</v>
      </c>
      <c r="C40" s="368"/>
      <c r="D40" s="625"/>
      <c r="E40" s="777"/>
      <c r="F40" s="638"/>
      <c r="G40" s="535"/>
    </row>
    <row r="41" spans="1:7" s="439" customFormat="1" x14ac:dyDescent="0.25">
      <c r="A41" s="623"/>
      <c r="B41" s="631"/>
      <c r="C41" s="368"/>
      <c r="D41" s="625"/>
      <c r="E41" s="777"/>
      <c r="F41" s="638"/>
      <c r="G41" s="535"/>
    </row>
    <row r="42" spans="1:7" s="439" customFormat="1" x14ac:dyDescent="0.25">
      <c r="A42" s="623"/>
      <c r="B42" s="629" t="s">
        <v>1119</v>
      </c>
      <c r="C42" s="368"/>
      <c r="D42" s="625"/>
      <c r="E42" s="777"/>
      <c r="F42" s="638"/>
      <c r="G42" s="535"/>
    </row>
    <row r="43" spans="1:7" s="439" customFormat="1" ht="34.5" customHeight="1" x14ac:dyDescent="0.25">
      <c r="A43" s="641" t="s">
        <v>1120</v>
      </c>
      <c r="B43" s="631" t="s">
        <v>981</v>
      </c>
      <c r="C43" s="368" t="s">
        <v>48</v>
      </c>
      <c r="D43" s="625">
        <v>53.2</v>
      </c>
      <c r="E43" s="661"/>
      <c r="F43" s="662">
        <f>D43*E43</f>
        <v>0</v>
      </c>
      <c r="G43" s="535"/>
    </row>
    <row r="44" spans="1:7" s="439" customFormat="1" x14ac:dyDescent="0.25">
      <c r="A44" s="641" t="s">
        <v>1121</v>
      </c>
      <c r="B44" s="631" t="s">
        <v>982</v>
      </c>
      <c r="C44" s="368" t="s">
        <v>48</v>
      </c>
      <c r="D44" s="625">
        <v>6.5</v>
      </c>
      <c r="E44" s="661"/>
      <c r="F44" s="662">
        <f>D44*E44</f>
        <v>0</v>
      </c>
      <c r="G44" s="535"/>
    </row>
    <row r="45" spans="1:7" s="439" customFormat="1" x14ac:dyDescent="0.25">
      <c r="A45" s="623"/>
      <c r="B45" s="631"/>
      <c r="C45" s="643"/>
      <c r="D45" s="625"/>
      <c r="E45" s="661"/>
      <c r="F45" s="662"/>
      <c r="G45" s="535"/>
    </row>
    <row r="46" spans="1:7" s="439" customFormat="1" ht="13" x14ac:dyDescent="0.25">
      <c r="A46" s="623"/>
      <c r="B46" s="639" t="s">
        <v>979</v>
      </c>
      <c r="C46" s="368"/>
      <c r="D46" s="625"/>
      <c r="E46" s="661"/>
      <c r="F46" s="662"/>
      <c r="G46" s="535"/>
    </row>
    <row r="47" spans="1:7" s="439" customFormat="1" ht="13" x14ac:dyDescent="0.25">
      <c r="A47" s="623"/>
      <c r="B47" s="639"/>
      <c r="C47" s="368"/>
      <c r="D47" s="625"/>
      <c r="E47" s="607"/>
      <c r="F47" s="608"/>
      <c r="G47" s="535"/>
    </row>
    <row r="48" spans="1:7" s="439" customFormat="1" x14ac:dyDescent="0.25">
      <c r="A48" s="623"/>
      <c r="B48" s="633" t="s">
        <v>980</v>
      </c>
      <c r="C48" s="368"/>
      <c r="D48" s="625"/>
      <c r="E48" s="607"/>
      <c r="F48" s="608"/>
      <c r="G48" s="535"/>
    </row>
    <row r="49" spans="1:7" s="439" customFormat="1" ht="33" customHeight="1" x14ac:dyDescent="0.25">
      <c r="A49" s="641" t="s">
        <v>507</v>
      </c>
      <c r="B49" s="631" t="s">
        <v>981</v>
      </c>
      <c r="C49" s="368" t="s">
        <v>48</v>
      </c>
      <c r="D49" s="625">
        <v>34.5</v>
      </c>
      <c r="E49" s="661"/>
      <c r="F49" s="608">
        <f>D49*E49</f>
        <v>0</v>
      </c>
      <c r="G49" s="535"/>
    </row>
    <row r="50" spans="1:7" s="439" customFormat="1" x14ac:dyDescent="0.25">
      <c r="A50" s="641" t="s">
        <v>505</v>
      </c>
      <c r="B50" s="631" t="s">
        <v>982</v>
      </c>
      <c r="C50" s="368" t="s">
        <v>48</v>
      </c>
      <c r="D50" s="625">
        <v>6</v>
      </c>
      <c r="E50" s="607"/>
      <c r="F50" s="608">
        <f>D50*E50</f>
        <v>0</v>
      </c>
      <c r="G50" s="535"/>
    </row>
    <row r="51" spans="1:7" s="439" customFormat="1" x14ac:dyDescent="0.25">
      <c r="A51" s="641"/>
      <c r="B51" s="631"/>
      <c r="C51" s="368"/>
      <c r="D51" s="625"/>
      <c r="E51" s="607"/>
      <c r="F51" s="608"/>
      <c r="G51" s="535"/>
    </row>
    <row r="52" spans="1:7" s="439" customFormat="1" ht="13" x14ac:dyDescent="0.25">
      <c r="A52" s="623"/>
      <c r="B52" s="639" t="s">
        <v>91</v>
      </c>
      <c r="C52" s="643"/>
      <c r="D52" s="625"/>
      <c r="E52" s="607"/>
      <c r="F52" s="608"/>
      <c r="G52" s="535"/>
    </row>
    <row r="53" spans="1:7" s="439" customFormat="1" x14ac:dyDescent="0.25">
      <c r="A53" s="623"/>
      <c r="B53" s="644" t="s">
        <v>1122</v>
      </c>
      <c r="C53" s="368"/>
      <c r="D53" s="625"/>
      <c r="E53" s="607"/>
      <c r="F53" s="608"/>
      <c r="G53" s="535"/>
    </row>
    <row r="54" spans="1:7" s="439" customFormat="1" ht="18" customHeight="1" x14ac:dyDescent="0.25">
      <c r="A54" s="623" t="s">
        <v>519</v>
      </c>
      <c r="B54" s="645" t="s">
        <v>984</v>
      </c>
      <c r="C54" s="368" t="s">
        <v>42</v>
      </c>
      <c r="D54" s="625">
        <v>79.8</v>
      </c>
      <c r="E54" s="607"/>
      <c r="F54" s="608">
        <f>D54*E54</f>
        <v>0</v>
      </c>
      <c r="G54" s="535"/>
    </row>
    <row r="55" spans="1:7" s="439" customFormat="1" ht="18.75" customHeight="1" x14ac:dyDescent="0.25">
      <c r="A55" s="623" t="s">
        <v>985</v>
      </c>
      <c r="B55" s="631" t="s">
        <v>975</v>
      </c>
      <c r="C55" s="368" t="s">
        <v>42</v>
      </c>
      <c r="D55" s="625">
        <v>3</v>
      </c>
      <c r="E55" s="607"/>
      <c r="F55" s="608">
        <f>D55*E55</f>
        <v>0</v>
      </c>
      <c r="G55" s="535"/>
    </row>
    <row r="56" spans="1:7" s="439" customFormat="1" ht="18.75" customHeight="1" x14ac:dyDescent="0.25">
      <c r="A56" s="1046"/>
      <c r="B56" s="1424"/>
      <c r="C56" s="1046"/>
      <c r="D56" s="1405"/>
      <c r="E56" s="642"/>
      <c r="F56" s="642"/>
      <c r="G56" s="535"/>
    </row>
    <row r="57" spans="1:7" s="439" customFormat="1" ht="18.75" customHeight="1" thickBot="1" x14ac:dyDescent="0.3">
      <c r="A57" s="1046"/>
      <c r="B57" s="1424"/>
      <c r="C57" s="1046"/>
      <c r="D57" s="1405"/>
      <c r="E57" s="642"/>
      <c r="F57" s="642"/>
      <c r="G57" s="535"/>
    </row>
    <row r="58" spans="1:7" s="439" customFormat="1" ht="20.25" customHeight="1" thickTop="1" x14ac:dyDescent="0.25">
      <c r="A58" s="2176" t="s">
        <v>103</v>
      </c>
      <c r="B58" s="2176"/>
      <c r="C58" s="2176"/>
      <c r="D58" s="2176"/>
      <c r="E58" s="2176"/>
      <c r="F58" s="1430">
        <f>SUM(F6:F57)</f>
        <v>0</v>
      </c>
      <c r="G58" s="535"/>
    </row>
    <row r="59" spans="1:7" s="439" customFormat="1" ht="13" x14ac:dyDescent="0.25">
      <c r="A59" s="611"/>
      <c r="B59" s="1100" t="s">
        <v>1123</v>
      </c>
      <c r="C59" s="611"/>
      <c r="D59" s="649"/>
      <c r="E59" s="650"/>
      <c r="F59" s="608"/>
      <c r="G59" s="535"/>
    </row>
    <row r="60" spans="1:7" s="439" customFormat="1" x14ac:dyDescent="0.25">
      <c r="A60" s="611"/>
      <c r="B60" s="651"/>
      <c r="C60" s="611"/>
      <c r="D60" s="649"/>
      <c r="E60" s="650"/>
      <c r="F60" s="608"/>
      <c r="G60" s="535"/>
    </row>
    <row r="61" spans="1:7" s="439" customFormat="1" ht="13" x14ac:dyDescent="0.25">
      <c r="A61" s="611"/>
      <c r="B61" s="1100" t="s">
        <v>1124</v>
      </c>
      <c r="C61" s="611"/>
      <c r="D61" s="649"/>
      <c r="E61" s="650"/>
      <c r="F61" s="608"/>
      <c r="G61" s="535"/>
    </row>
    <row r="62" spans="1:7" s="439" customFormat="1" ht="13" x14ac:dyDescent="0.25">
      <c r="A62" s="611"/>
      <c r="B62" s="1104"/>
      <c r="C62" s="611"/>
      <c r="D62" s="649"/>
      <c r="E62" s="650"/>
      <c r="F62" s="608"/>
      <c r="G62" s="535"/>
    </row>
    <row r="63" spans="1:7" s="439" customFormat="1" ht="25" x14ac:dyDescent="0.25">
      <c r="A63" s="611"/>
      <c r="B63" s="652" t="s">
        <v>1125</v>
      </c>
      <c r="C63" s="611"/>
      <c r="D63" s="649"/>
      <c r="E63" s="650"/>
      <c r="F63" s="608"/>
      <c r="G63" s="535"/>
    </row>
    <row r="64" spans="1:7" s="439" customFormat="1" x14ac:dyDescent="0.25">
      <c r="A64" s="611" t="s">
        <v>508</v>
      </c>
      <c r="B64" s="617" t="s">
        <v>1126</v>
      </c>
      <c r="C64" s="611" t="s">
        <v>42</v>
      </c>
      <c r="D64" s="653">
        <v>4.8</v>
      </c>
      <c r="E64" s="607"/>
      <c r="F64" s="608">
        <f>D64*E64</f>
        <v>0</v>
      </c>
      <c r="G64" s="535"/>
    </row>
    <row r="65" spans="1:7" s="439" customFormat="1" x14ac:dyDescent="0.25">
      <c r="A65" s="611" t="s">
        <v>410</v>
      </c>
      <c r="B65" s="617" t="s">
        <v>1127</v>
      </c>
      <c r="C65" s="611" t="s">
        <v>42</v>
      </c>
      <c r="D65" s="653">
        <v>3.8</v>
      </c>
      <c r="E65" s="607"/>
      <c r="F65" s="608">
        <f>D65*E65</f>
        <v>0</v>
      </c>
      <c r="G65" s="535"/>
    </row>
    <row r="66" spans="1:7" s="439" customFormat="1" x14ac:dyDescent="0.25">
      <c r="A66" s="654"/>
      <c r="B66" s="655"/>
      <c r="C66" s="654"/>
      <c r="D66" s="656"/>
      <c r="E66" s="657"/>
      <c r="F66" s="608"/>
      <c r="G66" s="535"/>
    </row>
    <row r="67" spans="1:7" s="439" customFormat="1" ht="13" x14ac:dyDescent="0.25">
      <c r="A67" s="605"/>
      <c r="B67" s="1097" t="s">
        <v>998</v>
      </c>
      <c r="C67" s="368"/>
      <c r="D67" s="603"/>
      <c r="E67" s="607"/>
      <c r="F67" s="608"/>
      <c r="G67" s="535"/>
    </row>
    <row r="68" spans="1:7" s="439" customFormat="1" ht="25" x14ac:dyDescent="0.25">
      <c r="A68" s="368" t="s">
        <v>1128</v>
      </c>
      <c r="B68" s="658" t="s">
        <v>1129</v>
      </c>
      <c r="C68" s="368" t="s">
        <v>48</v>
      </c>
      <c r="D68" s="603">
        <v>23.5</v>
      </c>
      <c r="E68" s="607"/>
      <c r="F68" s="608">
        <f>D68*E68</f>
        <v>0</v>
      </c>
      <c r="G68" s="535"/>
    </row>
    <row r="69" spans="1:7" s="439" customFormat="1" ht="13" x14ac:dyDescent="0.25">
      <c r="A69" s="623"/>
      <c r="B69" s="639"/>
      <c r="C69" s="368"/>
      <c r="D69" s="632"/>
      <c r="E69" s="607"/>
      <c r="F69" s="608"/>
      <c r="G69" s="535"/>
    </row>
    <row r="70" spans="1:7" s="439" customFormat="1" ht="13" x14ac:dyDescent="0.25">
      <c r="A70" s="623"/>
      <c r="B70" s="636" t="s">
        <v>96</v>
      </c>
      <c r="C70" s="368"/>
      <c r="D70" s="632"/>
      <c r="E70" s="607"/>
      <c r="F70" s="608"/>
      <c r="G70" s="535"/>
    </row>
    <row r="71" spans="1:7" s="439" customFormat="1" x14ac:dyDescent="0.25">
      <c r="A71" s="623"/>
      <c r="B71" s="631"/>
      <c r="C71" s="368"/>
      <c r="D71" s="632"/>
      <c r="E71" s="607"/>
      <c r="F71" s="608"/>
      <c r="G71" s="535"/>
    </row>
    <row r="72" spans="1:7" s="439" customFormat="1" ht="13" x14ac:dyDescent="0.25">
      <c r="A72" s="623"/>
      <c r="B72" s="636" t="s">
        <v>97</v>
      </c>
      <c r="C72" s="368"/>
      <c r="D72" s="632"/>
      <c r="E72" s="607"/>
      <c r="F72" s="608"/>
      <c r="G72" s="535"/>
    </row>
    <row r="73" spans="1:7" s="439" customFormat="1" x14ac:dyDescent="0.25">
      <c r="A73" s="623"/>
      <c r="B73" s="631"/>
      <c r="C73" s="368"/>
      <c r="D73" s="632"/>
      <c r="E73" s="607"/>
      <c r="F73" s="608"/>
      <c r="G73" s="535"/>
    </row>
    <row r="74" spans="1:7" s="439" customFormat="1" ht="13" x14ac:dyDescent="0.25">
      <c r="A74" s="623"/>
      <c r="B74" s="639" t="s">
        <v>534</v>
      </c>
      <c r="C74" s="368"/>
      <c r="D74" s="632"/>
      <c r="E74" s="607"/>
      <c r="F74" s="608"/>
      <c r="G74" s="535"/>
    </row>
    <row r="75" spans="1:7" s="439" customFormat="1" ht="13" x14ac:dyDescent="0.25">
      <c r="A75" s="623"/>
      <c r="B75" s="639"/>
      <c r="C75" s="368"/>
      <c r="D75" s="632"/>
      <c r="E75" s="607"/>
      <c r="F75" s="608"/>
      <c r="G75" s="535"/>
    </row>
    <row r="76" spans="1:7" s="439" customFormat="1" ht="13" x14ac:dyDescent="0.25">
      <c r="A76" s="623"/>
      <c r="B76" s="1103" t="s">
        <v>99</v>
      </c>
      <c r="C76" s="368"/>
      <c r="D76" s="632"/>
      <c r="E76" s="607"/>
      <c r="F76" s="608"/>
      <c r="G76" s="535"/>
    </row>
    <row r="77" spans="1:7" s="439" customFormat="1" x14ac:dyDescent="0.25">
      <c r="A77" s="623"/>
      <c r="B77" s="631"/>
      <c r="C77" s="368"/>
      <c r="D77" s="632"/>
      <c r="E77" s="607"/>
      <c r="F77" s="608"/>
      <c r="G77" s="535"/>
    </row>
    <row r="78" spans="1:7" s="439" customFormat="1" ht="25" x14ac:dyDescent="0.25">
      <c r="A78" s="623"/>
      <c r="B78" s="629" t="s">
        <v>1130</v>
      </c>
      <c r="C78" s="368"/>
      <c r="D78" s="632"/>
      <c r="E78" s="661"/>
      <c r="F78" s="662"/>
      <c r="G78" s="535"/>
    </row>
    <row r="79" spans="1:7" s="439" customFormat="1" x14ac:dyDescent="0.25">
      <c r="A79" s="623" t="s">
        <v>101</v>
      </c>
      <c r="B79" s="631" t="s">
        <v>102</v>
      </c>
      <c r="C79" s="368" t="s">
        <v>42</v>
      </c>
      <c r="D79" s="632">
        <v>0.5</v>
      </c>
      <c r="E79" s="661"/>
      <c r="F79" s="662">
        <f>D79*E79</f>
        <v>0</v>
      </c>
      <c r="G79" s="535"/>
    </row>
    <row r="80" spans="1:7" s="439" customFormat="1" x14ac:dyDescent="0.25">
      <c r="A80" s="623"/>
      <c r="B80" s="1105"/>
      <c r="C80" s="368"/>
      <c r="D80" s="632"/>
      <c r="E80" s="661"/>
      <c r="F80" s="662"/>
      <c r="G80" s="535"/>
    </row>
    <row r="81" spans="1:7" s="439" customFormat="1" ht="13" x14ac:dyDescent="0.25">
      <c r="A81" s="623"/>
      <c r="B81" s="1103" t="s">
        <v>108</v>
      </c>
      <c r="C81" s="368"/>
      <c r="D81" s="632"/>
      <c r="E81" s="661"/>
      <c r="F81" s="662"/>
      <c r="G81" s="535"/>
    </row>
    <row r="82" spans="1:7" s="439" customFormat="1" ht="25" x14ac:dyDescent="0.25">
      <c r="A82" s="623"/>
      <c r="B82" s="629" t="s">
        <v>1002</v>
      </c>
      <c r="C82" s="368"/>
      <c r="D82" s="632"/>
      <c r="E82" s="661"/>
      <c r="F82" s="662"/>
      <c r="G82" s="535"/>
    </row>
    <row r="83" spans="1:7" s="439" customFormat="1" x14ac:dyDescent="0.25">
      <c r="A83" s="623" t="s">
        <v>1131</v>
      </c>
      <c r="B83" s="631" t="s">
        <v>102</v>
      </c>
      <c r="C83" s="368" t="s">
        <v>42</v>
      </c>
      <c r="D83" s="632">
        <f>D96+D99+D105+D109</f>
        <v>10.3</v>
      </c>
      <c r="E83" s="661"/>
      <c r="F83" s="662">
        <f>D83*E83</f>
        <v>0</v>
      </c>
      <c r="G83" s="535"/>
    </row>
    <row r="84" spans="1:7" s="439" customFormat="1" x14ac:dyDescent="0.25">
      <c r="A84" s="623"/>
      <c r="B84" s="1105"/>
      <c r="C84" s="368"/>
      <c r="D84" s="632"/>
      <c r="E84" s="661"/>
      <c r="F84" s="662"/>
      <c r="G84" s="535"/>
    </row>
    <row r="85" spans="1:7" s="439" customFormat="1" ht="13" x14ac:dyDescent="0.25">
      <c r="A85" s="623"/>
      <c r="B85" s="1102" t="s">
        <v>537</v>
      </c>
      <c r="C85" s="368"/>
      <c r="D85" s="632"/>
      <c r="E85" s="661"/>
      <c r="F85" s="662"/>
      <c r="G85" s="535"/>
    </row>
    <row r="86" spans="1:7" s="439" customFormat="1" x14ac:dyDescent="0.25">
      <c r="A86" s="623"/>
      <c r="B86" s="1105"/>
      <c r="C86" s="368"/>
      <c r="D86" s="632"/>
      <c r="E86" s="661"/>
      <c r="F86" s="662"/>
      <c r="G86" s="535"/>
    </row>
    <row r="87" spans="1:7" s="439" customFormat="1" ht="13" x14ac:dyDescent="0.25">
      <c r="A87" s="623"/>
      <c r="B87" s="1103" t="s">
        <v>112</v>
      </c>
      <c r="C87" s="368"/>
      <c r="D87" s="632"/>
      <c r="E87" s="661"/>
      <c r="F87" s="662"/>
      <c r="G87" s="535"/>
    </row>
    <row r="88" spans="1:7" s="439" customFormat="1" x14ac:dyDescent="0.25">
      <c r="A88" s="623"/>
      <c r="B88" s="633" t="s">
        <v>1570</v>
      </c>
      <c r="C88" s="368"/>
      <c r="D88" s="632"/>
      <c r="E88" s="661"/>
      <c r="F88" s="662"/>
      <c r="G88" s="535"/>
    </row>
    <row r="89" spans="1:7" s="439" customFormat="1" x14ac:dyDescent="0.25">
      <c r="A89" s="623"/>
      <c r="B89" s="631"/>
      <c r="C89" s="368"/>
      <c r="D89" s="632"/>
      <c r="E89" s="661"/>
      <c r="F89" s="662"/>
      <c r="G89" s="535"/>
    </row>
    <row r="90" spans="1:7" s="439" customFormat="1" x14ac:dyDescent="0.25">
      <c r="A90" s="641" t="s">
        <v>114</v>
      </c>
      <c r="B90" s="631" t="s">
        <v>115</v>
      </c>
      <c r="C90" s="368" t="s">
        <v>42</v>
      </c>
      <c r="D90" s="632">
        <v>0.5</v>
      </c>
      <c r="E90" s="661"/>
      <c r="F90" s="662">
        <f>D90*E90</f>
        <v>0</v>
      </c>
      <c r="G90" s="535"/>
    </row>
    <row r="91" spans="1:7" s="439" customFormat="1" ht="13" x14ac:dyDescent="0.25">
      <c r="A91" s="623"/>
      <c r="B91" s="639"/>
      <c r="C91" s="368"/>
      <c r="D91" s="632"/>
      <c r="E91" s="607"/>
      <c r="F91" s="608"/>
      <c r="G91" s="535"/>
    </row>
    <row r="92" spans="1:7" s="439" customFormat="1" ht="13" x14ac:dyDescent="0.25">
      <c r="A92" s="623"/>
      <c r="B92" s="639" t="s">
        <v>117</v>
      </c>
      <c r="C92" s="368"/>
      <c r="D92" s="632"/>
      <c r="E92" s="607"/>
      <c r="F92" s="608"/>
      <c r="G92" s="535"/>
    </row>
    <row r="93" spans="1:7" s="439" customFormat="1" x14ac:dyDescent="0.25">
      <c r="A93" s="623"/>
      <c r="B93" s="631"/>
      <c r="C93" s="368"/>
      <c r="D93" s="632"/>
      <c r="E93" s="607"/>
      <c r="F93" s="608"/>
      <c r="G93" s="535"/>
    </row>
    <row r="94" spans="1:7" s="439" customFormat="1" x14ac:dyDescent="0.25">
      <c r="A94" s="623"/>
      <c r="B94" s="663" t="s">
        <v>1572</v>
      </c>
      <c r="C94" s="368"/>
      <c r="D94" s="632"/>
      <c r="E94" s="607"/>
      <c r="F94" s="608"/>
      <c r="G94" s="535"/>
    </row>
    <row r="95" spans="1:7" s="439" customFormat="1" x14ac:dyDescent="0.25">
      <c r="A95" s="623"/>
      <c r="B95" s="631"/>
      <c r="C95" s="368"/>
      <c r="D95" s="632"/>
      <c r="E95" s="607"/>
      <c r="F95" s="608"/>
      <c r="G95" s="535"/>
    </row>
    <row r="96" spans="1:7" s="439" customFormat="1" x14ac:dyDescent="0.25">
      <c r="A96" s="665" t="s">
        <v>1133</v>
      </c>
      <c r="B96" s="631" t="s">
        <v>1004</v>
      </c>
      <c r="C96" s="368" t="s">
        <v>42</v>
      </c>
      <c r="D96" s="632">
        <v>3.7</v>
      </c>
      <c r="E96" s="661"/>
      <c r="F96" s="608">
        <f>D96*E96</f>
        <v>0</v>
      </c>
      <c r="G96" s="535"/>
    </row>
    <row r="97" spans="1:7" s="439" customFormat="1" x14ac:dyDescent="0.25">
      <c r="A97" s="641"/>
      <c r="B97" s="631"/>
      <c r="C97" s="368"/>
      <c r="D97" s="632"/>
      <c r="E97" s="607"/>
      <c r="F97" s="608"/>
      <c r="G97" s="535"/>
    </row>
    <row r="98" spans="1:7" s="439" customFormat="1" ht="25" x14ac:dyDescent="0.25">
      <c r="A98" s="623"/>
      <c r="B98" s="663" t="s">
        <v>1134</v>
      </c>
      <c r="C98" s="368"/>
      <c r="D98" s="632"/>
      <c r="E98" s="607"/>
      <c r="F98" s="608"/>
      <c r="G98" s="535"/>
    </row>
    <row r="99" spans="1:7" s="439" customFormat="1" x14ac:dyDescent="0.25">
      <c r="A99" s="665" t="s">
        <v>1135</v>
      </c>
      <c r="B99" s="631" t="s">
        <v>1004</v>
      </c>
      <c r="C99" s="368" t="s">
        <v>42</v>
      </c>
      <c r="D99" s="632">
        <v>2</v>
      </c>
      <c r="E99" s="661"/>
      <c r="F99" s="608">
        <f>D99*E99</f>
        <v>0</v>
      </c>
      <c r="G99" s="535"/>
    </row>
    <row r="100" spans="1:7" s="439" customFormat="1" x14ac:dyDescent="0.25">
      <c r="A100" s="623"/>
      <c r="B100" s="663"/>
      <c r="C100" s="368"/>
      <c r="D100" s="632"/>
      <c r="E100" s="607"/>
      <c r="F100" s="608"/>
      <c r="G100" s="535"/>
    </row>
    <row r="101" spans="1:7" s="439" customFormat="1" ht="13" x14ac:dyDescent="0.25">
      <c r="A101" s="670"/>
      <c r="B101" s="671" t="s">
        <v>541</v>
      </c>
      <c r="C101" s="611"/>
      <c r="D101" s="649"/>
      <c r="E101" s="607"/>
      <c r="F101" s="608"/>
      <c r="G101" s="535"/>
    </row>
    <row r="102" spans="1:7" s="439" customFormat="1" ht="13" x14ac:dyDescent="0.25">
      <c r="A102" s="1425"/>
      <c r="B102" s="1426"/>
      <c r="C102" s="611"/>
      <c r="D102" s="1427"/>
      <c r="E102" s="607"/>
      <c r="F102" s="608"/>
      <c r="G102" s="535"/>
    </row>
    <row r="103" spans="1:7" s="439" customFormat="1" ht="22.5" customHeight="1" x14ac:dyDescent="0.25">
      <c r="A103" s="623"/>
      <c r="B103" s="639" t="s">
        <v>1573</v>
      </c>
      <c r="C103" s="368"/>
      <c r="D103" s="632"/>
      <c r="E103" s="607"/>
      <c r="F103" s="608"/>
      <c r="G103" s="535"/>
    </row>
    <row r="104" spans="1:7" s="439" customFormat="1" ht="30.75" customHeight="1" x14ac:dyDescent="0.25">
      <c r="A104" s="623"/>
      <c r="B104" s="663" t="s">
        <v>1574</v>
      </c>
      <c r="C104" s="368"/>
      <c r="D104" s="632"/>
      <c r="E104" s="607"/>
      <c r="F104" s="608"/>
      <c r="G104" s="535"/>
    </row>
    <row r="105" spans="1:7" s="439" customFormat="1" x14ac:dyDescent="0.25">
      <c r="A105" s="669" t="s">
        <v>118</v>
      </c>
      <c r="B105" s="627" t="s">
        <v>1004</v>
      </c>
      <c r="C105" s="368" t="s">
        <v>42</v>
      </c>
      <c r="D105" s="632">
        <v>3.6</v>
      </c>
      <c r="E105" s="661"/>
      <c r="F105" s="608">
        <f>D105*E105</f>
        <v>0</v>
      </c>
      <c r="G105" s="535"/>
    </row>
    <row r="106" spans="1:7" s="439" customFormat="1" x14ac:dyDescent="0.25">
      <c r="A106" s="623"/>
      <c r="B106" s="631"/>
      <c r="C106" s="368"/>
      <c r="D106" s="632"/>
      <c r="E106" s="607"/>
      <c r="F106" s="608"/>
      <c r="G106" s="535"/>
    </row>
    <row r="107" spans="1:7" s="439" customFormat="1" ht="13" x14ac:dyDescent="0.25">
      <c r="A107" s="670"/>
      <c r="B107" s="671" t="s">
        <v>1005</v>
      </c>
      <c r="C107" s="611"/>
      <c r="D107" s="649"/>
      <c r="E107" s="607"/>
      <c r="F107" s="608"/>
      <c r="G107" s="535"/>
    </row>
    <row r="108" spans="1:7" s="439" customFormat="1" ht="30.75" customHeight="1" x14ac:dyDescent="0.25">
      <c r="A108" s="611"/>
      <c r="B108" s="663" t="s">
        <v>1137</v>
      </c>
      <c r="C108" s="611"/>
      <c r="D108" s="649"/>
      <c r="E108" s="607"/>
      <c r="F108" s="608"/>
      <c r="G108" s="535"/>
    </row>
    <row r="109" spans="1:7" s="439" customFormat="1" ht="14.5" x14ac:dyDescent="0.25">
      <c r="A109" s="669" t="s">
        <v>417</v>
      </c>
      <c r="B109" s="655" t="s">
        <v>1138</v>
      </c>
      <c r="C109" s="672" t="s">
        <v>42</v>
      </c>
      <c r="D109" s="656">
        <v>1</v>
      </c>
      <c r="E109" s="661"/>
      <c r="F109" s="608">
        <f>D109*E109</f>
        <v>0</v>
      </c>
      <c r="G109" s="535"/>
    </row>
    <row r="110" spans="1:7" s="439" customFormat="1" ht="13" x14ac:dyDescent="0.25">
      <c r="A110" s="623"/>
      <c r="B110" s="1102"/>
      <c r="C110" s="368"/>
      <c r="D110" s="625"/>
      <c r="E110" s="607"/>
      <c r="F110" s="608"/>
      <c r="G110" s="535"/>
    </row>
    <row r="111" spans="1:7" s="439" customFormat="1" ht="13" x14ac:dyDescent="0.25">
      <c r="A111" s="623"/>
      <c r="B111" s="1102"/>
      <c r="C111" s="368"/>
      <c r="D111" s="625"/>
      <c r="E111" s="607"/>
      <c r="F111" s="608"/>
      <c r="G111" s="535"/>
    </row>
    <row r="112" spans="1:7" s="439" customFormat="1" ht="13" x14ac:dyDescent="0.25">
      <c r="A112" s="623"/>
      <c r="B112" s="1102"/>
      <c r="C112" s="1046"/>
      <c r="D112" s="625"/>
      <c r="E112" s="607"/>
      <c r="F112" s="608"/>
      <c r="G112" s="535"/>
    </row>
    <row r="113" spans="1:7" s="439" customFormat="1" ht="13.5" thickBot="1" x14ac:dyDescent="0.3">
      <c r="A113" s="623"/>
      <c r="B113" s="1102"/>
      <c r="C113" s="1046"/>
      <c r="D113" s="625"/>
      <c r="E113" s="607"/>
      <c r="F113" s="608"/>
      <c r="G113" s="535"/>
    </row>
    <row r="114" spans="1:7" s="439" customFormat="1" ht="18" customHeight="1" thickTop="1" x14ac:dyDescent="0.25">
      <c r="A114" s="2176" t="s">
        <v>103</v>
      </c>
      <c r="B114" s="2176"/>
      <c r="C114" s="2176"/>
      <c r="D114" s="2176"/>
      <c r="E114" s="2176"/>
      <c r="F114" s="1430">
        <f>SUM(F59:F113)</f>
        <v>0</v>
      </c>
      <c r="G114" s="535"/>
    </row>
    <row r="115" spans="1:7" s="439" customFormat="1" ht="13" x14ac:dyDescent="0.25">
      <c r="A115" s="623"/>
      <c r="B115" s="1102" t="s">
        <v>121</v>
      </c>
      <c r="C115" s="368"/>
      <c r="D115" s="625"/>
      <c r="E115" s="607"/>
      <c r="F115" s="608"/>
      <c r="G115" s="535"/>
    </row>
    <row r="116" spans="1:7" s="439" customFormat="1" x14ac:dyDescent="0.25">
      <c r="A116" s="623"/>
      <c r="B116" s="1105"/>
      <c r="C116" s="368"/>
      <c r="D116" s="625"/>
      <c r="E116" s="607"/>
      <c r="F116" s="608"/>
      <c r="G116" s="535"/>
    </row>
    <row r="117" spans="1:7" s="439" customFormat="1" ht="13" x14ac:dyDescent="0.25">
      <c r="A117" s="665"/>
      <c r="B117" s="675" t="s">
        <v>549</v>
      </c>
      <c r="C117" s="611"/>
      <c r="D117" s="619"/>
      <c r="E117" s="607"/>
      <c r="F117" s="608"/>
      <c r="G117" s="535"/>
    </row>
    <row r="118" spans="1:7" s="439" customFormat="1" x14ac:dyDescent="0.25">
      <c r="A118" s="368"/>
      <c r="B118" s="673"/>
      <c r="C118" s="368"/>
      <c r="D118" s="674"/>
      <c r="E118" s="607"/>
      <c r="F118" s="608"/>
      <c r="G118" s="535"/>
    </row>
    <row r="119" spans="1:7" s="439" customFormat="1" ht="13" x14ac:dyDescent="0.25">
      <c r="A119" s="368"/>
      <c r="B119" s="1101" t="s">
        <v>1008</v>
      </c>
      <c r="C119" s="368"/>
      <c r="D119" s="622"/>
      <c r="E119" s="661"/>
      <c r="F119" s="662"/>
      <c r="G119" s="535"/>
    </row>
    <row r="120" spans="1:7" s="439" customFormat="1" ht="13" x14ac:dyDescent="0.25">
      <c r="A120" s="368"/>
      <c r="B120" s="1101"/>
      <c r="C120" s="368"/>
      <c r="D120" s="622"/>
      <c r="E120" s="661"/>
      <c r="F120" s="662"/>
      <c r="G120" s="535"/>
    </row>
    <row r="121" spans="1:7" s="439" customFormat="1" x14ac:dyDescent="0.25">
      <c r="A121" s="626"/>
      <c r="B121" s="676" t="s">
        <v>1139</v>
      </c>
      <c r="C121" s="368"/>
      <c r="D121" s="603"/>
      <c r="E121" s="661"/>
      <c r="F121" s="662"/>
      <c r="G121" s="535"/>
    </row>
    <row r="122" spans="1:7" s="439" customFormat="1" x14ac:dyDescent="0.25">
      <c r="A122" s="368" t="s">
        <v>1012</v>
      </c>
      <c r="B122" s="673" t="s">
        <v>393</v>
      </c>
      <c r="C122" s="368" t="s">
        <v>48</v>
      </c>
      <c r="D122" s="603">
        <v>1.3</v>
      </c>
      <c r="E122" s="607"/>
      <c r="F122" s="608">
        <f>D122*E122</f>
        <v>0</v>
      </c>
      <c r="G122" s="535"/>
    </row>
    <row r="123" spans="1:7" s="439" customFormat="1" x14ac:dyDescent="0.25">
      <c r="A123" s="368" t="s">
        <v>299</v>
      </c>
      <c r="B123" s="673" t="s">
        <v>130</v>
      </c>
      <c r="C123" s="368" t="s">
        <v>48</v>
      </c>
      <c r="D123" s="603">
        <v>13.5</v>
      </c>
      <c r="E123" s="607"/>
      <c r="F123" s="608">
        <f>D123*E123</f>
        <v>0</v>
      </c>
      <c r="G123" s="535"/>
    </row>
    <row r="124" spans="1:7" s="439" customFormat="1" x14ac:dyDescent="0.25">
      <c r="A124" s="611"/>
      <c r="B124" s="617"/>
      <c r="C124" s="611"/>
      <c r="D124" s="653"/>
      <c r="E124" s="607"/>
      <c r="F124" s="608"/>
      <c r="G124" s="535"/>
    </row>
    <row r="125" spans="1:7" s="439" customFormat="1" ht="13" x14ac:dyDescent="0.25">
      <c r="A125" s="611"/>
      <c r="B125" s="1104" t="s">
        <v>1013</v>
      </c>
      <c r="C125" s="611"/>
      <c r="D125" s="653"/>
      <c r="E125" s="607"/>
      <c r="F125" s="608"/>
      <c r="G125" s="535"/>
    </row>
    <row r="126" spans="1:7" s="439" customFormat="1" x14ac:dyDescent="0.25">
      <c r="A126" s="611"/>
      <c r="B126" s="1106"/>
      <c r="C126" s="611"/>
      <c r="D126" s="653"/>
      <c r="E126" s="607"/>
      <c r="F126" s="608"/>
      <c r="G126" s="535"/>
    </row>
    <row r="127" spans="1:7" s="439" customFormat="1" x14ac:dyDescent="0.25">
      <c r="A127" s="611"/>
      <c r="B127" s="616" t="s">
        <v>1014</v>
      </c>
      <c r="C127" s="611"/>
      <c r="D127" s="653"/>
      <c r="E127" s="607"/>
      <c r="F127" s="608"/>
      <c r="G127" s="535"/>
    </row>
    <row r="128" spans="1:7" s="439" customFormat="1" x14ac:dyDescent="0.25">
      <c r="A128" s="368" t="s">
        <v>127</v>
      </c>
      <c r="B128" s="673" t="s">
        <v>393</v>
      </c>
      <c r="C128" s="368" t="s">
        <v>48</v>
      </c>
      <c r="D128" s="603">
        <v>46.7</v>
      </c>
      <c r="E128" s="607"/>
      <c r="F128" s="608">
        <f>D128*E128</f>
        <v>0</v>
      </c>
      <c r="G128" s="535"/>
    </row>
    <row r="129" spans="1:7" s="439" customFormat="1" x14ac:dyDescent="0.25">
      <c r="A129" s="665"/>
      <c r="B129" s="678"/>
      <c r="C129" s="611"/>
      <c r="D129" s="653"/>
      <c r="E129" s="607"/>
      <c r="F129" s="608"/>
      <c r="G129" s="535"/>
    </row>
    <row r="130" spans="1:7" s="439" customFormat="1" ht="13" x14ac:dyDescent="0.25">
      <c r="A130" s="665"/>
      <c r="B130" s="1107" t="s">
        <v>131</v>
      </c>
      <c r="C130" s="611"/>
      <c r="D130" s="653"/>
      <c r="E130" s="607"/>
      <c r="F130" s="608"/>
      <c r="G130" s="535"/>
    </row>
    <row r="131" spans="1:7" s="439" customFormat="1" ht="13" x14ac:dyDescent="0.25">
      <c r="A131" s="665"/>
      <c r="B131" s="681" t="s">
        <v>553</v>
      </c>
      <c r="C131" s="611"/>
      <c r="D131" s="653"/>
      <c r="E131" s="607"/>
      <c r="F131" s="608"/>
      <c r="G131" s="535"/>
    </row>
    <row r="132" spans="1:7" s="439" customFormat="1" ht="13" x14ac:dyDescent="0.25">
      <c r="A132" s="665"/>
      <c r="B132" s="1108"/>
      <c r="C132" s="611"/>
      <c r="D132" s="653"/>
      <c r="E132" s="607"/>
      <c r="F132" s="608"/>
      <c r="G132" s="535"/>
    </row>
    <row r="133" spans="1:7" s="439" customFormat="1" x14ac:dyDescent="0.25">
      <c r="A133" s="665"/>
      <c r="B133" s="676" t="s">
        <v>1140</v>
      </c>
      <c r="C133" s="611"/>
      <c r="D133" s="619"/>
      <c r="E133" s="607"/>
      <c r="F133" s="608"/>
      <c r="G133" s="535"/>
    </row>
    <row r="134" spans="1:7" s="439" customFormat="1" x14ac:dyDescent="0.25">
      <c r="A134" s="665" t="s">
        <v>134</v>
      </c>
      <c r="B134" s="1109" t="s">
        <v>1141</v>
      </c>
      <c r="C134" s="611" t="s">
        <v>40</v>
      </c>
      <c r="D134" s="619">
        <v>0.26</v>
      </c>
      <c r="E134" s="607"/>
      <c r="F134" s="608">
        <f>D134*E134</f>
        <v>0</v>
      </c>
      <c r="G134" s="535"/>
    </row>
    <row r="135" spans="1:7" s="439" customFormat="1" x14ac:dyDescent="0.25">
      <c r="A135" s="665"/>
      <c r="B135" s="1109"/>
      <c r="C135" s="611"/>
      <c r="D135" s="619"/>
      <c r="E135" s="607"/>
      <c r="F135" s="608"/>
      <c r="G135" s="535"/>
    </row>
    <row r="136" spans="1:7" s="439" customFormat="1" ht="13" x14ac:dyDescent="0.25">
      <c r="A136" s="611"/>
      <c r="B136" s="1100" t="s">
        <v>556</v>
      </c>
      <c r="C136" s="611"/>
      <c r="D136" s="685"/>
      <c r="E136" s="607"/>
      <c r="F136" s="608"/>
      <c r="G136" s="535"/>
    </row>
    <row r="137" spans="1:7" s="439" customFormat="1" x14ac:dyDescent="0.25">
      <c r="A137" s="611"/>
      <c r="B137" s="1106"/>
      <c r="C137" s="611"/>
      <c r="D137" s="685"/>
      <c r="E137" s="607"/>
      <c r="F137" s="608"/>
      <c r="G137" s="535"/>
    </row>
    <row r="138" spans="1:7" s="439" customFormat="1" ht="25" x14ac:dyDescent="0.25">
      <c r="A138" s="611"/>
      <c r="B138" s="616" t="s">
        <v>1142</v>
      </c>
      <c r="C138" s="611"/>
      <c r="D138" s="685"/>
      <c r="E138" s="607"/>
      <c r="F138" s="608"/>
      <c r="G138" s="535"/>
    </row>
    <row r="139" spans="1:7" s="439" customFormat="1" x14ac:dyDescent="0.25">
      <c r="A139" s="611" t="s">
        <v>1143</v>
      </c>
      <c r="B139" s="1106" t="s">
        <v>1144</v>
      </c>
      <c r="C139" s="611" t="s">
        <v>48</v>
      </c>
      <c r="D139" s="619">
        <v>48.5</v>
      </c>
      <c r="E139" s="607"/>
      <c r="F139" s="608">
        <f>D139*E139</f>
        <v>0</v>
      </c>
      <c r="G139" s="535"/>
    </row>
    <row r="140" spans="1:7" s="439" customFormat="1" x14ac:dyDescent="0.25">
      <c r="A140" s="623"/>
      <c r="B140" s="857"/>
      <c r="C140" s="623"/>
      <c r="D140" s="687"/>
      <c r="E140" s="607"/>
      <c r="F140" s="608"/>
      <c r="G140" s="535"/>
    </row>
    <row r="141" spans="1:7" s="439" customFormat="1" ht="13" x14ac:dyDescent="0.25">
      <c r="A141" s="688"/>
      <c r="B141" s="1110" t="s">
        <v>427</v>
      </c>
      <c r="C141" s="688"/>
      <c r="D141" s="690"/>
      <c r="E141" s="607"/>
      <c r="F141" s="608"/>
      <c r="G141" s="535"/>
    </row>
    <row r="142" spans="1:7" s="439" customFormat="1" x14ac:dyDescent="0.25">
      <c r="A142" s="688"/>
      <c r="B142" s="1111"/>
      <c r="C142" s="688"/>
      <c r="D142" s="690"/>
      <c r="E142" s="607"/>
      <c r="F142" s="608"/>
      <c r="G142" s="535"/>
    </row>
    <row r="143" spans="1:7" s="439" customFormat="1" ht="13" x14ac:dyDescent="0.25">
      <c r="A143" s="623"/>
      <c r="B143" s="691" t="s">
        <v>1145</v>
      </c>
      <c r="C143" s="623"/>
      <c r="D143" s="692"/>
      <c r="E143" s="607"/>
      <c r="F143" s="608"/>
      <c r="G143" s="535"/>
    </row>
    <row r="144" spans="1:7" s="439" customFormat="1" ht="13" x14ac:dyDescent="0.25">
      <c r="A144" s="623"/>
      <c r="B144" s="691"/>
      <c r="C144" s="623"/>
      <c r="D144" s="692"/>
      <c r="E144" s="607"/>
      <c r="F144" s="608"/>
      <c r="G144" s="535"/>
    </row>
    <row r="145" spans="1:7" s="439" customFormat="1" x14ac:dyDescent="0.25">
      <c r="A145" s="623"/>
      <c r="B145" s="693" t="s">
        <v>1025</v>
      </c>
      <c r="C145" s="623"/>
      <c r="D145" s="692"/>
      <c r="E145" s="607"/>
      <c r="F145" s="608"/>
      <c r="G145" s="535"/>
    </row>
    <row r="146" spans="1:7" s="439" customFormat="1" x14ac:dyDescent="0.25">
      <c r="A146" s="623" t="s">
        <v>428</v>
      </c>
      <c r="B146" s="686" t="s">
        <v>1146</v>
      </c>
      <c r="C146" s="611" t="s">
        <v>48</v>
      </c>
      <c r="D146" s="622">
        <v>48.5</v>
      </c>
      <c r="E146" s="607"/>
      <c r="F146" s="608">
        <f>D146*E146</f>
        <v>0</v>
      </c>
      <c r="G146" s="535"/>
    </row>
    <row r="147" spans="1:7" s="439" customFormat="1" x14ac:dyDescent="0.25">
      <c r="A147" s="623"/>
      <c r="B147" s="686"/>
      <c r="C147" s="623"/>
      <c r="D147" s="687"/>
      <c r="E147" s="607"/>
      <c r="F147" s="608"/>
      <c r="G147" s="535"/>
    </row>
    <row r="148" spans="1:7" s="439" customFormat="1" ht="13" x14ac:dyDescent="0.25">
      <c r="A148" s="694"/>
      <c r="B148" s="1112" t="s">
        <v>375</v>
      </c>
      <c r="C148" s="694"/>
      <c r="D148" s="619"/>
      <c r="E148" s="607"/>
      <c r="F148" s="608"/>
      <c r="G148" s="535"/>
    </row>
    <row r="149" spans="1:7" s="439" customFormat="1" x14ac:dyDescent="0.25">
      <c r="A149" s="694"/>
      <c r="B149" s="723"/>
      <c r="C149" s="694"/>
      <c r="D149" s="619"/>
      <c r="E149" s="607"/>
      <c r="F149" s="608"/>
      <c r="G149" s="535"/>
    </row>
    <row r="150" spans="1:7" s="439" customFormat="1" ht="13" x14ac:dyDescent="0.25">
      <c r="A150" s="694"/>
      <c r="B150" s="1113" t="s">
        <v>1147</v>
      </c>
      <c r="C150" s="694"/>
      <c r="D150" s="619"/>
      <c r="E150" s="607"/>
      <c r="F150" s="608"/>
      <c r="G150" s="535"/>
    </row>
    <row r="151" spans="1:7" s="439" customFormat="1" ht="13" x14ac:dyDescent="0.25">
      <c r="A151" s="694"/>
      <c r="B151" s="1112"/>
      <c r="C151" s="694"/>
      <c r="D151" s="619"/>
      <c r="E151" s="607"/>
      <c r="F151" s="608"/>
      <c r="G151" s="535"/>
    </row>
    <row r="152" spans="1:7" s="439" customFormat="1" ht="25" x14ac:dyDescent="0.25">
      <c r="A152" s="626"/>
      <c r="B152" s="698" t="s">
        <v>1148</v>
      </c>
      <c r="C152" s="368"/>
      <c r="D152" s="622"/>
      <c r="E152" s="607"/>
      <c r="F152" s="608"/>
      <c r="G152" s="535"/>
    </row>
    <row r="153" spans="1:7" s="439" customFormat="1" x14ac:dyDescent="0.25">
      <c r="A153" s="368" t="s">
        <v>1149</v>
      </c>
      <c r="B153" s="1114" t="s">
        <v>1050</v>
      </c>
      <c r="C153" s="368" t="s">
        <v>48</v>
      </c>
      <c r="D153" s="622">
        <v>77</v>
      </c>
      <c r="E153" s="607"/>
      <c r="F153" s="608">
        <f>D153*E153</f>
        <v>0</v>
      </c>
      <c r="G153" s="535"/>
    </row>
    <row r="154" spans="1:7" s="439" customFormat="1" ht="13" x14ac:dyDescent="0.25">
      <c r="A154" s="694"/>
      <c r="B154" s="1112"/>
      <c r="C154" s="694"/>
      <c r="D154" s="619"/>
      <c r="E154" s="607"/>
      <c r="F154" s="608"/>
      <c r="G154" s="535"/>
    </row>
    <row r="155" spans="1:7" s="439" customFormat="1" ht="25" x14ac:dyDescent="0.25">
      <c r="A155" s="626"/>
      <c r="B155" s="698" t="s">
        <v>1148</v>
      </c>
      <c r="C155" s="368"/>
      <c r="D155" s="622"/>
      <c r="E155" s="607"/>
      <c r="F155" s="608"/>
      <c r="G155" s="535"/>
    </row>
    <row r="156" spans="1:7" s="439" customFormat="1" x14ac:dyDescent="0.25">
      <c r="A156" s="368" t="s">
        <v>1151</v>
      </c>
      <c r="B156" s="1114" t="s">
        <v>1049</v>
      </c>
      <c r="C156" s="368" t="s">
        <v>48</v>
      </c>
      <c r="D156" s="622">
        <v>35</v>
      </c>
      <c r="E156" s="607"/>
      <c r="F156" s="608">
        <f>D156*E156</f>
        <v>0</v>
      </c>
      <c r="G156" s="535"/>
    </row>
    <row r="157" spans="1:7" x14ac:dyDescent="0.25">
      <c r="A157" s="608"/>
      <c r="B157" s="608"/>
      <c r="C157" s="608"/>
      <c r="D157" s="608"/>
      <c r="E157" s="608"/>
      <c r="F157" s="608"/>
    </row>
    <row r="158" spans="1:7" s="439" customFormat="1" ht="25" x14ac:dyDescent="0.25">
      <c r="A158" s="368"/>
      <c r="B158" s="704" t="s">
        <v>1152</v>
      </c>
      <c r="C158" s="368"/>
      <c r="D158" s="622"/>
      <c r="E158" s="607"/>
      <c r="F158" s="608"/>
      <c r="G158" s="535"/>
    </row>
    <row r="159" spans="1:7" s="439" customFormat="1" x14ac:dyDescent="0.25">
      <c r="A159" s="368" t="s">
        <v>1153</v>
      </c>
      <c r="B159" s="1114" t="s">
        <v>1154</v>
      </c>
      <c r="C159" s="368" t="s">
        <v>48</v>
      </c>
      <c r="D159" s="622">
        <v>5</v>
      </c>
      <c r="E159" s="607"/>
      <c r="F159" s="608">
        <f>D159*E159</f>
        <v>0</v>
      </c>
      <c r="G159" s="535"/>
    </row>
    <row r="160" spans="1:7" s="439" customFormat="1" x14ac:dyDescent="0.25">
      <c r="A160" s="623"/>
      <c r="B160" s="786"/>
      <c r="C160" s="623"/>
      <c r="D160" s="692"/>
      <c r="E160" s="648"/>
      <c r="F160" s="608"/>
      <c r="G160" s="535"/>
    </row>
    <row r="161" spans="1:7" s="439" customFormat="1" ht="25" x14ac:dyDescent="0.25">
      <c r="A161" s="626"/>
      <c r="B161" s="676" t="s">
        <v>570</v>
      </c>
      <c r="C161" s="368"/>
      <c r="D161" s="622"/>
      <c r="E161" s="710"/>
      <c r="F161" s="608"/>
      <c r="G161" s="535"/>
    </row>
    <row r="162" spans="1:7" s="439" customFormat="1" x14ac:dyDescent="0.25">
      <c r="A162" s="368" t="s">
        <v>571</v>
      </c>
      <c r="B162" s="1114" t="s">
        <v>1150</v>
      </c>
      <c r="C162" s="368" t="s">
        <v>126</v>
      </c>
      <c r="D162" s="622">
        <v>28</v>
      </c>
      <c r="E162" s="607"/>
      <c r="F162" s="608">
        <f>D162*E162</f>
        <v>0</v>
      </c>
      <c r="G162" s="535"/>
    </row>
    <row r="163" spans="1:7" s="439" customFormat="1" x14ac:dyDescent="0.25">
      <c r="A163" s="623"/>
      <c r="B163" s="786"/>
      <c r="C163" s="623"/>
      <c r="D163" s="692"/>
      <c r="E163" s="702"/>
      <c r="F163" s="608"/>
      <c r="G163" s="535"/>
    </row>
    <row r="164" spans="1:7" s="439" customFormat="1" ht="13" x14ac:dyDescent="0.25">
      <c r="A164" s="611"/>
      <c r="B164" s="1107" t="s">
        <v>434</v>
      </c>
      <c r="C164" s="611"/>
      <c r="D164" s="619"/>
      <c r="E164" s="650"/>
      <c r="F164" s="705"/>
      <c r="G164" s="535"/>
    </row>
    <row r="165" spans="1:7" s="439" customFormat="1" x14ac:dyDescent="0.25">
      <c r="A165" s="611"/>
      <c r="B165" s="1109"/>
      <c r="C165" s="611"/>
      <c r="D165" s="619"/>
      <c r="E165" s="650"/>
      <c r="F165" s="705"/>
      <c r="G165" s="535"/>
    </row>
    <row r="166" spans="1:7" s="439" customFormat="1" ht="13" x14ac:dyDescent="0.25">
      <c r="A166" s="611"/>
      <c r="B166" s="675" t="s">
        <v>574</v>
      </c>
      <c r="C166" s="611"/>
      <c r="D166" s="685"/>
      <c r="E166" s="650"/>
      <c r="F166" s="705"/>
      <c r="G166" s="535"/>
    </row>
    <row r="167" spans="1:7" s="439" customFormat="1" x14ac:dyDescent="0.25">
      <c r="A167" s="611"/>
      <c r="B167" s="651"/>
      <c r="C167" s="611"/>
      <c r="D167" s="619"/>
      <c r="E167" s="650"/>
      <c r="F167" s="706"/>
      <c r="G167" s="535"/>
    </row>
    <row r="168" spans="1:7" s="439" customFormat="1" ht="13" x14ac:dyDescent="0.25">
      <c r="A168" s="611"/>
      <c r="B168" s="671" t="s">
        <v>575</v>
      </c>
      <c r="C168" s="611"/>
      <c r="D168" s="619"/>
      <c r="E168" s="650"/>
      <c r="F168" s="706"/>
      <c r="G168" s="535"/>
    </row>
    <row r="169" spans="1:7" s="439" customFormat="1" ht="25" x14ac:dyDescent="0.25">
      <c r="A169" s="368"/>
      <c r="B169" s="1115" t="s">
        <v>1155</v>
      </c>
      <c r="C169" s="611"/>
      <c r="D169" s="619"/>
      <c r="E169" s="650"/>
      <c r="F169" s="706"/>
      <c r="G169" s="535"/>
    </row>
    <row r="170" spans="1:7" s="439" customFormat="1" ht="25" x14ac:dyDescent="0.25">
      <c r="A170" s="368" t="s">
        <v>577</v>
      </c>
      <c r="B170" s="658" t="s">
        <v>1055</v>
      </c>
      <c r="C170" s="611" t="s">
        <v>48</v>
      </c>
      <c r="D170" s="619">
        <v>6</v>
      </c>
      <c r="E170" s="607"/>
      <c r="F170" s="608">
        <f>D170*E170</f>
        <v>0</v>
      </c>
      <c r="G170" s="535"/>
    </row>
    <row r="171" spans="1:7" s="439" customFormat="1" x14ac:dyDescent="0.25">
      <c r="A171" s="611"/>
      <c r="B171" s="707"/>
      <c r="C171" s="611"/>
      <c r="D171" s="619"/>
      <c r="E171" s="607"/>
      <c r="F171" s="608"/>
      <c r="G171" s="535"/>
    </row>
    <row r="172" spans="1:7" s="439" customFormat="1" ht="13" thickBot="1" x14ac:dyDescent="0.3">
      <c r="A172" s="611"/>
      <c r="B172" s="707"/>
      <c r="C172" s="611"/>
      <c r="D172" s="619"/>
      <c r="E172" s="607"/>
      <c r="F172" s="608"/>
      <c r="G172" s="535"/>
    </row>
    <row r="173" spans="1:7" s="439" customFormat="1" ht="15.75" customHeight="1" thickTop="1" x14ac:dyDescent="0.25">
      <c r="A173" s="2176" t="s">
        <v>103</v>
      </c>
      <c r="B173" s="2176"/>
      <c r="C173" s="2176"/>
      <c r="D173" s="2176"/>
      <c r="E173" s="2176"/>
      <c r="F173" s="1430">
        <f>SUM(F115:F172)</f>
        <v>0</v>
      </c>
      <c r="G173" s="535"/>
    </row>
    <row r="174" spans="1:7" s="439" customFormat="1" ht="13" x14ac:dyDescent="0.25">
      <c r="A174" s="611"/>
      <c r="B174" s="671" t="s">
        <v>579</v>
      </c>
      <c r="C174" s="611"/>
      <c r="D174" s="619"/>
      <c r="E174" s="607"/>
      <c r="F174" s="608"/>
      <c r="G174" s="535"/>
    </row>
    <row r="175" spans="1:7" s="439" customFormat="1" ht="13" x14ac:dyDescent="0.25">
      <c r="A175" s="611"/>
      <c r="B175" s="671"/>
      <c r="C175" s="611"/>
      <c r="D175" s="619"/>
      <c r="E175" s="607"/>
      <c r="F175" s="608"/>
      <c r="G175" s="535"/>
    </row>
    <row r="176" spans="1:7" s="439" customFormat="1" ht="25" x14ac:dyDescent="0.25">
      <c r="A176" s="611"/>
      <c r="B176" s="668" t="s">
        <v>1156</v>
      </c>
      <c r="C176" s="611"/>
      <c r="D176" s="619"/>
      <c r="E176" s="607"/>
      <c r="F176" s="608"/>
      <c r="G176" s="535"/>
    </row>
    <row r="177" spans="1:7" s="439" customFormat="1" x14ac:dyDescent="0.25">
      <c r="A177" s="611" t="s">
        <v>437</v>
      </c>
      <c r="B177" s="707" t="s">
        <v>582</v>
      </c>
      <c r="C177" s="611" t="s">
        <v>48</v>
      </c>
      <c r="D177" s="619">
        <v>42</v>
      </c>
      <c r="E177" s="607"/>
      <c r="F177" s="608">
        <f>D177*E177</f>
        <v>0</v>
      </c>
      <c r="G177" s="535"/>
    </row>
    <row r="178" spans="1:7" s="439" customFormat="1" x14ac:dyDescent="0.25">
      <c r="A178" s="611"/>
      <c r="B178" s="707"/>
      <c r="C178" s="611"/>
      <c r="D178" s="619"/>
      <c r="E178" s="607"/>
      <c r="F178" s="608"/>
      <c r="G178" s="535"/>
    </row>
    <row r="179" spans="1:7" s="439" customFormat="1" ht="13" x14ac:dyDescent="0.25">
      <c r="A179" s="611"/>
      <c r="B179" s="675" t="s">
        <v>439</v>
      </c>
      <c r="C179" s="611"/>
      <c r="D179" s="685"/>
      <c r="E179" s="607"/>
      <c r="F179" s="608"/>
      <c r="G179" s="535"/>
    </row>
    <row r="180" spans="1:7" s="439" customFormat="1" x14ac:dyDescent="0.25">
      <c r="A180" s="611"/>
      <c r="B180" s="651"/>
      <c r="C180" s="611"/>
      <c r="D180" s="685"/>
      <c r="E180" s="607"/>
      <c r="F180" s="608"/>
      <c r="G180" s="535"/>
    </row>
    <row r="181" spans="1:7" s="439" customFormat="1" ht="13" x14ac:dyDescent="0.25">
      <c r="A181" s="611"/>
      <c r="B181" s="671" t="s">
        <v>579</v>
      </c>
      <c r="C181" s="611"/>
      <c r="D181" s="685"/>
      <c r="E181" s="607"/>
      <c r="F181" s="608"/>
      <c r="G181" s="535"/>
    </row>
    <row r="182" spans="1:7" s="439" customFormat="1" ht="25" x14ac:dyDescent="0.25">
      <c r="A182" s="611"/>
      <c r="B182" s="668" t="s">
        <v>1157</v>
      </c>
      <c r="C182" s="611"/>
      <c r="D182" s="685"/>
      <c r="E182" s="607"/>
      <c r="F182" s="608"/>
      <c r="G182" s="535"/>
    </row>
    <row r="183" spans="1:7" s="439" customFormat="1" x14ac:dyDescent="0.25">
      <c r="A183" s="611" t="s">
        <v>581</v>
      </c>
      <c r="B183" s="707" t="s">
        <v>582</v>
      </c>
      <c r="C183" s="611" t="s">
        <v>48</v>
      </c>
      <c r="D183" s="619">
        <v>75</v>
      </c>
      <c r="E183" s="607"/>
      <c r="F183" s="608">
        <f>D183*E183</f>
        <v>0</v>
      </c>
      <c r="G183" s="535"/>
    </row>
    <row r="184" spans="1:7" s="439" customFormat="1" x14ac:dyDescent="0.25">
      <c r="A184" s="368"/>
      <c r="B184" s="673"/>
      <c r="C184" s="368"/>
      <c r="D184" s="603"/>
      <c r="E184" s="607"/>
      <c r="F184" s="608"/>
      <c r="G184" s="535"/>
    </row>
    <row r="185" spans="1:7" s="439" customFormat="1" ht="13" x14ac:dyDescent="0.25">
      <c r="A185" s="708"/>
      <c r="B185" s="1100" t="s">
        <v>444</v>
      </c>
      <c r="C185" s="611"/>
      <c r="D185" s="619"/>
      <c r="E185" s="607"/>
      <c r="F185" s="608"/>
      <c r="G185" s="535"/>
    </row>
    <row r="186" spans="1:7" s="439" customFormat="1" ht="13" x14ac:dyDescent="0.25">
      <c r="A186" s="611"/>
      <c r="B186" s="709" t="s">
        <v>1158</v>
      </c>
      <c r="C186" s="611"/>
      <c r="D186" s="619"/>
      <c r="E186" s="607"/>
      <c r="F186" s="608"/>
      <c r="G186" s="535"/>
    </row>
    <row r="187" spans="1:7" s="439" customFormat="1" ht="13" x14ac:dyDescent="0.25">
      <c r="A187" s="611"/>
      <c r="B187" s="709"/>
      <c r="C187" s="611"/>
      <c r="D187" s="619"/>
      <c r="E187" s="607"/>
      <c r="F187" s="608"/>
      <c r="G187" s="535"/>
    </row>
    <row r="188" spans="1:7" s="439" customFormat="1" ht="13" x14ac:dyDescent="0.25">
      <c r="A188" s="611"/>
      <c r="B188" s="711" t="s">
        <v>449</v>
      </c>
      <c r="C188" s="611"/>
      <c r="D188" s="619"/>
      <c r="E188" s="607"/>
      <c r="F188" s="608"/>
      <c r="G188" s="535"/>
    </row>
    <row r="189" spans="1:7" s="439" customFormat="1" ht="25" x14ac:dyDescent="0.25">
      <c r="A189" s="611" t="s">
        <v>377</v>
      </c>
      <c r="B189" s="627" t="s">
        <v>1159</v>
      </c>
      <c r="C189" s="611" t="s">
        <v>48</v>
      </c>
      <c r="D189" s="619">
        <v>187</v>
      </c>
      <c r="E189" s="607"/>
      <c r="F189" s="608">
        <f>D189*E189</f>
        <v>0</v>
      </c>
      <c r="G189" s="535"/>
    </row>
    <row r="190" spans="1:7" s="439" customFormat="1" ht="13" x14ac:dyDescent="0.25">
      <c r="A190" s="708"/>
      <c r="B190" s="1100"/>
      <c r="C190" s="611"/>
      <c r="D190" s="619"/>
      <c r="E190" s="607"/>
      <c r="F190" s="608"/>
      <c r="G190" s="535"/>
    </row>
    <row r="191" spans="1:7" s="439" customFormat="1" ht="13" x14ac:dyDescent="0.25">
      <c r="A191" s="626"/>
      <c r="B191" s="595" t="s">
        <v>1160</v>
      </c>
      <c r="C191" s="368"/>
      <c r="D191" s="622"/>
      <c r="E191" s="607"/>
      <c r="F191" s="608"/>
      <c r="G191" s="535"/>
    </row>
    <row r="192" spans="1:7" s="439" customFormat="1" x14ac:dyDescent="0.25">
      <c r="A192" s="368" t="s">
        <v>1161</v>
      </c>
      <c r="B192" s="627" t="s">
        <v>1162</v>
      </c>
      <c r="C192" s="368" t="s">
        <v>48</v>
      </c>
      <c r="D192" s="622">
        <v>12</v>
      </c>
      <c r="E192" s="607"/>
      <c r="F192" s="608">
        <f>D192*E192</f>
        <v>0</v>
      </c>
      <c r="G192" s="535"/>
    </row>
    <row r="193" spans="1:7" s="439" customFormat="1" x14ac:dyDescent="0.25">
      <c r="A193" s="611"/>
      <c r="B193" s="712"/>
      <c r="C193" s="611"/>
      <c r="D193" s="619"/>
      <c r="E193" s="607"/>
      <c r="F193" s="608"/>
      <c r="G193" s="535"/>
    </row>
    <row r="194" spans="1:7" s="439" customFormat="1" ht="13" x14ac:dyDescent="0.25">
      <c r="A194" s="708"/>
      <c r="B194" s="1100" t="s">
        <v>457</v>
      </c>
      <c r="C194" s="611"/>
      <c r="D194" s="619"/>
      <c r="E194" s="607"/>
      <c r="F194" s="608"/>
      <c r="G194" s="535"/>
    </row>
    <row r="195" spans="1:7" s="439" customFormat="1" ht="13" x14ac:dyDescent="0.25">
      <c r="A195" s="708"/>
      <c r="B195" s="1100"/>
      <c r="C195" s="611"/>
      <c r="D195" s="619"/>
      <c r="E195" s="607"/>
      <c r="F195" s="608"/>
      <c r="G195" s="535"/>
    </row>
    <row r="196" spans="1:7" s="439" customFormat="1" ht="13" x14ac:dyDescent="0.25">
      <c r="A196" s="708"/>
      <c r="B196" s="1104" t="s">
        <v>1064</v>
      </c>
      <c r="C196" s="611"/>
      <c r="D196" s="619"/>
      <c r="E196" s="607"/>
      <c r="F196" s="608"/>
      <c r="G196" s="535"/>
    </row>
    <row r="197" spans="1:7" s="439" customFormat="1" ht="25" x14ac:dyDescent="0.25">
      <c r="A197" s="611"/>
      <c r="B197" s="616" t="s">
        <v>1163</v>
      </c>
      <c r="C197" s="611"/>
      <c r="D197" s="619"/>
      <c r="E197" s="607"/>
      <c r="F197" s="608"/>
      <c r="G197" s="535"/>
    </row>
    <row r="198" spans="1:7" s="439" customFormat="1" ht="25" x14ac:dyDescent="0.25">
      <c r="A198" s="611" t="s">
        <v>458</v>
      </c>
      <c r="B198" s="712" t="s">
        <v>1067</v>
      </c>
      <c r="C198" s="611" t="s">
        <v>48</v>
      </c>
      <c r="D198" s="619">
        <v>30.5</v>
      </c>
      <c r="E198" s="607"/>
      <c r="F198" s="608">
        <f>D198*E198</f>
        <v>0</v>
      </c>
      <c r="G198" s="535"/>
    </row>
    <row r="199" spans="1:7" s="439" customFormat="1" x14ac:dyDescent="0.25">
      <c r="A199" s="611"/>
      <c r="B199" s="712"/>
      <c r="C199" s="611"/>
      <c r="D199" s="619"/>
      <c r="E199" s="607"/>
      <c r="F199" s="608"/>
      <c r="G199" s="535"/>
    </row>
    <row r="200" spans="1:7" s="439" customFormat="1" ht="13" x14ac:dyDescent="0.25">
      <c r="A200" s="611"/>
      <c r="B200" s="1104" t="s">
        <v>618</v>
      </c>
      <c r="C200" s="611"/>
      <c r="D200" s="619"/>
      <c r="E200" s="650"/>
      <c r="F200" s="706"/>
      <c r="G200" s="535"/>
    </row>
    <row r="201" spans="1:7" s="439" customFormat="1" ht="25" x14ac:dyDescent="0.25">
      <c r="A201" s="611"/>
      <c r="B201" s="652" t="s">
        <v>1070</v>
      </c>
      <c r="C201" s="611"/>
      <c r="D201" s="619"/>
      <c r="E201" s="650"/>
      <c r="F201" s="706"/>
      <c r="G201" s="535"/>
    </row>
    <row r="202" spans="1:7" s="439" customFormat="1" x14ac:dyDescent="0.25">
      <c r="A202" s="654" t="s">
        <v>460</v>
      </c>
      <c r="B202" s="713" t="s">
        <v>620</v>
      </c>
      <c r="C202" s="654" t="s">
        <v>48</v>
      </c>
      <c r="D202" s="619">
        <v>30.5</v>
      </c>
      <c r="E202" s="607"/>
      <c r="F202" s="608">
        <f>D202*E202</f>
        <v>0</v>
      </c>
      <c r="G202" s="535"/>
    </row>
    <row r="203" spans="1:7" x14ac:dyDescent="0.25">
      <c r="A203" s="608"/>
      <c r="B203" s="608"/>
      <c r="C203" s="608"/>
      <c r="D203" s="608"/>
      <c r="E203" s="608"/>
      <c r="F203" s="608"/>
    </row>
    <row r="204" spans="1:7" s="439" customFormat="1" x14ac:dyDescent="0.25">
      <c r="A204" s="368"/>
      <c r="B204" s="658"/>
      <c r="C204" s="611"/>
      <c r="D204" s="619"/>
      <c r="E204" s="607"/>
      <c r="F204" s="608"/>
      <c r="G204" s="535"/>
    </row>
    <row r="205" spans="1:7" s="439" customFormat="1" ht="13" x14ac:dyDescent="0.25">
      <c r="A205" s="714"/>
      <c r="B205" s="709" t="s">
        <v>151</v>
      </c>
      <c r="C205" s="694"/>
      <c r="D205" s="715"/>
      <c r="E205" s="607"/>
      <c r="F205" s="608"/>
      <c r="G205" s="535"/>
    </row>
    <row r="206" spans="1:7" s="439" customFormat="1" ht="13" x14ac:dyDescent="0.25">
      <c r="A206" s="714"/>
      <c r="B206" s="675"/>
      <c r="C206" s="694"/>
      <c r="D206" s="715"/>
      <c r="E206" s="607"/>
      <c r="F206" s="608"/>
      <c r="G206" s="535"/>
    </row>
    <row r="207" spans="1:7" s="439" customFormat="1" ht="13" x14ac:dyDescent="0.25">
      <c r="A207" s="714"/>
      <c r="B207" s="675" t="s">
        <v>1164</v>
      </c>
      <c r="C207" s="694"/>
      <c r="D207" s="715"/>
      <c r="E207" s="607"/>
      <c r="F207" s="608"/>
      <c r="G207" s="535"/>
    </row>
    <row r="208" spans="1:7" s="439" customFormat="1" ht="13" x14ac:dyDescent="0.25">
      <c r="A208" s="611"/>
      <c r="B208" s="671"/>
      <c r="C208" s="611"/>
      <c r="D208" s="619"/>
      <c r="E208" s="607"/>
      <c r="F208" s="608"/>
      <c r="G208" s="535"/>
    </row>
    <row r="209" spans="1:7" s="439" customFormat="1" ht="13" x14ac:dyDescent="0.25">
      <c r="A209" s="716"/>
      <c r="B209" s="1116" t="s">
        <v>469</v>
      </c>
      <c r="C209" s="716"/>
      <c r="D209" s="718"/>
      <c r="E209" s="607"/>
      <c r="F209" s="608"/>
      <c r="G209" s="535"/>
    </row>
    <row r="210" spans="1:7" s="439" customFormat="1" ht="75" x14ac:dyDescent="0.25">
      <c r="A210" s="716"/>
      <c r="B210" s="644" t="s">
        <v>1165</v>
      </c>
      <c r="C210" s="716"/>
      <c r="D210" s="718"/>
      <c r="E210" s="607"/>
      <c r="F210" s="608"/>
      <c r="G210" s="535"/>
    </row>
    <row r="211" spans="1:7" s="439" customFormat="1" x14ac:dyDescent="0.25">
      <c r="A211" s="611" t="s">
        <v>1600</v>
      </c>
      <c r="B211" s="617" t="s">
        <v>1166</v>
      </c>
      <c r="C211" s="611" t="s">
        <v>19</v>
      </c>
      <c r="D211" s="613">
        <v>5</v>
      </c>
      <c r="E211" s="630"/>
      <c r="F211" s="608">
        <f>D211*E211</f>
        <v>0</v>
      </c>
      <c r="G211" s="535"/>
    </row>
    <row r="212" spans="1:7" s="439" customFormat="1" ht="13" x14ac:dyDescent="0.25">
      <c r="A212" s="716"/>
      <c r="B212" s="1116"/>
      <c r="C212" s="716"/>
      <c r="D212" s="720"/>
      <c r="E212" s="607"/>
      <c r="F212" s="608"/>
      <c r="G212" s="535"/>
    </row>
    <row r="213" spans="1:7" s="439" customFormat="1" ht="50" x14ac:dyDescent="0.25">
      <c r="A213" s="716"/>
      <c r="B213" s="719" t="s">
        <v>1167</v>
      </c>
      <c r="C213" s="716"/>
      <c r="D213" s="720"/>
      <c r="E213" s="607"/>
      <c r="F213" s="608"/>
      <c r="G213" s="535"/>
    </row>
    <row r="214" spans="1:7" s="439" customFormat="1" x14ac:dyDescent="0.25">
      <c r="A214" s="611" t="s">
        <v>1601</v>
      </c>
      <c r="B214" s="721" t="s">
        <v>1168</v>
      </c>
      <c r="C214" s="611" t="s">
        <v>19</v>
      </c>
      <c r="D214" s="613">
        <v>1</v>
      </c>
      <c r="E214" s="607"/>
      <c r="F214" s="608">
        <f>D214*E214</f>
        <v>0</v>
      </c>
      <c r="G214" s="535"/>
    </row>
    <row r="215" spans="1:7" s="439" customFormat="1" x14ac:dyDescent="0.25">
      <c r="A215" s="669"/>
      <c r="B215" s="1109"/>
      <c r="C215" s="611"/>
      <c r="D215" s="613"/>
      <c r="E215" s="607"/>
      <c r="F215" s="608"/>
      <c r="G215" s="535"/>
    </row>
    <row r="216" spans="1:7" s="439" customFormat="1" ht="13" x14ac:dyDescent="0.25">
      <c r="A216" s="716"/>
      <c r="B216" s="1116" t="s">
        <v>1169</v>
      </c>
      <c r="C216" s="716"/>
      <c r="D216" s="720"/>
      <c r="E216" s="607"/>
      <c r="F216" s="608"/>
      <c r="G216" s="535"/>
    </row>
    <row r="217" spans="1:7" s="439" customFormat="1" ht="25" x14ac:dyDescent="0.25">
      <c r="A217" s="611"/>
      <c r="B217" s="722" t="s">
        <v>1170</v>
      </c>
      <c r="C217" s="611"/>
      <c r="D217" s="613"/>
      <c r="E217" s="607"/>
      <c r="F217" s="608"/>
      <c r="G217" s="535"/>
    </row>
    <row r="218" spans="1:7" s="439" customFormat="1" x14ac:dyDescent="0.25">
      <c r="A218" s="611" t="s">
        <v>1602</v>
      </c>
      <c r="B218" s="617" t="s">
        <v>1171</v>
      </c>
      <c r="C218" s="611" t="s">
        <v>19</v>
      </c>
      <c r="D218" s="613">
        <v>5</v>
      </c>
      <c r="E218" s="607"/>
      <c r="F218" s="608">
        <f>D218*E218</f>
        <v>0</v>
      </c>
      <c r="G218" s="535"/>
    </row>
    <row r="219" spans="1:7" s="439" customFormat="1" ht="25" x14ac:dyDescent="0.25">
      <c r="A219" s="611" t="s">
        <v>1603</v>
      </c>
      <c r="B219" s="723" t="s">
        <v>1172</v>
      </c>
      <c r="C219" s="694" t="s">
        <v>19</v>
      </c>
      <c r="D219" s="724">
        <v>2</v>
      </c>
      <c r="E219" s="607"/>
      <c r="F219" s="608">
        <f>D219*E219</f>
        <v>0</v>
      </c>
      <c r="G219" s="535"/>
    </row>
    <row r="220" spans="1:7" s="439" customFormat="1" ht="13" x14ac:dyDescent="0.25">
      <c r="A220" s="716"/>
      <c r="B220" s="1116"/>
      <c r="C220" s="716"/>
      <c r="D220" s="720"/>
      <c r="E220" s="607"/>
      <c r="F220" s="608"/>
      <c r="G220" s="535"/>
    </row>
    <row r="221" spans="1:7" s="439" customFormat="1" ht="13.5" thickBot="1" x14ac:dyDescent="0.3">
      <c r="A221" s="716"/>
      <c r="B221" s="1116"/>
      <c r="C221" s="716"/>
      <c r="D221" s="720"/>
      <c r="E221" s="607"/>
      <c r="F221" s="608"/>
      <c r="G221" s="535"/>
    </row>
    <row r="222" spans="1:7" s="439" customFormat="1" ht="18" customHeight="1" thickTop="1" x14ac:dyDescent="0.25">
      <c r="A222" s="2176" t="s">
        <v>103</v>
      </c>
      <c r="B222" s="2176"/>
      <c r="C222" s="2176"/>
      <c r="D222" s="2176"/>
      <c r="E222" s="2176"/>
      <c r="F222" s="1430">
        <f>SUM(F174:F221)</f>
        <v>0</v>
      </c>
      <c r="G222" s="535"/>
    </row>
    <row r="223" spans="1:7" s="439" customFormat="1" ht="13" x14ac:dyDescent="0.25">
      <c r="A223" s="716"/>
      <c r="B223" s="1116" t="s">
        <v>454</v>
      </c>
      <c r="C223" s="716"/>
      <c r="D223" s="718"/>
      <c r="E223" s="607"/>
      <c r="F223" s="608"/>
      <c r="G223" s="535"/>
    </row>
    <row r="224" spans="1:7" s="439" customFormat="1" x14ac:dyDescent="0.25">
      <c r="A224" s="716"/>
      <c r="B224" s="744"/>
      <c r="C224" s="716"/>
      <c r="D224" s="718"/>
      <c r="E224" s="607"/>
      <c r="F224" s="608"/>
      <c r="G224" s="535"/>
    </row>
    <row r="225" spans="1:7" s="439" customFormat="1" ht="37.5" x14ac:dyDescent="0.25">
      <c r="A225" s="611" t="s">
        <v>1605</v>
      </c>
      <c r="B225" s="725" t="s">
        <v>1173</v>
      </c>
      <c r="C225" s="611" t="s">
        <v>48</v>
      </c>
      <c r="D225" s="619">
        <v>45</v>
      </c>
      <c r="E225" s="607"/>
      <c r="F225" s="608">
        <f>D225*E225</f>
        <v>0</v>
      </c>
      <c r="G225" s="535"/>
    </row>
    <row r="226" spans="1:7" s="439" customFormat="1" x14ac:dyDescent="0.25">
      <c r="A226" s="611"/>
      <c r="B226" s="725"/>
      <c r="C226" s="611"/>
      <c r="D226" s="619"/>
      <c r="E226" s="607"/>
      <c r="F226" s="608"/>
      <c r="G226" s="535"/>
    </row>
    <row r="227" spans="1:7" s="439" customFormat="1" ht="13" x14ac:dyDescent="0.25">
      <c r="A227" s="611"/>
      <c r="B227" s="675" t="s">
        <v>1174</v>
      </c>
      <c r="C227" s="611"/>
      <c r="D227" s="619"/>
      <c r="E227" s="607"/>
      <c r="F227" s="608"/>
      <c r="G227" s="535"/>
    </row>
    <row r="228" spans="1:7" s="439" customFormat="1" ht="13" x14ac:dyDescent="0.25">
      <c r="A228" s="611"/>
      <c r="B228" s="671"/>
      <c r="C228" s="611"/>
      <c r="D228" s="619"/>
      <c r="E228" s="607"/>
      <c r="F228" s="608"/>
      <c r="G228" s="535"/>
    </row>
    <row r="229" spans="1:7" s="439" customFormat="1" x14ac:dyDescent="0.25">
      <c r="A229" s="611" t="s">
        <v>1610</v>
      </c>
      <c r="B229" s="726" t="s">
        <v>1175</v>
      </c>
      <c r="C229" s="368" t="s">
        <v>649</v>
      </c>
      <c r="D229" s="368">
        <v>1</v>
      </c>
      <c r="E229" s="607"/>
      <c r="F229" s="608">
        <f>D229*E229</f>
        <v>0</v>
      </c>
      <c r="G229" s="535"/>
    </row>
    <row r="230" spans="1:7" s="439" customFormat="1" x14ac:dyDescent="0.25">
      <c r="A230" s="611"/>
      <c r="B230" s="1428"/>
      <c r="C230" s="728"/>
      <c r="D230" s="728"/>
      <c r="E230" s="607"/>
      <c r="F230" s="608"/>
      <c r="G230" s="535"/>
    </row>
    <row r="231" spans="1:7" s="439" customFormat="1" ht="52.5" customHeight="1" x14ac:dyDescent="0.25">
      <c r="A231" s="611" t="s">
        <v>1611</v>
      </c>
      <c r="B231" s="727" t="s">
        <v>1176</v>
      </c>
      <c r="C231" s="623" t="s">
        <v>19</v>
      </c>
      <c r="D231" s="728">
        <v>2</v>
      </c>
      <c r="E231" s="607"/>
      <c r="F231" s="608">
        <f>D231*E231</f>
        <v>0</v>
      </c>
      <c r="G231" s="535"/>
    </row>
    <row r="232" spans="1:7" s="439" customFormat="1" ht="30.75" customHeight="1" x14ac:dyDescent="0.25">
      <c r="A232" s="611" t="s">
        <v>1612</v>
      </c>
      <c r="B232" s="729" t="s">
        <v>1177</v>
      </c>
      <c r="C232" s="368" t="s">
        <v>126</v>
      </c>
      <c r="D232" s="622">
        <v>25</v>
      </c>
      <c r="E232" s="607"/>
      <c r="F232" s="608">
        <f>D232*E232</f>
        <v>0</v>
      </c>
      <c r="G232" s="535"/>
    </row>
    <row r="233" spans="1:7" s="439" customFormat="1" ht="37.5" x14ac:dyDescent="0.25">
      <c r="A233" s="611" t="s">
        <v>1613</v>
      </c>
      <c r="B233" s="730" t="s">
        <v>1178</v>
      </c>
      <c r="C233" s="368" t="s">
        <v>649</v>
      </c>
      <c r="D233" s="731">
        <v>1</v>
      </c>
      <c r="E233" s="607"/>
      <c r="F233" s="608">
        <f>D233*E233</f>
        <v>0</v>
      </c>
      <c r="G233" s="535"/>
    </row>
    <row r="234" spans="1:7" s="439" customFormat="1" x14ac:dyDescent="0.25">
      <c r="A234" s="611"/>
      <c r="B234" s="730"/>
      <c r="C234" s="1046"/>
      <c r="D234" s="731"/>
      <c r="E234" s="607"/>
      <c r="F234" s="608"/>
      <c r="G234" s="535"/>
    </row>
    <row r="235" spans="1:7" s="439" customFormat="1" ht="20.25" customHeight="1" x14ac:dyDescent="0.25">
      <c r="A235" s="611" t="s">
        <v>1619</v>
      </c>
      <c r="B235" s="732" t="s">
        <v>1179</v>
      </c>
      <c r="C235" s="733" t="s">
        <v>19</v>
      </c>
      <c r="D235" s="734">
        <v>5</v>
      </c>
      <c r="E235" s="661"/>
      <c r="F235" s="608">
        <f>D235*E235</f>
        <v>0</v>
      </c>
      <c r="G235" s="535"/>
    </row>
    <row r="236" spans="1:7" s="439" customFormat="1" ht="20.25" customHeight="1" x14ac:dyDescent="0.25">
      <c r="A236" s="611" t="s">
        <v>1620</v>
      </c>
      <c r="B236" s="732" t="s">
        <v>1180</v>
      </c>
      <c r="C236" s="733" t="s">
        <v>19</v>
      </c>
      <c r="D236" s="734">
        <v>1</v>
      </c>
      <c r="E236" s="661"/>
      <c r="F236" s="608">
        <f>D236*E236</f>
        <v>0</v>
      </c>
      <c r="G236" s="535"/>
    </row>
    <row r="237" spans="1:7" s="439" customFormat="1" x14ac:dyDescent="0.25">
      <c r="A237" s="611"/>
      <c r="B237" s="1114"/>
      <c r="C237" s="368"/>
      <c r="D237" s="622"/>
      <c r="E237" s="607"/>
      <c r="F237" s="608"/>
      <c r="G237" s="535"/>
    </row>
    <row r="238" spans="1:7" s="439" customFormat="1" ht="13" x14ac:dyDescent="0.25">
      <c r="A238" s="611"/>
      <c r="B238" s="675" t="s">
        <v>1181</v>
      </c>
      <c r="C238" s="611"/>
      <c r="D238" s="619"/>
      <c r="E238" s="607"/>
      <c r="F238" s="608"/>
      <c r="G238" s="535"/>
    </row>
    <row r="239" spans="1:7" s="439" customFormat="1" ht="45" customHeight="1" x14ac:dyDescent="0.25">
      <c r="A239" s="611" t="s">
        <v>1621</v>
      </c>
      <c r="B239" s="348" t="s">
        <v>1182</v>
      </c>
      <c r="C239" s="349" t="s">
        <v>649</v>
      </c>
      <c r="D239" s="390">
        <v>1</v>
      </c>
      <c r="E239" s="607"/>
      <c r="F239" s="608">
        <f>D239*E239</f>
        <v>0</v>
      </c>
      <c r="G239" s="535"/>
    </row>
    <row r="240" spans="1:7" s="439" customFormat="1" ht="88.5" x14ac:dyDescent="0.25">
      <c r="A240" s="611" t="s">
        <v>1622</v>
      </c>
      <c r="B240" s="735" t="s">
        <v>1183</v>
      </c>
      <c r="C240" s="349" t="s">
        <v>19</v>
      </c>
      <c r="D240" s="419">
        <v>2</v>
      </c>
      <c r="E240" s="607"/>
      <c r="F240" s="608">
        <f>D240*E240</f>
        <v>0</v>
      </c>
      <c r="G240" s="535"/>
    </row>
    <row r="241" spans="1:7" s="439" customFormat="1" ht="37.5" x14ac:dyDescent="0.25">
      <c r="A241" s="611" t="s">
        <v>1623</v>
      </c>
      <c r="B241" s="736" t="s">
        <v>1184</v>
      </c>
      <c r="C241" s="349" t="s">
        <v>19</v>
      </c>
      <c r="D241" s="419">
        <v>1</v>
      </c>
      <c r="E241" s="607"/>
      <c r="F241" s="608">
        <f>D241*E241</f>
        <v>0</v>
      </c>
      <c r="G241" s="535"/>
    </row>
    <row r="242" spans="1:7" s="439" customFormat="1" ht="25" x14ac:dyDescent="0.25">
      <c r="A242" s="611" t="s">
        <v>1624</v>
      </c>
      <c r="B242" s="729" t="s">
        <v>1185</v>
      </c>
      <c r="C242" s="368" t="s">
        <v>19</v>
      </c>
      <c r="D242" s="737">
        <v>5</v>
      </c>
      <c r="E242" s="607"/>
      <c r="F242" s="608">
        <f>D242*E242</f>
        <v>0</v>
      </c>
      <c r="G242" s="535"/>
    </row>
    <row r="243" spans="1:7" s="439" customFormat="1" x14ac:dyDescent="0.25">
      <c r="A243" s="654"/>
      <c r="B243" s="1117"/>
      <c r="C243" s="654"/>
      <c r="D243" s="684"/>
      <c r="E243" s="657"/>
      <c r="F243" s="659"/>
      <c r="G243" s="535"/>
    </row>
    <row r="244" spans="1:7" s="439" customFormat="1" ht="19.5" customHeight="1" x14ac:dyDescent="0.25">
      <c r="A244" s="738"/>
      <c r="B244" s="739"/>
      <c r="C244" s="740"/>
      <c r="D244" s="741"/>
      <c r="E244" s="742"/>
      <c r="F244" s="742"/>
      <c r="G244" s="535"/>
    </row>
    <row r="245" spans="1:7" s="439" customFormat="1" ht="20.25" customHeight="1" x14ac:dyDescent="0.25">
      <c r="A245" s="626"/>
      <c r="B245" s="1116" t="s">
        <v>1187</v>
      </c>
      <c r="C245" s="368"/>
      <c r="D245" s="643"/>
      <c r="E245" s="607"/>
      <c r="F245" s="608"/>
      <c r="G245" s="535"/>
    </row>
    <row r="246" spans="1:7" s="439" customFormat="1" ht="30.75" customHeight="1" x14ac:dyDescent="0.25">
      <c r="A246" s="611" t="s">
        <v>1625</v>
      </c>
      <c r="B246" s="743" t="s">
        <v>1571</v>
      </c>
      <c r="C246" s="623" t="s">
        <v>649</v>
      </c>
      <c r="D246" s="728">
        <v>1</v>
      </c>
      <c r="E246" s="607"/>
      <c r="F246" s="608">
        <f>D246*E246</f>
        <v>0</v>
      </c>
      <c r="G246" s="535"/>
    </row>
    <row r="247" spans="1:7" s="439" customFormat="1" ht="52.5" customHeight="1" x14ac:dyDescent="0.25">
      <c r="A247" s="611" t="s">
        <v>1626</v>
      </c>
      <c r="B247" s="744" t="s">
        <v>1189</v>
      </c>
      <c r="C247" s="694" t="s">
        <v>649</v>
      </c>
      <c r="D247" s="745">
        <v>1</v>
      </c>
      <c r="E247" s="607"/>
      <c r="F247" s="608">
        <f>D247*E247</f>
        <v>0</v>
      </c>
      <c r="G247" s="535"/>
    </row>
    <row r="248" spans="1:7" s="439" customFormat="1" x14ac:dyDescent="0.25">
      <c r="A248" s="672"/>
      <c r="B248" s="746"/>
      <c r="C248" s="804"/>
      <c r="D248" s="805"/>
      <c r="E248" s="806"/>
      <c r="F248" s="778"/>
      <c r="G248" s="535"/>
    </row>
    <row r="249" spans="1:7" s="439" customFormat="1" x14ac:dyDescent="0.25">
      <c r="A249" s="672"/>
      <c r="B249" s="746"/>
      <c r="C249" s="804"/>
      <c r="D249" s="805"/>
      <c r="E249" s="806"/>
      <c r="F249" s="778"/>
      <c r="G249" s="535"/>
    </row>
    <row r="250" spans="1:7" s="439" customFormat="1" x14ac:dyDescent="0.25">
      <c r="A250" s="672"/>
      <c r="B250" s="746"/>
      <c r="C250" s="804"/>
      <c r="D250" s="805"/>
      <c r="E250" s="806"/>
      <c r="F250" s="778"/>
      <c r="G250" s="535"/>
    </row>
    <row r="251" spans="1:7" s="439" customFormat="1" x14ac:dyDescent="0.25">
      <c r="A251" s="672"/>
      <c r="B251" s="746"/>
      <c r="C251" s="804"/>
      <c r="D251" s="805"/>
      <c r="E251" s="806"/>
      <c r="F251" s="778"/>
      <c r="G251" s="535"/>
    </row>
    <row r="252" spans="1:7" s="439" customFormat="1" x14ac:dyDescent="0.25">
      <c r="A252" s="672"/>
      <c r="B252" s="746"/>
      <c r="C252" s="804"/>
      <c r="D252" s="805"/>
      <c r="E252" s="806"/>
      <c r="F252" s="778"/>
      <c r="G252" s="535"/>
    </row>
    <row r="253" spans="1:7" s="439" customFormat="1" x14ac:dyDescent="0.25">
      <c r="A253" s="672"/>
      <c r="B253" s="746"/>
      <c r="C253" s="804"/>
      <c r="D253" s="805"/>
      <c r="E253" s="806"/>
      <c r="F253" s="778"/>
      <c r="G253" s="535"/>
    </row>
    <row r="254" spans="1:7" s="439" customFormat="1" x14ac:dyDescent="0.25">
      <c r="A254" s="672"/>
      <c r="B254" s="746"/>
      <c r="C254" s="804"/>
      <c r="D254" s="805"/>
      <c r="E254" s="806"/>
      <c r="F254" s="778"/>
      <c r="G254" s="535"/>
    </row>
    <row r="255" spans="1:7" s="439" customFormat="1" x14ac:dyDescent="0.25">
      <c r="A255" s="672"/>
      <c r="B255" s="746"/>
      <c r="C255" s="804"/>
      <c r="D255" s="805"/>
      <c r="E255" s="806"/>
      <c r="F255" s="778"/>
      <c r="G255" s="535"/>
    </row>
    <row r="256" spans="1:7" s="439" customFormat="1" x14ac:dyDescent="0.25">
      <c r="A256" s="672"/>
      <c r="B256" s="746"/>
      <c r="C256" s="804"/>
      <c r="D256" s="805"/>
      <c r="E256" s="806"/>
      <c r="F256" s="778"/>
      <c r="G256" s="535"/>
    </row>
    <row r="257" spans="1:7" s="439" customFormat="1" ht="13" thickBot="1" x14ac:dyDescent="0.3">
      <c r="A257" s="672"/>
      <c r="B257" s="746"/>
      <c r="C257" s="804"/>
      <c r="D257" s="805"/>
      <c r="E257" s="806"/>
      <c r="F257" s="778"/>
      <c r="G257" s="535"/>
    </row>
    <row r="258" spans="1:7" s="439" customFormat="1" ht="18.75" customHeight="1" thickTop="1" x14ac:dyDescent="0.25">
      <c r="A258" s="2176" t="s">
        <v>103</v>
      </c>
      <c r="B258" s="2176"/>
      <c r="C258" s="2176"/>
      <c r="D258" s="2176"/>
      <c r="E258" s="2176"/>
      <c r="F258" s="1430">
        <f>SUM(F223:F257)</f>
        <v>0</v>
      </c>
      <c r="G258" s="535"/>
    </row>
    <row r="259" spans="1:7" s="439" customFormat="1" x14ac:dyDescent="0.25">
      <c r="A259" s="672"/>
      <c r="B259" s="746"/>
      <c r="C259" s="804"/>
      <c r="D259" s="805"/>
      <c r="E259" s="806"/>
      <c r="F259" s="778"/>
      <c r="G259" s="535"/>
    </row>
    <row r="260" spans="1:7" s="439" customFormat="1" x14ac:dyDescent="0.25">
      <c r="A260" s="672"/>
      <c r="B260" s="746"/>
      <c r="C260" s="804"/>
      <c r="D260" s="805"/>
      <c r="E260" s="806"/>
      <c r="F260" s="778"/>
      <c r="G260" s="535"/>
    </row>
    <row r="261" spans="1:7" x14ac:dyDescent="0.25">
      <c r="A261" s="753"/>
      <c r="B261" s="1118"/>
      <c r="C261" s="753"/>
      <c r="D261" s="755"/>
      <c r="E261" s="756"/>
      <c r="F261" s="764"/>
    </row>
    <row r="262" spans="1:7" x14ac:dyDescent="0.25">
      <c r="A262" s="753"/>
      <c r="B262" s="1118"/>
      <c r="C262" s="753"/>
      <c r="D262" s="755"/>
      <c r="E262" s="756"/>
      <c r="F262" s="764"/>
    </row>
    <row r="263" spans="1:7" ht="13" x14ac:dyDescent="0.25">
      <c r="A263" s="753"/>
      <c r="B263" s="429" t="s">
        <v>1972</v>
      </c>
      <c r="C263" s="424"/>
      <c r="D263" s="426"/>
      <c r="E263" s="427"/>
      <c r="F263" s="427"/>
    </row>
    <row r="264" spans="1:7" x14ac:dyDescent="0.25">
      <c r="A264" s="753"/>
      <c r="B264" s="430"/>
      <c r="C264" s="424"/>
      <c r="D264" s="426"/>
      <c r="E264" s="427"/>
      <c r="F264" s="431"/>
    </row>
    <row r="265" spans="1:7" x14ac:dyDescent="0.25">
      <c r="A265" s="753"/>
      <c r="B265" s="432" t="s">
        <v>1965</v>
      </c>
      <c r="C265" s="424"/>
      <c r="D265" s="426"/>
      <c r="E265" s="427"/>
      <c r="F265" s="431">
        <f>+F58</f>
        <v>0</v>
      </c>
    </row>
    <row r="266" spans="1:7" x14ac:dyDescent="0.25">
      <c r="A266" s="753"/>
      <c r="B266" s="432"/>
      <c r="C266" s="424"/>
      <c r="D266" s="426"/>
      <c r="E266" s="427"/>
      <c r="F266" s="431"/>
    </row>
    <row r="267" spans="1:7" x14ac:dyDescent="0.25">
      <c r="A267" s="753"/>
      <c r="B267" s="432" t="s">
        <v>1966</v>
      </c>
      <c r="C267" s="424"/>
      <c r="D267" s="426"/>
      <c r="E267" s="427"/>
      <c r="F267" s="431">
        <f>+F114</f>
        <v>0</v>
      </c>
    </row>
    <row r="268" spans="1:7" x14ac:dyDescent="0.25">
      <c r="A268" s="753"/>
      <c r="B268" s="432"/>
      <c r="C268" s="424"/>
      <c r="D268" s="426"/>
      <c r="E268" s="427"/>
      <c r="F268" s="431"/>
    </row>
    <row r="269" spans="1:7" x14ac:dyDescent="0.25">
      <c r="A269" s="753"/>
      <c r="B269" s="432" t="s">
        <v>1967</v>
      </c>
      <c r="C269" s="424"/>
      <c r="D269" s="426"/>
      <c r="E269" s="427"/>
      <c r="F269" s="431">
        <f>+F173</f>
        <v>0</v>
      </c>
    </row>
    <row r="270" spans="1:7" x14ac:dyDescent="0.25">
      <c r="A270" s="753"/>
      <c r="B270" s="432"/>
      <c r="C270" s="424"/>
      <c r="D270" s="426"/>
      <c r="E270" s="427"/>
      <c r="F270" s="431"/>
    </row>
    <row r="271" spans="1:7" x14ac:dyDescent="0.25">
      <c r="A271" s="753"/>
      <c r="B271" s="432" t="s">
        <v>1968</v>
      </c>
      <c r="C271" s="424"/>
      <c r="D271" s="426"/>
      <c r="E271" s="427"/>
      <c r="F271" s="431">
        <f>+F222</f>
        <v>0</v>
      </c>
    </row>
    <row r="272" spans="1:7" x14ac:dyDescent="0.25">
      <c r="A272" s="753"/>
      <c r="B272" s="432"/>
      <c r="C272" s="424"/>
      <c r="D272" s="426"/>
      <c r="E272" s="427"/>
      <c r="F272" s="431"/>
    </row>
    <row r="273" spans="1:6" x14ac:dyDescent="0.25">
      <c r="A273" s="753"/>
      <c r="B273" s="432" t="s">
        <v>1969</v>
      </c>
      <c r="C273" s="424"/>
      <c r="D273" s="426"/>
      <c r="E273" s="427"/>
      <c r="F273" s="431">
        <f>+F258</f>
        <v>0</v>
      </c>
    </row>
    <row r="274" spans="1:6" x14ac:dyDescent="0.25">
      <c r="A274" s="753"/>
      <c r="B274" s="432"/>
      <c r="C274" s="424"/>
      <c r="D274" s="426"/>
      <c r="E274" s="427"/>
      <c r="F274" s="431"/>
    </row>
    <row r="275" spans="1:6" x14ac:dyDescent="0.25">
      <c r="A275" s="753"/>
      <c r="B275" s="432"/>
      <c r="C275" s="424"/>
      <c r="D275" s="426"/>
      <c r="E275" s="427"/>
      <c r="F275" s="431"/>
    </row>
    <row r="276" spans="1:6" x14ac:dyDescent="0.25">
      <c r="A276" s="753"/>
      <c r="B276" s="432"/>
      <c r="C276" s="424"/>
      <c r="D276" s="426"/>
      <c r="E276" s="427"/>
      <c r="F276" s="431"/>
    </row>
    <row r="277" spans="1:6" x14ac:dyDescent="0.25">
      <c r="A277" s="753"/>
      <c r="B277" s="432"/>
      <c r="C277" s="424"/>
      <c r="D277" s="426"/>
      <c r="E277" s="427"/>
      <c r="F277" s="431"/>
    </row>
    <row r="278" spans="1:6" ht="13" x14ac:dyDescent="0.25">
      <c r="A278" s="753"/>
      <c r="B278" s="754"/>
      <c r="C278" s="424"/>
      <c r="D278" s="426"/>
      <c r="E278" s="427"/>
      <c r="F278" s="431"/>
    </row>
    <row r="279" spans="1:6" x14ac:dyDescent="0.25">
      <c r="A279" s="753"/>
      <c r="B279" s="432"/>
      <c r="C279" s="424"/>
      <c r="D279" s="426"/>
      <c r="E279" s="427"/>
      <c r="F279" s="431"/>
    </row>
    <row r="280" spans="1:6" x14ac:dyDescent="0.25">
      <c r="A280" s="753"/>
      <c r="B280" s="432"/>
      <c r="C280" s="424"/>
      <c r="D280" s="426"/>
      <c r="E280" s="427"/>
      <c r="F280" s="431"/>
    </row>
    <row r="281" spans="1:6" x14ac:dyDescent="0.25">
      <c r="A281" s="753"/>
      <c r="B281" s="432"/>
      <c r="C281" s="424"/>
      <c r="D281" s="426"/>
      <c r="E281" s="427"/>
      <c r="F281" s="431"/>
    </row>
    <row r="282" spans="1:6" x14ac:dyDescent="0.25">
      <c r="A282" s="753"/>
      <c r="B282" s="432"/>
      <c r="C282" s="424"/>
      <c r="D282" s="426"/>
      <c r="E282" s="427"/>
      <c r="F282" s="431"/>
    </row>
    <row r="283" spans="1:6" x14ac:dyDescent="0.25">
      <c r="A283" s="753"/>
      <c r="B283" s="432"/>
      <c r="C283" s="424"/>
      <c r="D283" s="426"/>
      <c r="E283" s="427"/>
      <c r="F283" s="431"/>
    </row>
    <row r="284" spans="1:6" x14ac:dyDescent="0.25">
      <c r="A284" s="753"/>
      <c r="B284" s="432"/>
      <c r="C284" s="424"/>
      <c r="D284" s="426"/>
      <c r="E284" s="427"/>
      <c r="F284" s="431"/>
    </row>
    <row r="285" spans="1:6" x14ac:dyDescent="0.25">
      <c r="A285" s="753"/>
      <c r="B285" s="432"/>
      <c r="C285" s="424"/>
      <c r="D285" s="426"/>
      <c r="E285" s="427"/>
      <c r="F285" s="431"/>
    </row>
    <row r="286" spans="1:6" x14ac:dyDescent="0.25">
      <c r="A286" s="753"/>
      <c r="B286" s="432"/>
      <c r="C286" s="424"/>
      <c r="D286" s="426"/>
      <c r="E286" s="427"/>
      <c r="F286" s="431"/>
    </row>
    <row r="287" spans="1:6" x14ac:dyDescent="0.25">
      <c r="A287" s="753"/>
      <c r="B287" s="432"/>
      <c r="C287" s="424"/>
      <c r="D287" s="426"/>
      <c r="E287" s="427"/>
      <c r="F287" s="431"/>
    </row>
    <row r="288" spans="1:6" x14ac:dyDescent="0.25">
      <c r="A288" s="753"/>
      <c r="B288" s="432"/>
      <c r="C288" s="424"/>
      <c r="D288" s="426"/>
      <c r="E288" s="427"/>
      <c r="F288" s="431"/>
    </row>
    <row r="289" spans="1:6" x14ac:dyDescent="0.25">
      <c r="A289" s="753"/>
      <c r="B289" s="432"/>
      <c r="C289" s="424"/>
      <c r="D289" s="426"/>
      <c r="E289" s="427"/>
      <c r="F289" s="431"/>
    </row>
    <row r="290" spans="1:6" x14ac:dyDescent="0.25">
      <c r="A290" s="753"/>
      <c r="B290" s="432"/>
      <c r="C290" s="424"/>
      <c r="D290" s="426"/>
      <c r="E290" s="427"/>
      <c r="F290" s="431"/>
    </row>
    <row r="291" spans="1:6" x14ac:dyDescent="0.25">
      <c r="A291" s="753"/>
      <c r="B291" s="432"/>
      <c r="C291" s="424"/>
      <c r="D291" s="426"/>
      <c r="E291" s="427"/>
      <c r="F291" s="431"/>
    </row>
    <row r="292" spans="1:6" x14ac:dyDescent="0.25">
      <c r="A292" s="753"/>
      <c r="B292" s="432"/>
      <c r="C292" s="424"/>
      <c r="D292" s="426"/>
      <c r="E292" s="427"/>
      <c r="F292" s="431"/>
    </row>
    <row r="293" spans="1:6" x14ac:dyDescent="0.25">
      <c r="A293" s="753"/>
      <c r="B293" s="432"/>
      <c r="C293" s="424"/>
      <c r="D293" s="426"/>
      <c r="E293" s="427"/>
      <c r="F293" s="431"/>
    </row>
    <row r="294" spans="1:6" x14ac:dyDescent="0.25">
      <c r="A294" s="753"/>
      <c r="B294" s="432"/>
      <c r="C294" s="424"/>
      <c r="D294" s="426"/>
      <c r="E294" s="427"/>
      <c r="F294" s="431"/>
    </row>
    <row r="295" spans="1:6" x14ac:dyDescent="0.25">
      <c r="A295" s="753"/>
      <c r="B295" s="432"/>
      <c r="C295" s="424"/>
      <c r="D295" s="426"/>
      <c r="E295" s="427"/>
      <c r="F295" s="431"/>
    </row>
    <row r="296" spans="1:6" x14ac:dyDescent="0.25">
      <c r="A296" s="753"/>
      <c r="B296" s="432"/>
      <c r="C296" s="424"/>
      <c r="D296" s="426"/>
      <c r="E296" s="427"/>
      <c r="F296" s="431"/>
    </row>
    <row r="297" spans="1:6" x14ac:dyDescent="0.25">
      <c r="A297" s="753"/>
      <c r="B297" s="432"/>
      <c r="C297" s="424"/>
      <c r="D297" s="426"/>
      <c r="E297" s="427"/>
      <c r="F297" s="431"/>
    </row>
    <row r="298" spans="1:6" x14ac:dyDescent="0.25">
      <c r="A298" s="753"/>
      <c r="B298" s="432"/>
      <c r="C298" s="424"/>
      <c r="D298" s="426"/>
      <c r="E298" s="427"/>
      <c r="F298" s="431"/>
    </row>
    <row r="299" spans="1:6" x14ac:dyDescent="0.25">
      <c r="A299" s="753"/>
      <c r="B299" s="432"/>
      <c r="C299" s="424"/>
      <c r="D299" s="426"/>
      <c r="E299" s="427"/>
      <c r="F299" s="431"/>
    </row>
    <row r="300" spans="1:6" x14ac:dyDescent="0.25">
      <c r="A300" s="753"/>
      <c r="B300" s="432"/>
      <c r="C300" s="424"/>
      <c r="D300" s="426"/>
      <c r="E300" s="427"/>
      <c r="F300" s="431"/>
    </row>
    <row r="301" spans="1:6" x14ac:dyDescent="0.25">
      <c r="A301" s="753"/>
      <c r="B301" s="432"/>
      <c r="C301" s="424"/>
      <c r="D301" s="426"/>
      <c r="E301" s="427"/>
      <c r="F301" s="431"/>
    </row>
    <row r="302" spans="1:6" x14ac:dyDescent="0.25">
      <c r="A302" s="753"/>
      <c r="B302" s="432"/>
      <c r="C302" s="424"/>
      <c r="D302" s="426"/>
      <c r="E302" s="427"/>
      <c r="F302" s="431"/>
    </row>
    <row r="303" spans="1:6" x14ac:dyDescent="0.25">
      <c r="A303" s="753"/>
      <c r="B303" s="432"/>
      <c r="C303" s="424"/>
      <c r="D303" s="426"/>
      <c r="E303" s="427"/>
      <c r="F303" s="431"/>
    </row>
    <row r="304" spans="1:6" x14ac:dyDescent="0.25">
      <c r="A304" s="753"/>
      <c r="B304" s="432"/>
      <c r="C304" s="424"/>
      <c r="D304" s="426"/>
      <c r="E304" s="427"/>
      <c r="F304" s="431"/>
    </row>
    <row r="305" spans="1:6" x14ac:dyDescent="0.25">
      <c r="A305" s="753"/>
      <c r="B305" s="432"/>
      <c r="C305" s="424"/>
      <c r="D305" s="426"/>
      <c r="E305" s="427"/>
      <c r="F305" s="431"/>
    </row>
    <row r="306" spans="1:6" x14ac:dyDescent="0.25">
      <c r="A306" s="753"/>
      <c r="B306" s="432"/>
      <c r="C306" s="424"/>
      <c r="D306" s="426"/>
      <c r="E306" s="427"/>
      <c r="F306" s="431"/>
    </row>
    <row r="307" spans="1:6" x14ac:dyDescent="0.25">
      <c r="A307" s="753"/>
      <c r="B307" s="432"/>
      <c r="C307" s="424"/>
      <c r="D307" s="426"/>
      <c r="E307" s="427"/>
      <c r="F307" s="431"/>
    </row>
    <row r="308" spans="1:6" x14ac:dyDescent="0.25">
      <c r="A308" s="753"/>
      <c r="B308" s="432"/>
      <c r="C308" s="424"/>
      <c r="D308" s="426"/>
      <c r="E308" s="427"/>
      <c r="F308" s="431"/>
    </row>
    <row r="309" spans="1:6" x14ac:dyDescent="0.25">
      <c r="A309" s="753"/>
      <c r="B309" s="432"/>
      <c r="C309" s="424"/>
      <c r="D309" s="426"/>
      <c r="E309" s="427"/>
      <c r="F309" s="431"/>
    </row>
    <row r="310" spans="1:6" x14ac:dyDescent="0.25">
      <c r="A310" s="753"/>
      <c r="B310" s="432"/>
      <c r="C310" s="424"/>
      <c r="D310" s="426"/>
      <c r="E310" s="427"/>
      <c r="F310" s="431"/>
    </row>
    <row r="311" spans="1:6" x14ac:dyDescent="0.25">
      <c r="A311" s="753"/>
      <c r="B311" s="432"/>
      <c r="C311" s="424"/>
      <c r="D311" s="426"/>
      <c r="E311" s="427"/>
      <c r="F311" s="431"/>
    </row>
    <row r="312" spans="1:6" x14ac:dyDescent="0.25">
      <c r="A312" s="753"/>
      <c r="B312" s="423"/>
      <c r="C312" s="424"/>
      <c r="D312" s="426"/>
      <c r="E312" s="427"/>
      <c r="F312" s="431"/>
    </row>
    <row r="313" spans="1:6" x14ac:dyDescent="0.25">
      <c r="A313" s="753"/>
      <c r="B313" s="1118"/>
      <c r="C313" s="753"/>
      <c r="D313" s="755"/>
      <c r="E313" s="756"/>
      <c r="F313" s="764"/>
    </row>
    <row r="314" spans="1:6" x14ac:dyDescent="0.25">
      <c r="A314" s="753"/>
      <c r="B314" s="765"/>
      <c r="C314" s="766"/>
      <c r="D314" s="755"/>
      <c r="E314" s="756"/>
      <c r="F314" s="764"/>
    </row>
    <row r="315" spans="1:6" ht="14" x14ac:dyDescent="0.25">
      <c r="A315" s="753"/>
      <c r="B315" s="1119"/>
      <c r="C315" s="753"/>
      <c r="D315" s="755"/>
      <c r="E315" s="756"/>
      <c r="F315" s="764"/>
    </row>
    <row r="316" spans="1:6" ht="14" x14ac:dyDescent="0.25">
      <c r="A316" s="753"/>
      <c r="B316" s="1119"/>
      <c r="C316" s="766"/>
      <c r="D316" s="755"/>
      <c r="E316" s="756"/>
      <c r="F316" s="764"/>
    </row>
    <row r="317" spans="1:6" ht="13" thickBot="1" x14ac:dyDescent="0.3">
      <c r="A317" s="753"/>
      <c r="B317" s="767"/>
      <c r="C317" s="753"/>
      <c r="D317" s="755"/>
      <c r="E317" s="756"/>
      <c r="F317" s="757"/>
    </row>
    <row r="318" spans="1:6" ht="21" customHeight="1" thickTop="1" x14ac:dyDescent="0.25">
      <c r="A318" s="2226" t="s">
        <v>677</v>
      </c>
      <c r="B318" s="2227"/>
      <c r="C318" s="2227"/>
      <c r="D318" s="2227"/>
      <c r="E318" s="2227"/>
      <c r="F318" s="1429">
        <f>SUM(F262:F317)</f>
        <v>0</v>
      </c>
    </row>
  </sheetData>
  <mergeCells count="9">
    <mergeCell ref="A258:E258"/>
    <mergeCell ref="A318:E318"/>
    <mergeCell ref="A1:F1"/>
    <mergeCell ref="A2:F2"/>
    <mergeCell ref="A58:E58"/>
    <mergeCell ref="A114:E114"/>
    <mergeCell ref="A173:E173"/>
    <mergeCell ref="A222:E222"/>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5" manualBreakCount="5">
    <brk id="58" max="5" man="1"/>
    <brk id="114" max="5" man="1"/>
    <brk id="173" max="5" man="1"/>
    <brk id="222" max="5" man="1"/>
    <brk id="258"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7"/>
  <sheetViews>
    <sheetView view="pageBreakPreview" zoomScale="90" zoomScaleNormal="75" zoomScaleSheetLayoutView="90" workbookViewId="0">
      <pane ySplit="5" topLeftCell="A240" activePane="bottomLeft" state="frozen"/>
      <selection activeCell="A5" sqref="A5:F5"/>
      <selection pane="bottomLeft" activeCell="F242" sqref="F242"/>
    </sheetView>
  </sheetViews>
  <sheetFormatPr defaultColWidth="6.7265625" defaultRowHeight="12.5" x14ac:dyDescent="0.25"/>
  <cols>
    <col min="1" max="1" width="8.7265625" style="768" customWidth="1"/>
    <col min="2" max="2" width="66.81640625" style="769" customWidth="1"/>
    <col min="3" max="3" width="7.54296875" style="768" customWidth="1"/>
    <col min="4" max="4" width="9.453125" style="768" customWidth="1"/>
    <col min="5" max="5" width="12.1796875" style="770" customWidth="1"/>
    <col min="6" max="6" width="14.1796875" style="770" customWidth="1"/>
    <col min="7" max="7" width="16.54296875" style="771" bestFit="1" customWidth="1"/>
    <col min="8" max="8" width="15" style="772" bestFit="1" customWidth="1"/>
    <col min="9" max="9" width="46" style="773" customWidth="1"/>
    <col min="10" max="10" width="13.453125" style="773" bestFit="1" customWidth="1"/>
    <col min="11" max="255" width="9.54296875" style="773" customWidth="1"/>
    <col min="256" max="16384" width="6.7265625" style="773"/>
  </cols>
  <sheetData>
    <row r="1" spans="1:7" s="1121" customFormat="1" ht="13" x14ac:dyDescent="0.25">
      <c r="A1" s="2095" t="s">
        <v>0</v>
      </c>
      <c r="B1" s="2095"/>
      <c r="C1" s="2095"/>
      <c r="D1" s="2095"/>
      <c r="E1" s="2095"/>
      <c r="F1" s="2095"/>
      <c r="G1" s="1120"/>
    </row>
    <row r="2" spans="1:7" s="587" customFormat="1" ht="13" x14ac:dyDescent="0.25">
      <c r="A2" s="2095" t="s">
        <v>2494</v>
      </c>
      <c r="B2" s="2095"/>
      <c r="C2" s="2095"/>
      <c r="D2" s="2095"/>
      <c r="E2" s="2095"/>
      <c r="F2" s="2095"/>
      <c r="G2" s="586"/>
    </row>
    <row r="3" spans="1:7" s="587" customFormat="1" ht="13" x14ac:dyDescent="0.25">
      <c r="A3" s="2096" t="s">
        <v>1975</v>
      </c>
      <c r="B3" s="2096"/>
      <c r="C3" s="2096"/>
      <c r="D3" s="2096"/>
      <c r="E3" s="2096"/>
      <c r="F3" s="2096"/>
      <c r="G3" s="586"/>
    </row>
    <row r="4" spans="1:7" s="587" customFormat="1" ht="13" x14ac:dyDescent="0.25">
      <c r="A4" s="328" t="s">
        <v>1973</v>
      </c>
      <c r="B4" s="589"/>
      <c r="C4" s="590"/>
      <c r="D4" s="590"/>
      <c r="E4" s="591"/>
      <c r="F4" s="592"/>
      <c r="G4" s="586"/>
    </row>
    <row r="5" spans="1:7" s="587" customFormat="1" ht="13" x14ac:dyDescent="0.25">
      <c r="A5" s="593" t="s">
        <v>722</v>
      </c>
      <c r="B5" s="593" t="s">
        <v>723</v>
      </c>
      <c r="C5" s="593" t="s">
        <v>724</v>
      </c>
      <c r="D5" s="593" t="s">
        <v>725</v>
      </c>
      <c r="E5" s="593" t="s">
        <v>726</v>
      </c>
      <c r="F5" s="593" t="s">
        <v>727</v>
      </c>
      <c r="G5" s="586"/>
    </row>
    <row r="6" spans="1:7" s="439" customFormat="1" ht="13.5" customHeight="1" x14ac:dyDescent="0.25">
      <c r="A6" s="594"/>
      <c r="B6" s="595" t="s">
        <v>85</v>
      </c>
      <c r="C6" s="596"/>
      <c r="D6" s="597"/>
      <c r="E6" s="598"/>
      <c r="F6" s="599"/>
      <c r="G6" s="535"/>
    </row>
    <row r="7" spans="1:7" s="439" customFormat="1" ht="37.5" x14ac:dyDescent="0.25">
      <c r="A7" s="596"/>
      <c r="B7" s="600" t="s">
        <v>1575</v>
      </c>
      <c r="C7" s="596"/>
      <c r="D7" s="597"/>
      <c r="E7" s="598"/>
      <c r="F7" s="601"/>
      <c r="G7" s="535"/>
    </row>
    <row r="8" spans="1:7" s="439" customFormat="1" ht="13" x14ac:dyDescent="0.25">
      <c r="A8" s="596"/>
      <c r="B8" s="600"/>
      <c r="C8" s="596"/>
      <c r="D8" s="597"/>
      <c r="E8" s="598"/>
      <c r="F8" s="601"/>
      <c r="G8" s="535"/>
    </row>
    <row r="9" spans="1:7" s="439" customFormat="1" ht="13" x14ac:dyDescent="0.25">
      <c r="A9" s="368"/>
      <c r="B9" s="602" t="s">
        <v>221</v>
      </c>
      <c r="C9" s="368"/>
      <c r="D9" s="603"/>
      <c r="E9" s="604"/>
      <c r="F9" s="601"/>
      <c r="G9" s="535"/>
    </row>
    <row r="10" spans="1:7" s="439" customFormat="1" x14ac:dyDescent="0.25">
      <c r="A10" s="368"/>
      <c r="B10" s="605"/>
      <c r="C10" s="368"/>
      <c r="D10" s="603"/>
      <c r="E10" s="604"/>
      <c r="F10" s="601"/>
      <c r="G10" s="535"/>
    </row>
    <row r="11" spans="1:7" s="439" customFormat="1" ht="13" x14ac:dyDescent="0.25">
      <c r="A11" s="368"/>
      <c r="B11" s="602" t="s">
        <v>158</v>
      </c>
      <c r="C11" s="368"/>
      <c r="D11" s="603"/>
      <c r="E11" s="604"/>
      <c r="F11" s="601"/>
      <c r="G11" s="535"/>
    </row>
    <row r="12" spans="1:7" s="439" customFormat="1" x14ac:dyDescent="0.25">
      <c r="A12" s="368" t="s">
        <v>159</v>
      </c>
      <c r="B12" s="605" t="s">
        <v>1110</v>
      </c>
      <c r="C12" s="368" t="s">
        <v>777</v>
      </c>
      <c r="D12" s="606">
        <v>7.0000000000000001E-3</v>
      </c>
      <c r="E12" s="607"/>
      <c r="F12" s="608">
        <f>D12*E12</f>
        <v>0</v>
      </c>
      <c r="G12" s="535"/>
    </row>
    <row r="13" spans="1:7" s="439" customFormat="1" x14ac:dyDescent="0.25">
      <c r="A13" s="368"/>
      <c r="B13" s="605"/>
      <c r="C13" s="368"/>
      <c r="D13" s="603"/>
      <c r="E13" s="609"/>
      <c r="F13" s="610"/>
      <c r="G13" s="535"/>
    </row>
    <row r="14" spans="1:7" s="439" customFormat="1" ht="13" x14ac:dyDescent="0.25">
      <c r="A14" s="611"/>
      <c r="B14" s="612" t="s">
        <v>161</v>
      </c>
      <c r="C14" s="611"/>
      <c r="D14" s="613"/>
      <c r="E14" s="614"/>
      <c r="F14" s="615"/>
      <c r="G14" s="535"/>
    </row>
    <row r="15" spans="1:7" s="439" customFormat="1" ht="25" x14ac:dyDescent="0.25">
      <c r="A15" s="611"/>
      <c r="B15" s="616" t="s">
        <v>223</v>
      </c>
      <c r="C15" s="611"/>
      <c r="D15" s="613"/>
      <c r="E15" s="614"/>
      <c r="F15" s="615"/>
      <c r="G15" s="535"/>
    </row>
    <row r="16" spans="1:7" s="439" customFormat="1" x14ac:dyDescent="0.25">
      <c r="A16" s="611" t="s">
        <v>163</v>
      </c>
      <c r="B16" s="617" t="s">
        <v>164</v>
      </c>
      <c r="C16" s="611" t="s">
        <v>19</v>
      </c>
      <c r="D16" s="613">
        <v>1</v>
      </c>
      <c r="E16" s="607"/>
      <c r="F16" s="608">
        <f>D16*E16</f>
        <v>0</v>
      </c>
      <c r="G16" s="535"/>
    </row>
    <row r="17" spans="1:7" s="439" customFormat="1" x14ac:dyDescent="0.25">
      <c r="A17" s="611"/>
      <c r="B17" s="618"/>
      <c r="C17" s="611"/>
      <c r="D17" s="613"/>
      <c r="E17" s="607"/>
      <c r="F17" s="608"/>
      <c r="G17" s="535"/>
    </row>
    <row r="18" spans="1:7" s="439" customFormat="1" ht="13" x14ac:dyDescent="0.25">
      <c r="A18" s="611"/>
      <c r="B18" s="612" t="s">
        <v>165</v>
      </c>
      <c r="C18" s="611"/>
      <c r="D18" s="613"/>
      <c r="E18" s="607"/>
      <c r="F18" s="608"/>
      <c r="G18" s="535"/>
    </row>
    <row r="19" spans="1:7" s="439" customFormat="1" ht="25" x14ac:dyDescent="0.25">
      <c r="A19" s="611"/>
      <c r="B19" s="616" t="s">
        <v>166</v>
      </c>
      <c r="C19" s="611"/>
      <c r="D19" s="619"/>
      <c r="E19" s="607"/>
      <c r="F19" s="608"/>
      <c r="G19" s="535"/>
    </row>
    <row r="20" spans="1:7" s="439" customFormat="1" x14ac:dyDescent="0.25">
      <c r="A20" s="611" t="s">
        <v>167</v>
      </c>
      <c r="B20" s="617" t="s">
        <v>168</v>
      </c>
      <c r="C20" s="611" t="s">
        <v>19</v>
      </c>
      <c r="D20" s="613">
        <v>1</v>
      </c>
      <c r="E20" s="607"/>
      <c r="F20" s="608">
        <f>D20*E20</f>
        <v>0</v>
      </c>
      <c r="G20" s="535"/>
    </row>
    <row r="21" spans="1:7" s="439" customFormat="1" ht="13" x14ac:dyDescent="0.25">
      <c r="A21" s="596"/>
      <c r="B21" s="620"/>
      <c r="C21" s="596"/>
      <c r="D21" s="621"/>
      <c r="E21" s="607"/>
      <c r="F21" s="608"/>
      <c r="G21" s="535"/>
    </row>
    <row r="22" spans="1:7" s="439" customFormat="1" ht="13" x14ac:dyDescent="0.25">
      <c r="A22" s="605"/>
      <c r="B22" s="602" t="s">
        <v>86</v>
      </c>
      <c r="C22" s="368"/>
      <c r="D22" s="622"/>
      <c r="E22" s="607"/>
      <c r="F22" s="608"/>
      <c r="G22" s="535"/>
    </row>
    <row r="23" spans="1:7" s="439" customFormat="1" x14ac:dyDescent="0.25">
      <c r="A23" s="605"/>
      <c r="B23" s="605"/>
      <c r="C23" s="368"/>
      <c r="D23" s="622"/>
      <c r="E23" s="607"/>
      <c r="F23" s="608"/>
      <c r="G23" s="535"/>
    </row>
    <row r="24" spans="1:7" s="439" customFormat="1" ht="13" x14ac:dyDescent="0.25">
      <c r="A24" s="623"/>
      <c r="B24" s="624" t="s">
        <v>514</v>
      </c>
      <c r="C24" s="368"/>
      <c r="D24" s="625"/>
      <c r="E24" s="607"/>
      <c r="F24" s="608"/>
      <c r="G24" s="535"/>
    </row>
    <row r="25" spans="1:7" s="439" customFormat="1" ht="13" x14ac:dyDescent="0.25">
      <c r="A25" s="623"/>
      <c r="B25" s="624"/>
      <c r="C25" s="368"/>
      <c r="D25" s="625"/>
      <c r="E25" s="607"/>
      <c r="F25" s="608"/>
      <c r="G25" s="535"/>
    </row>
    <row r="26" spans="1:7" s="439" customFormat="1" ht="13" x14ac:dyDescent="0.25">
      <c r="A26" s="626"/>
      <c r="B26" s="595" t="s">
        <v>227</v>
      </c>
      <c r="C26" s="368"/>
      <c r="D26" s="622"/>
      <c r="E26" s="607"/>
      <c r="F26" s="608"/>
      <c r="G26" s="535"/>
    </row>
    <row r="27" spans="1:7" s="439" customFormat="1" x14ac:dyDescent="0.25">
      <c r="A27" s="368" t="s">
        <v>968</v>
      </c>
      <c r="B27" s="627" t="s">
        <v>1111</v>
      </c>
      <c r="C27" s="368" t="s">
        <v>42</v>
      </c>
      <c r="D27" s="622">
        <v>9.4499999999999993</v>
      </c>
      <c r="E27" s="607"/>
      <c r="F27" s="608">
        <f>D27*E27</f>
        <v>0</v>
      </c>
      <c r="G27" s="535"/>
    </row>
    <row r="28" spans="1:7" s="439" customFormat="1" ht="13" x14ac:dyDescent="0.25">
      <c r="A28" s="623"/>
      <c r="B28" s="624"/>
      <c r="C28" s="368"/>
      <c r="D28" s="625"/>
      <c r="E28" s="607"/>
      <c r="F28" s="608"/>
      <c r="G28" s="535"/>
    </row>
    <row r="29" spans="1:7" s="439" customFormat="1" ht="13" x14ac:dyDescent="0.25">
      <c r="A29" s="623"/>
      <c r="B29" s="628" t="s">
        <v>970</v>
      </c>
      <c r="C29" s="368"/>
      <c r="D29" s="625"/>
      <c r="E29" s="607"/>
      <c r="F29" s="608"/>
      <c r="G29" s="535"/>
    </row>
    <row r="30" spans="1:7" s="439" customFormat="1" ht="25" x14ac:dyDescent="0.25">
      <c r="A30" s="623"/>
      <c r="B30" s="629" t="s">
        <v>1112</v>
      </c>
      <c r="C30" s="368"/>
      <c r="D30" s="625"/>
      <c r="E30" s="607"/>
      <c r="F30" s="608"/>
      <c r="G30" s="535"/>
    </row>
    <row r="31" spans="1:7" s="439" customFormat="1" ht="18.75" customHeight="1" x14ac:dyDescent="0.25">
      <c r="A31" s="368" t="s">
        <v>972</v>
      </c>
      <c r="B31" s="605" t="s">
        <v>1113</v>
      </c>
      <c r="C31" s="368" t="s">
        <v>42</v>
      </c>
      <c r="D31" s="603">
        <v>2</v>
      </c>
      <c r="E31" s="630"/>
      <c r="F31" s="608">
        <f>D31*E31</f>
        <v>0</v>
      </c>
      <c r="G31" s="535"/>
    </row>
    <row r="32" spans="1:7" s="439" customFormat="1" ht="18.75" customHeight="1" x14ac:dyDescent="0.25">
      <c r="A32" s="368" t="s">
        <v>515</v>
      </c>
      <c r="B32" s="627" t="s">
        <v>1114</v>
      </c>
      <c r="C32" s="368" t="s">
        <v>42</v>
      </c>
      <c r="D32" s="603">
        <v>4</v>
      </c>
      <c r="E32" s="630"/>
      <c r="F32" s="608">
        <f>D32*E32</f>
        <v>0</v>
      </c>
      <c r="G32" s="535"/>
    </row>
    <row r="33" spans="1:7" s="439" customFormat="1" ht="18.75" customHeight="1" x14ac:dyDescent="0.25">
      <c r="A33" s="368" t="s">
        <v>88</v>
      </c>
      <c r="B33" s="627" t="s">
        <v>1115</v>
      </c>
      <c r="C33" s="368" t="s">
        <v>42</v>
      </c>
      <c r="D33" s="603">
        <v>18</v>
      </c>
      <c r="E33" s="630"/>
      <c r="F33" s="608">
        <f>D33*E33</f>
        <v>0</v>
      </c>
      <c r="G33" s="535"/>
    </row>
    <row r="34" spans="1:7" s="439" customFormat="1" ht="18.75" customHeight="1" x14ac:dyDescent="0.25">
      <c r="A34" s="368" t="s">
        <v>1116</v>
      </c>
      <c r="B34" s="627" t="s">
        <v>1117</v>
      </c>
      <c r="C34" s="368" t="s">
        <v>42</v>
      </c>
      <c r="D34" s="603">
        <v>20.5</v>
      </c>
      <c r="E34" s="630"/>
      <c r="F34" s="608">
        <f>D34*E34</f>
        <v>0</v>
      </c>
      <c r="G34" s="535"/>
    </row>
    <row r="35" spans="1:7" s="439" customFormat="1" x14ac:dyDescent="0.25">
      <c r="A35" s="623"/>
      <c r="B35" s="631"/>
      <c r="C35" s="368"/>
      <c r="D35" s="632"/>
      <c r="E35" s="607"/>
      <c r="F35" s="608"/>
      <c r="G35" s="535"/>
    </row>
    <row r="36" spans="1:7" s="439" customFormat="1" ht="13" x14ac:dyDescent="0.25">
      <c r="A36" s="623"/>
      <c r="B36" s="628" t="s">
        <v>975</v>
      </c>
      <c r="C36" s="368"/>
      <c r="D36" s="632"/>
      <c r="E36" s="607"/>
      <c r="F36" s="608"/>
      <c r="G36" s="535"/>
    </row>
    <row r="37" spans="1:7" s="439" customFormat="1" ht="25" x14ac:dyDescent="0.25">
      <c r="A37" s="623"/>
      <c r="B37" s="633" t="s">
        <v>976</v>
      </c>
      <c r="C37" s="368"/>
      <c r="D37" s="632"/>
      <c r="E37" s="607"/>
      <c r="F37" s="608"/>
      <c r="G37" s="535"/>
    </row>
    <row r="38" spans="1:7" s="439" customFormat="1" ht="19.5" customHeight="1" x14ac:dyDescent="0.25">
      <c r="A38" s="623" t="s">
        <v>977</v>
      </c>
      <c r="B38" s="631" t="s">
        <v>974</v>
      </c>
      <c r="C38" s="368" t="s">
        <v>42</v>
      </c>
      <c r="D38" s="632">
        <v>1</v>
      </c>
      <c r="E38" s="630"/>
      <c r="F38" s="608">
        <f>D38*E38</f>
        <v>0</v>
      </c>
      <c r="G38" s="535"/>
    </row>
    <row r="39" spans="1:7" s="439" customFormat="1" ht="19.5" customHeight="1" x14ac:dyDescent="0.25">
      <c r="A39" s="623" t="s">
        <v>90</v>
      </c>
      <c r="B39" s="627" t="s">
        <v>1115</v>
      </c>
      <c r="C39" s="368" t="s">
        <v>42</v>
      </c>
      <c r="D39" s="603">
        <v>1</v>
      </c>
      <c r="E39" s="630"/>
      <c r="F39" s="608">
        <f>D39*E39</f>
        <v>0</v>
      </c>
      <c r="G39" s="535"/>
    </row>
    <row r="40" spans="1:7" s="439" customFormat="1" ht="19.5" customHeight="1" x14ac:dyDescent="0.25">
      <c r="A40" s="623" t="s">
        <v>1118</v>
      </c>
      <c r="B40" s="627" t="s">
        <v>1117</v>
      </c>
      <c r="C40" s="368" t="s">
        <v>42</v>
      </c>
      <c r="D40" s="603">
        <v>1</v>
      </c>
      <c r="E40" s="630"/>
      <c r="F40" s="608">
        <f>D40*E40</f>
        <v>0</v>
      </c>
      <c r="G40" s="535"/>
    </row>
    <row r="41" spans="1:7" s="439" customFormat="1" x14ac:dyDescent="0.25">
      <c r="A41" s="623"/>
      <c r="B41" s="634"/>
      <c r="C41" s="368"/>
      <c r="D41" s="625"/>
      <c r="E41" s="635"/>
      <c r="F41" s="608"/>
      <c r="G41" s="535"/>
    </row>
    <row r="42" spans="1:7" s="439" customFormat="1" ht="13" x14ac:dyDescent="0.25">
      <c r="A42" s="623"/>
      <c r="B42" s="636" t="s">
        <v>738</v>
      </c>
      <c r="C42" s="368"/>
      <c r="D42" s="625"/>
      <c r="E42" s="637"/>
      <c r="F42" s="638"/>
      <c r="G42" s="535"/>
    </row>
    <row r="43" spans="1:7" s="439" customFormat="1" x14ac:dyDescent="0.25">
      <c r="A43" s="623"/>
      <c r="B43" s="631"/>
      <c r="C43" s="368"/>
      <c r="D43" s="625"/>
      <c r="E43" s="637"/>
      <c r="F43" s="638"/>
      <c r="G43" s="535"/>
    </row>
    <row r="44" spans="1:7" s="439" customFormat="1" ht="13" x14ac:dyDescent="0.25">
      <c r="A44" s="623"/>
      <c r="B44" s="639" t="s">
        <v>993</v>
      </c>
      <c r="C44" s="368"/>
      <c r="D44" s="625"/>
      <c r="E44" s="637"/>
      <c r="F44" s="638"/>
      <c r="G44" s="535"/>
    </row>
    <row r="45" spans="1:7" s="439" customFormat="1" x14ac:dyDescent="0.25">
      <c r="A45" s="623"/>
      <c r="B45" s="631"/>
      <c r="C45" s="368"/>
      <c r="D45" s="625"/>
      <c r="E45" s="637"/>
      <c r="F45" s="638"/>
      <c r="G45" s="535"/>
    </row>
    <row r="46" spans="1:7" s="439" customFormat="1" x14ac:dyDescent="0.25">
      <c r="A46" s="623"/>
      <c r="B46" s="629" t="s">
        <v>1119</v>
      </c>
      <c r="C46" s="368"/>
      <c r="D46" s="625"/>
      <c r="E46" s="635"/>
      <c r="F46" s="640"/>
      <c r="G46" s="535"/>
    </row>
    <row r="47" spans="1:7" s="439" customFormat="1" ht="33.75" customHeight="1" x14ac:dyDescent="0.25">
      <c r="A47" s="641" t="s">
        <v>1120</v>
      </c>
      <c r="B47" s="631" t="s">
        <v>981</v>
      </c>
      <c r="C47" s="368" t="s">
        <v>48</v>
      </c>
      <c r="D47" s="625">
        <v>48</v>
      </c>
      <c r="E47" s="635"/>
      <c r="F47" s="642">
        <f>D47*E47</f>
        <v>0</v>
      </c>
      <c r="G47" s="535"/>
    </row>
    <row r="48" spans="1:7" s="439" customFormat="1" x14ac:dyDescent="0.25">
      <c r="A48" s="641" t="s">
        <v>1121</v>
      </c>
      <c r="B48" s="631" t="s">
        <v>982</v>
      </c>
      <c r="C48" s="368" t="s">
        <v>48</v>
      </c>
      <c r="D48" s="625">
        <v>6.5</v>
      </c>
      <c r="E48" s="635"/>
      <c r="F48" s="642">
        <f>D48*E48</f>
        <v>0</v>
      </c>
      <c r="G48" s="535"/>
    </row>
    <row r="49" spans="1:7" x14ac:dyDescent="0.25">
      <c r="A49" s="643"/>
      <c r="B49" s="643"/>
      <c r="C49" s="643"/>
      <c r="D49" s="625"/>
      <c r="E49" s="635"/>
      <c r="F49" s="642"/>
    </row>
    <row r="50" spans="1:7" s="439" customFormat="1" x14ac:dyDescent="0.25">
      <c r="A50" s="623"/>
      <c r="B50" s="631"/>
      <c r="C50" s="643"/>
      <c r="D50" s="625"/>
      <c r="E50" s="635"/>
      <c r="F50" s="642"/>
      <c r="G50" s="535"/>
    </row>
    <row r="51" spans="1:7" s="439" customFormat="1" ht="13" x14ac:dyDescent="0.25">
      <c r="A51" s="623"/>
      <c r="B51" s="639" t="s">
        <v>979</v>
      </c>
      <c r="C51" s="368"/>
      <c r="D51" s="625"/>
      <c r="E51" s="635"/>
      <c r="F51" s="642"/>
      <c r="G51" s="535"/>
    </row>
    <row r="52" spans="1:7" s="439" customFormat="1" x14ac:dyDescent="0.25">
      <c r="A52" s="623"/>
      <c r="B52" s="633" t="s">
        <v>980</v>
      </c>
      <c r="C52" s="368"/>
      <c r="D52" s="625"/>
      <c r="E52" s="607"/>
      <c r="F52" s="608"/>
      <c r="G52" s="535"/>
    </row>
    <row r="53" spans="1:7" s="439" customFormat="1" ht="25" x14ac:dyDescent="0.25">
      <c r="A53" s="641" t="s">
        <v>507</v>
      </c>
      <c r="B53" s="631" t="s">
        <v>981</v>
      </c>
      <c r="C53" s="368" t="s">
        <v>48</v>
      </c>
      <c r="D53" s="625">
        <v>34.5</v>
      </c>
      <c r="E53" s="607"/>
      <c r="F53" s="608">
        <f>D53*E53</f>
        <v>0</v>
      </c>
      <c r="G53" s="535"/>
    </row>
    <row r="54" spans="1:7" s="439" customFormat="1" x14ac:dyDescent="0.25">
      <c r="A54" s="641" t="s">
        <v>505</v>
      </c>
      <c r="B54" s="631" t="s">
        <v>982</v>
      </c>
      <c r="C54" s="368" t="s">
        <v>48</v>
      </c>
      <c r="D54" s="625">
        <v>6</v>
      </c>
      <c r="E54" s="607"/>
      <c r="F54" s="608">
        <f>D54*E54</f>
        <v>0</v>
      </c>
      <c r="G54" s="535"/>
    </row>
    <row r="55" spans="1:7" s="439" customFormat="1" x14ac:dyDescent="0.25">
      <c r="A55" s="1044"/>
      <c r="B55" s="1424"/>
      <c r="C55" s="1046"/>
      <c r="D55" s="1405"/>
      <c r="E55" s="642"/>
      <c r="F55" s="642"/>
      <c r="G55" s="535"/>
    </row>
    <row r="56" spans="1:7" s="439" customFormat="1" ht="13" thickBot="1" x14ac:dyDescent="0.3">
      <c r="A56" s="1044"/>
      <c r="B56" s="1424"/>
      <c r="C56" s="1046"/>
      <c r="D56" s="1405"/>
      <c r="E56" s="642"/>
      <c r="F56" s="642"/>
      <c r="G56" s="535"/>
    </row>
    <row r="57" spans="1:7" s="439" customFormat="1" ht="18.75" customHeight="1" thickTop="1" x14ac:dyDescent="0.25">
      <c r="A57" s="2176" t="s">
        <v>103</v>
      </c>
      <c r="B57" s="2176"/>
      <c r="C57" s="2176"/>
      <c r="D57" s="2176"/>
      <c r="E57" s="2176"/>
      <c r="F57" s="1430">
        <f>SUM(F6:F56)</f>
        <v>0</v>
      </c>
      <c r="G57" s="535"/>
    </row>
    <row r="58" spans="1:7" s="439" customFormat="1" ht="13" x14ac:dyDescent="0.25">
      <c r="A58" s="623"/>
      <c r="B58" s="639" t="s">
        <v>91</v>
      </c>
      <c r="C58" s="643"/>
      <c r="D58" s="625"/>
      <c r="E58" s="607"/>
      <c r="F58" s="608"/>
      <c r="G58" s="535"/>
    </row>
    <row r="59" spans="1:7" s="439" customFormat="1" x14ac:dyDescent="0.25">
      <c r="A59" s="623"/>
      <c r="B59" s="644" t="s">
        <v>1122</v>
      </c>
      <c r="C59" s="368"/>
      <c r="D59" s="625"/>
      <c r="E59" s="607"/>
      <c r="F59" s="608"/>
      <c r="G59" s="535"/>
    </row>
    <row r="60" spans="1:7" s="439" customFormat="1" x14ac:dyDescent="0.25">
      <c r="A60" s="623" t="s">
        <v>519</v>
      </c>
      <c r="B60" s="645" t="s">
        <v>984</v>
      </c>
      <c r="C60" s="368" t="s">
        <v>42</v>
      </c>
      <c r="D60" s="625">
        <f>D34+D33</f>
        <v>38.5</v>
      </c>
      <c r="E60" s="607"/>
      <c r="F60" s="608">
        <f>D60*E60</f>
        <v>0</v>
      </c>
      <c r="G60" s="535"/>
    </row>
    <row r="61" spans="1:7" s="439" customFormat="1" x14ac:dyDescent="0.25">
      <c r="A61" s="623" t="s">
        <v>985</v>
      </c>
      <c r="B61" s="631" t="s">
        <v>975</v>
      </c>
      <c r="C61" s="368" t="s">
        <v>42</v>
      </c>
      <c r="D61" s="625">
        <v>3</v>
      </c>
      <c r="E61" s="607"/>
      <c r="F61" s="608">
        <f>D61*E61</f>
        <v>0</v>
      </c>
      <c r="G61" s="535"/>
    </row>
    <row r="62" spans="1:7" s="439" customFormat="1" x14ac:dyDescent="0.25">
      <c r="A62" s="623"/>
      <c r="B62" s="646"/>
      <c r="C62" s="623"/>
      <c r="D62" s="647"/>
      <c r="E62" s="648"/>
      <c r="F62" s="608"/>
      <c r="G62" s="535"/>
    </row>
    <row r="63" spans="1:7" s="439" customFormat="1" ht="13" x14ac:dyDescent="0.25">
      <c r="A63" s="611"/>
      <c r="B63" s="612" t="s">
        <v>1123</v>
      </c>
      <c r="C63" s="611"/>
      <c r="D63" s="649"/>
      <c r="E63" s="650"/>
      <c r="F63" s="608"/>
      <c r="G63" s="535"/>
    </row>
    <row r="64" spans="1:7" s="439" customFormat="1" x14ac:dyDescent="0.25">
      <c r="A64" s="611"/>
      <c r="B64" s="651"/>
      <c r="C64" s="611"/>
      <c r="D64" s="649"/>
      <c r="E64" s="650"/>
      <c r="F64" s="608"/>
      <c r="G64" s="535"/>
    </row>
    <row r="65" spans="1:7" s="439" customFormat="1" ht="13" x14ac:dyDescent="0.25">
      <c r="A65" s="611"/>
      <c r="B65" s="612" t="s">
        <v>1124</v>
      </c>
      <c r="C65" s="611"/>
      <c r="D65" s="649"/>
      <c r="E65" s="650"/>
      <c r="F65" s="608"/>
      <c r="G65" s="535"/>
    </row>
    <row r="66" spans="1:7" s="439" customFormat="1" ht="25" x14ac:dyDescent="0.25">
      <c r="A66" s="611"/>
      <c r="B66" s="652" t="s">
        <v>1125</v>
      </c>
      <c r="C66" s="611"/>
      <c r="D66" s="649"/>
      <c r="E66" s="650"/>
      <c r="F66" s="608"/>
      <c r="G66" s="535"/>
    </row>
    <row r="67" spans="1:7" s="439" customFormat="1" ht="21" customHeight="1" x14ac:dyDescent="0.25">
      <c r="A67" s="611" t="s">
        <v>508</v>
      </c>
      <c r="B67" s="617" t="s">
        <v>1126</v>
      </c>
      <c r="C67" s="611" t="s">
        <v>42</v>
      </c>
      <c r="D67" s="653">
        <v>4.8</v>
      </c>
      <c r="E67" s="607"/>
      <c r="F67" s="608">
        <f>D67*E67</f>
        <v>0</v>
      </c>
      <c r="G67" s="535"/>
    </row>
    <row r="68" spans="1:7" s="439" customFormat="1" x14ac:dyDescent="0.25">
      <c r="A68" s="611" t="s">
        <v>410</v>
      </c>
      <c r="B68" s="617" t="s">
        <v>1127</v>
      </c>
      <c r="C68" s="611" t="s">
        <v>42</v>
      </c>
      <c r="D68" s="653">
        <v>3.8</v>
      </c>
      <c r="E68" s="607"/>
      <c r="F68" s="608">
        <f>D68*E68</f>
        <v>0</v>
      </c>
      <c r="G68" s="535"/>
    </row>
    <row r="69" spans="1:7" s="439" customFormat="1" x14ac:dyDescent="0.25">
      <c r="A69" s="654"/>
      <c r="B69" s="655"/>
      <c r="C69" s="654"/>
      <c r="D69" s="656"/>
      <c r="E69" s="657"/>
      <c r="F69" s="608"/>
      <c r="G69" s="535"/>
    </row>
    <row r="70" spans="1:7" s="439" customFormat="1" ht="13" x14ac:dyDescent="0.25">
      <c r="A70" s="605"/>
      <c r="B70" s="602" t="s">
        <v>998</v>
      </c>
      <c r="C70" s="368"/>
      <c r="D70" s="603"/>
      <c r="E70" s="607"/>
      <c r="F70" s="608"/>
      <c r="G70" s="535"/>
    </row>
    <row r="71" spans="1:7" s="439" customFormat="1" ht="25" x14ac:dyDescent="0.25">
      <c r="A71" s="368" t="s">
        <v>1128</v>
      </c>
      <c r="B71" s="658" t="s">
        <v>1129</v>
      </c>
      <c r="C71" s="368" t="s">
        <v>48</v>
      </c>
      <c r="D71" s="603">
        <v>48.5</v>
      </c>
      <c r="E71" s="607"/>
      <c r="F71" s="608">
        <f>D71*E71</f>
        <v>0</v>
      </c>
      <c r="G71" s="535"/>
    </row>
    <row r="72" spans="1:7" s="439" customFormat="1" x14ac:dyDescent="0.25">
      <c r="A72" s="654"/>
      <c r="B72" s="655"/>
      <c r="C72" s="654"/>
      <c r="D72" s="656"/>
      <c r="E72" s="657"/>
      <c r="F72" s="659"/>
      <c r="G72" s="535"/>
    </row>
    <row r="73" spans="1:7" s="439" customFormat="1" ht="13" x14ac:dyDescent="0.25">
      <c r="A73" s="623"/>
      <c r="B73" s="636" t="s">
        <v>96</v>
      </c>
      <c r="C73" s="368"/>
      <c r="D73" s="632"/>
      <c r="E73" s="607"/>
      <c r="F73" s="608"/>
      <c r="G73" s="535"/>
    </row>
    <row r="74" spans="1:7" s="439" customFormat="1" x14ac:dyDescent="0.25">
      <c r="A74" s="623"/>
      <c r="B74" s="631"/>
      <c r="C74" s="368"/>
      <c r="D74" s="632"/>
      <c r="E74" s="607"/>
      <c r="F74" s="608"/>
      <c r="G74" s="535"/>
    </row>
    <row r="75" spans="1:7" s="439" customFormat="1" ht="13" x14ac:dyDescent="0.25">
      <c r="A75" s="623"/>
      <c r="B75" s="636" t="s">
        <v>97</v>
      </c>
      <c r="C75" s="368"/>
      <c r="D75" s="632"/>
      <c r="E75" s="607"/>
      <c r="F75" s="608"/>
      <c r="G75" s="535"/>
    </row>
    <row r="76" spans="1:7" s="439" customFormat="1" x14ac:dyDescent="0.25">
      <c r="A76" s="623"/>
      <c r="B76" s="631"/>
      <c r="C76" s="368"/>
      <c r="D76" s="632"/>
      <c r="E76" s="607"/>
      <c r="F76" s="608"/>
      <c r="G76" s="535"/>
    </row>
    <row r="77" spans="1:7" s="439" customFormat="1" ht="13" x14ac:dyDescent="0.25">
      <c r="A77" s="623"/>
      <c r="B77" s="639" t="s">
        <v>534</v>
      </c>
      <c r="C77" s="368"/>
      <c r="D77" s="632"/>
      <c r="E77" s="607"/>
      <c r="F77" s="608"/>
      <c r="G77" s="535"/>
    </row>
    <row r="78" spans="1:7" s="439" customFormat="1" ht="13" x14ac:dyDescent="0.25">
      <c r="A78" s="623"/>
      <c r="B78" s="639"/>
      <c r="C78" s="368"/>
      <c r="D78" s="632"/>
      <c r="E78" s="607"/>
      <c r="F78" s="608"/>
      <c r="G78" s="535"/>
    </row>
    <row r="79" spans="1:7" s="439" customFormat="1" ht="13" x14ac:dyDescent="0.25">
      <c r="A79" s="623"/>
      <c r="B79" s="628" t="s">
        <v>99</v>
      </c>
      <c r="C79" s="368"/>
      <c r="D79" s="632"/>
      <c r="E79" s="607"/>
      <c r="F79" s="608"/>
      <c r="G79" s="535"/>
    </row>
    <row r="80" spans="1:7" s="439" customFormat="1" x14ac:dyDescent="0.25">
      <c r="A80" s="623"/>
      <c r="B80" s="631"/>
      <c r="C80" s="368"/>
      <c r="D80" s="632"/>
      <c r="E80" s="607"/>
      <c r="F80" s="608"/>
      <c r="G80" s="535"/>
    </row>
    <row r="81" spans="1:7" s="439" customFormat="1" ht="25" x14ac:dyDescent="0.25">
      <c r="A81" s="623"/>
      <c r="B81" s="629" t="s">
        <v>1130</v>
      </c>
      <c r="C81" s="368"/>
      <c r="D81" s="632"/>
      <c r="E81" s="607"/>
      <c r="F81" s="608"/>
      <c r="G81" s="535"/>
    </row>
    <row r="82" spans="1:7" s="439" customFormat="1" x14ac:dyDescent="0.25">
      <c r="A82" s="623"/>
      <c r="B82" s="629"/>
      <c r="C82" s="1046"/>
      <c r="D82" s="632"/>
      <c r="E82" s="607"/>
      <c r="F82" s="608"/>
      <c r="G82" s="535"/>
    </row>
    <row r="83" spans="1:7" s="439" customFormat="1" x14ac:dyDescent="0.25">
      <c r="A83" s="623" t="s">
        <v>1375</v>
      </c>
      <c r="B83" s="631" t="s">
        <v>102</v>
      </c>
      <c r="C83" s="368" t="s">
        <v>42</v>
      </c>
      <c r="D83" s="632">
        <v>0.5</v>
      </c>
      <c r="E83" s="607"/>
      <c r="F83" s="608">
        <f>D83*E83</f>
        <v>0</v>
      </c>
      <c r="G83" s="535"/>
    </row>
    <row r="84" spans="1:7" s="439" customFormat="1" x14ac:dyDescent="0.25">
      <c r="A84" s="623"/>
      <c r="B84" s="660"/>
      <c r="C84" s="368"/>
      <c r="D84" s="632"/>
      <c r="E84" s="607"/>
      <c r="F84" s="608"/>
      <c r="G84" s="535"/>
    </row>
    <row r="85" spans="1:7" s="439" customFormat="1" ht="13" x14ac:dyDescent="0.25">
      <c r="A85" s="623"/>
      <c r="B85" s="628" t="s">
        <v>104</v>
      </c>
      <c r="C85" s="368"/>
      <c r="D85" s="632"/>
      <c r="E85" s="661"/>
      <c r="F85" s="662"/>
      <c r="G85" s="535"/>
    </row>
    <row r="86" spans="1:7" s="439" customFormat="1" x14ac:dyDescent="0.25">
      <c r="A86" s="623"/>
      <c r="B86" s="631"/>
      <c r="C86" s="368"/>
      <c r="D86" s="632"/>
      <c r="E86" s="661"/>
      <c r="F86" s="662"/>
      <c r="G86" s="535"/>
    </row>
    <row r="87" spans="1:7" s="439" customFormat="1" ht="25" x14ac:dyDescent="0.25">
      <c r="A87" s="623"/>
      <c r="B87" s="629" t="s">
        <v>1002</v>
      </c>
      <c r="C87" s="368"/>
      <c r="D87" s="632"/>
      <c r="E87" s="661"/>
      <c r="F87" s="662"/>
      <c r="G87" s="535"/>
    </row>
    <row r="88" spans="1:7" s="439" customFormat="1" x14ac:dyDescent="0.25">
      <c r="A88" s="623"/>
      <c r="B88" s="629"/>
      <c r="C88" s="1046"/>
      <c r="D88" s="632"/>
      <c r="E88" s="661"/>
      <c r="F88" s="662"/>
      <c r="G88" s="535"/>
    </row>
    <row r="89" spans="1:7" s="439" customFormat="1" x14ac:dyDescent="0.25">
      <c r="A89" s="623" t="s">
        <v>700</v>
      </c>
      <c r="B89" s="631" t="s">
        <v>102</v>
      </c>
      <c r="C89" s="368" t="s">
        <v>42</v>
      </c>
      <c r="D89" s="1431">
        <v>0</v>
      </c>
      <c r="E89" s="661"/>
      <c r="F89" s="662">
        <f>D89*E89</f>
        <v>0</v>
      </c>
      <c r="G89" s="535"/>
    </row>
    <row r="90" spans="1:7" s="439" customFormat="1" x14ac:dyDescent="0.25">
      <c r="A90" s="623"/>
      <c r="B90" s="660"/>
      <c r="C90" s="368"/>
      <c r="D90" s="632"/>
      <c r="E90" s="607"/>
      <c r="F90" s="608"/>
      <c r="G90" s="535"/>
    </row>
    <row r="91" spans="1:7" s="439" customFormat="1" ht="13" x14ac:dyDescent="0.25">
      <c r="A91" s="623"/>
      <c r="B91" s="628" t="s">
        <v>108</v>
      </c>
      <c r="C91" s="368"/>
      <c r="D91" s="632"/>
      <c r="E91" s="661"/>
      <c r="F91" s="662"/>
      <c r="G91" s="535"/>
    </row>
    <row r="92" spans="1:7" s="439" customFormat="1" x14ac:dyDescent="0.25">
      <c r="A92" s="623"/>
      <c r="B92" s="631"/>
      <c r="C92" s="368"/>
      <c r="D92" s="632"/>
      <c r="E92" s="661"/>
      <c r="F92" s="662"/>
      <c r="G92" s="535"/>
    </row>
    <row r="93" spans="1:7" s="439" customFormat="1" ht="25" x14ac:dyDescent="0.25">
      <c r="A93" s="623"/>
      <c r="B93" s="629" t="s">
        <v>1002</v>
      </c>
      <c r="C93" s="368"/>
      <c r="D93" s="632"/>
      <c r="E93" s="661"/>
      <c r="F93" s="662"/>
      <c r="G93" s="535"/>
    </row>
    <row r="94" spans="1:7" s="439" customFormat="1" x14ac:dyDescent="0.25">
      <c r="A94" s="623"/>
      <c r="B94" s="629"/>
      <c r="C94" s="1046"/>
      <c r="D94" s="632"/>
      <c r="E94" s="661"/>
      <c r="F94" s="662"/>
      <c r="G94" s="535"/>
    </row>
    <row r="95" spans="1:7" s="439" customFormat="1" x14ac:dyDescent="0.25">
      <c r="A95" s="623" t="s">
        <v>701</v>
      </c>
      <c r="B95" s="631" t="s">
        <v>102</v>
      </c>
      <c r="C95" s="368" t="s">
        <v>42</v>
      </c>
      <c r="D95" s="632">
        <f>D105+D107+D112+D117</f>
        <v>12.399999999999999</v>
      </c>
      <c r="E95" s="661"/>
      <c r="F95" s="662">
        <f>D95*E95</f>
        <v>0</v>
      </c>
      <c r="G95" s="535"/>
    </row>
    <row r="96" spans="1:7" s="439" customFormat="1" x14ac:dyDescent="0.25">
      <c r="A96" s="623"/>
      <c r="B96" s="660"/>
      <c r="C96" s="368"/>
      <c r="D96" s="632"/>
      <c r="E96" s="661"/>
      <c r="F96" s="662"/>
      <c r="G96" s="535"/>
    </row>
    <row r="97" spans="1:7" s="439" customFormat="1" ht="13" x14ac:dyDescent="0.25">
      <c r="A97" s="623"/>
      <c r="B97" s="624" t="s">
        <v>537</v>
      </c>
      <c r="C97" s="368"/>
      <c r="D97" s="632"/>
      <c r="E97" s="607"/>
      <c r="F97" s="608"/>
      <c r="G97" s="535"/>
    </row>
    <row r="98" spans="1:7" s="439" customFormat="1" x14ac:dyDescent="0.25">
      <c r="A98" s="623"/>
      <c r="B98" s="660"/>
      <c r="C98" s="368"/>
      <c r="D98" s="632"/>
      <c r="E98" s="607"/>
      <c r="F98" s="608"/>
      <c r="G98" s="535"/>
    </row>
    <row r="99" spans="1:7" s="439" customFormat="1" ht="13" x14ac:dyDescent="0.25">
      <c r="A99" s="623"/>
      <c r="B99" s="628" t="s">
        <v>112</v>
      </c>
      <c r="C99" s="368"/>
      <c r="D99" s="632"/>
      <c r="E99" s="607"/>
      <c r="F99" s="608"/>
      <c r="G99" s="535"/>
    </row>
    <row r="100" spans="1:7" s="439" customFormat="1" x14ac:dyDescent="0.25">
      <c r="A100" s="623"/>
      <c r="B100" s="633" t="s">
        <v>1570</v>
      </c>
      <c r="C100" s="368"/>
      <c r="D100" s="632"/>
      <c r="E100" s="607"/>
      <c r="F100" s="608"/>
      <c r="G100" s="535"/>
    </row>
    <row r="101" spans="1:7" s="439" customFormat="1" x14ac:dyDescent="0.25">
      <c r="A101" s="641" t="s">
        <v>114</v>
      </c>
      <c r="B101" s="631" t="s">
        <v>115</v>
      </c>
      <c r="C101" s="368" t="s">
        <v>42</v>
      </c>
      <c r="D101" s="632">
        <v>0.5</v>
      </c>
      <c r="E101" s="607"/>
      <c r="F101" s="608">
        <f>D101*E101</f>
        <v>0</v>
      </c>
      <c r="G101" s="535"/>
    </row>
    <row r="102" spans="1:7" s="439" customFormat="1" x14ac:dyDescent="0.25">
      <c r="A102" s="641"/>
      <c r="B102" s="631"/>
      <c r="C102" s="368"/>
      <c r="D102" s="632"/>
      <c r="E102" s="607"/>
      <c r="F102" s="608"/>
      <c r="G102" s="535"/>
    </row>
    <row r="103" spans="1:7" s="439" customFormat="1" ht="13" x14ac:dyDescent="0.25">
      <c r="A103" s="623"/>
      <c r="B103" s="639" t="s">
        <v>117</v>
      </c>
      <c r="C103" s="368"/>
      <c r="D103" s="632"/>
      <c r="E103" s="607"/>
      <c r="F103" s="608"/>
      <c r="G103" s="535"/>
    </row>
    <row r="104" spans="1:7" s="439" customFormat="1" ht="30.75" customHeight="1" x14ac:dyDescent="0.25">
      <c r="A104" s="623"/>
      <c r="B104" s="663" t="s">
        <v>1572</v>
      </c>
      <c r="C104" s="368"/>
      <c r="D104" s="632"/>
      <c r="E104" s="607"/>
      <c r="F104" s="608"/>
      <c r="G104" s="664"/>
    </row>
    <row r="105" spans="1:7" s="439" customFormat="1" ht="18" customHeight="1" x14ac:dyDescent="0.25">
      <c r="A105" s="665" t="s">
        <v>1133</v>
      </c>
      <c r="B105" s="631" t="s">
        <v>1004</v>
      </c>
      <c r="C105" s="368" t="s">
        <v>42</v>
      </c>
      <c r="D105" s="632">
        <v>3.7</v>
      </c>
      <c r="E105" s="607"/>
      <c r="F105" s="608">
        <f>D105*E105</f>
        <v>0</v>
      </c>
      <c r="G105" s="535"/>
    </row>
    <row r="106" spans="1:7" s="439" customFormat="1" ht="25" x14ac:dyDescent="0.25">
      <c r="A106" s="623"/>
      <c r="B106" s="663" t="s">
        <v>1618</v>
      </c>
      <c r="C106" s="368"/>
      <c r="D106" s="632"/>
      <c r="E106" s="607"/>
      <c r="F106" s="608"/>
      <c r="G106" s="535"/>
    </row>
    <row r="107" spans="1:7" s="439" customFormat="1" x14ac:dyDescent="0.25">
      <c r="A107" s="665" t="s">
        <v>1135</v>
      </c>
      <c r="B107" s="631" t="s">
        <v>1004</v>
      </c>
      <c r="C107" s="368" t="s">
        <v>42</v>
      </c>
      <c r="D107" s="632">
        <v>5</v>
      </c>
      <c r="E107" s="607"/>
      <c r="F107" s="608">
        <f>D107*E107</f>
        <v>0</v>
      </c>
      <c r="G107" s="535"/>
    </row>
    <row r="108" spans="1:7" s="439" customFormat="1" x14ac:dyDescent="0.25">
      <c r="A108" s="623"/>
      <c r="B108" s="660"/>
      <c r="C108" s="368"/>
      <c r="D108" s="632"/>
      <c r="E108" s="607"/>
      <c r="F108" s="608"/>
      <c r="G108" s="535"/>
    </row>
    <row r="109" spans="1:7" s="439" customFormat="1" ht="13" x14ac:dyDescent="0.25">
      <c r="A109" s="666"/>
      <c r="B109" s="667" t="s">
        <v>541</v>
      </c>
      <c r="C109" s="654"/>
      <c r="D109" s="656"/>
      <c r="E109" s="607"/>
      <c r="F109" s="608"/>
      <c r="G109" s="535"/>
    </row>
    <row r="110" spans="1:7" s="439" customFormat="1" ht="15" customHeight="1" x14ac:dyDescent="0.25">
      <c r="A110" s="623"/>
      <c r="B110" s="639" t="s">
        <v>117</v>
      </c>
      <c r="C110" s="368"/>
      <c r="D110" s="632"/>
      <c r="E110" s="607"/>
      <c r="F110" s="608"/>
      <c r="G110" s="535"/>
    </row>
    <row r="111" spans="1:7" s="439" customFormat="1" x14ac:dyDescent="0.25">
      <c r="A111" s="623"/>
      <c r="B111" s="668" t="s">
        <v>1136</v>
      </c>
      <c r="C111" s="368"/>
      <c r="D111" s="632"/>
      <c r="E111" s="607"/>
      <c r="F111" s="608"/>
      <c r="G111" s="664"/>
    </row>
    <row r="112" spans="1:7" s="439" customFormat="1" x14ac:dyDescent="0.25">
      <c r="A112" s="669" t="s">
        <v>118</v>
      </c>
      <c r="B112" s="627" t="s">
        <v>1004</v>
      </c>
      <c r="C112" s="368" t="s">
        <v>42</v>
      </c>
      <c r="D112" s="632">
        <v>1.7</v>
      </c>
      <c r="E112" s="607"/>
      <c r="F112" s="608">
        <f>D112*E112</f>
        <v>0</v>
      </c>
      <c r="G112" s="535"/>
    </row>
    <row r="113" spans="1:7" s="439" customFormat="1" ht="13" thickBot="1" x14ac:dyDescent="0.3">
      <c r="A113" s="1432"/>
      <c r="B113" s="1424"/>
      <c r="C113" s="1046"/>
      <c r="D113" s="1433"/>
      <c r="E113" s="642"/>
      <c r="F113" s="642"/>
      <c r="G113" s="535"/>
    </row>
    <row r="114" spans="1:7" s="439" customFormat="1" ht="21" customHeight="1" thickTop="1" x14ac:dyDescent="0.25">
      <c r="A114" s="2176" t="s">
        <v>103</v>
      </c>
      <c r="B114" s="2176"/>
      <c r="C114" s="2176"/>
      <c r="D114" s="2176"/>
      <c r="E114" s="2176"/>
      <c r="F114" s="1430">
        <f>SUM(F58:F113)</f>
        <v>0</v>
      </c>
      <c r="G114" s="535"/>
    </row>
    <row r="115" spans="1:7" s="439" customFormat="1" ht="13" x14ac:dyDescent="0.25">
      <c r="A115" s="670"/>
      <c r="B115" s="671" t="s">
        <v>1005</v>
      </c>
      <c r="C115" s="611"/>
      <c r="D115" s="649"/>
      <c r="E115" s="607"/>
      <c r="F115" s="608"/>
      <c r="G115" s="535"/>
    </row>
    <row r="116" spans="1:7" s="439" customFormat="1" ht="25" x14ac:dyDescent="0.25">
      <c r="A116" s="611"/>
      <c r="B116" s="663" t="s">
        <v>1137</v>
      </c>
      <c r="C116" s="611"/>
      <c r="D116" s="649"/>
      <c r="E116" s="607"/>
      <c r="F116" s="608"/>
      <c r="G116" s="535"/>
    </row>
    <row r="117" spans="1:7" s="439" customFormat="1" ht="14.5" x14ac:dyDescent="0.25">
      <c r="A117" s="669" t="s">
        <v>705</v>
      </c>
      <c r="B117" s="655" t="s">
        <v>1138</v>
      </c>
      <c r="C117" s="672" t="s">
        <v>42</v>
      </c>
      <c r="D117" s="656">
        <v>2</v>
      </c>
      <c r="E117" s="607"/>
      <c r="F117" s="608">
        <f>D117*E117</f>
        <v>0</v>
      </c>
      <c r="G117" s="535"/>
    </row>
    <row r="118" spans="1:7" s="439" customFormat="1" x14ac:dyDescent="0.25">
      <c r="A118" s="368"/>
      <c r="B118" s="673"/>
      <c r="C118" s="368"/>
      <c r="D118" s="674"/>
      <c r="E118" s="607"/>
      <c r="F118" s="608"/>
      <c r="G118" s="535"/>
    </row>
    <row r="119" spans="1:7" s="439" customFormat="1" ht="13" x14ac:dyDescent="0.25">
      <c r="A119" s="623"/>
      <c r="B119" s="624" t="s">
        <v>121</v>
      </c>
      <c r="C119" s="368"/>
      <c r="D119" s="625"/>
      <c r="E119" s="607"/>
      <c r="F119" s="608"/>
      <c r="G119" s="535"/>
    </row>
    <row r="120" spans="1:7" s="439" customFormat="1" x14ac:dyDescent="0.25">
      <c r="A120" s="623"/>
      <c r="B120" s="660"/>
      <c r="C120" s="368"/>
      <c r="D120" s="625"/>
      <c r="E120" s="607"/>
      <c r="F120" s="608"/>
      <c r="G120" s="535"/>
    </row>
    <row r="121" spans="1:7" s="439" customFormat="1" ht="13" x14ac:dyDescent="0.25">
      <c r="A121" s="665"/>
      <c r="B121" s="675" t="s">
        <v>549</v>
      </c>
      <c r="C121" s="611"/>
      <c r="D121" s="619"/>
      <c r="E121" s="607"/>
      <c r="F121" s="608"/>
      <c r="G121" s="535"/>
    </row>
    <row r="122" spans="1:7" s="439" customFormat="1" x14ac:dyDescent="0.25">
      <c r="A122" s="368"/>
      <c r="B122" s="673"/>
      <c r="C122" s="368"/>
      <c r="D122" s="674"/>
      <c r="E122" s="607"/>
      <c r="F122" s="608"/>
      <c r="G122" s="535"/>
    </row>
    <row r="123" spans="1:7" s="439" customFormat="1" ht="13" x14ac:dyDescent="0.25">
      <c r="A123" s="368"/>
      <c r="B123" s="620" t="s">
        <v>1008</v>
      </c>
      <c r="C123" s="368"/>
      <c r="D123" s="622"/>
      <c r="E123" s="661"/>
      <c r="F123" s="662"/>
      <c r="G123" s="535"/>
    </row>
    <row r="124" spans="1:7" s="439" customFormat="1" x14ac:dyDescent="0.25">
      <c r="A124" s="626"/>
      <c r="B124" s="676" t="s">
        <v>1139</v>
      </c>
      <c r="C124" s="368"/>
      <c r="D124" s="603"/>
      <c r="E124" s="661"/>
      <c r="F124" s="662"/>
      <c r="G124" s="535"/>
    </row>
    <row r="125" spans="1:7" s="439" customFormat="1" x14ac:dyDescent="0.25">
      <c r="A125" s="368" t="s">
        <v>1012</v>
      </c>
      <c r="B125" s="673" t="s">
        <v>393</v>
      </c>
      <c r="C125" s="368" t="s">
        <v>48</v>
      </c>
      <c r="D125" s="603">
        <v>1.3</v>
      </c>
      <c r="E125" s="607"/>
      <c r="F125" s="608">
        <f>D125*E125</f>
        <v>0</v>
      </c>
      <c r="G125" s="535"/>
    </row>
    <row r="126" spans="1:7" s="439" customFormat="1" x14ac:dyDescent="0.25">
      <c r="A126" s="368" t="s">
        <v>299</v>
      </c>
      <c r="B126" s="673" t="s">
        <v>130</v>
      </c>
      <c r="C126" s="368" t="s">
        <v>48</v>
      </c>
      <c r="D126" s="603">
        <v>13.5</v>
      </c>
      <c r="E126" s="607"/>
      <c r="F126" s="608">
        <f>D126*E126</f>
        <v>0</v>
      </c>
      <c r="G126" s="535"/>
    </row>
    <row r="127" spans="1:7" s="439" customFormat="1" x14ac:dyDescent="0.25">
      <c r="A127" s="611"/>
      <c r="B127" s="617"/>
      <c r="C127" s="611"/>
      <c r="D127" s="653"/>
      <c r="E127" s="607"/>
      <c r="F127" s="608"/>
      <c r="G127" s="535"/>
    </row>
    <row r="128" spans="1:7" s="439" customFormat="1" ht="13" x14ac:dyDescent="0.25">
      <c r="A128" s="611"/>
      <c r="B128" s="677" t="s">
        <v>1013</v>
      </c>
      <c r="C128" s="611"/>
      <c r="D128" s="653"/>
      <c r="E128" s="607"/>
      <c r="F128" s="608"/>
      <c r="G128" s="535"/>
    </row>
    <row r="129" spans="1:7" s="439" customFormat="1" x14ac:dyDescent="0.25">
      <c r="A129" s="611"/>
      <c r="B129" s="616" t="s">
        <v>1014</v>
      </c>
      <c r="C129" s="611"/>
      <c r="D129" s="653"/>
      <c r="E129" s="607"/>
      <c r="F129" s="608"/>
      <c r="G129" s="535"/>
    </row>
    <row r="130" spans="1:7" s="439" customFormat="1" x14ac:dyDescent="0.25">
      <c r="A130" s="368" t="s">
        <v>127</v>
      </c>
      <c r="B130" s="673" t="s">
        <v>393</v>
      </c>
      <c r="C130" s="368" t="s">
        <v>48</v>
      </c>
      <c r="D130" s="603">
        <v>46.7</v>
      </c>
      <c r="E130" s="607"/>
      <c r="F130" s="608">
        <f>D130*E130</f>
        <v>0</v>
      </c>
      <c r="G130" s="535"/>
    </row>
    <row r="131" spans="1:7" s="439" customFormat="1" x14ac:dyDescent="0.25">
      <c r="A131" s="665"/>
      <c r="B131" s="678"/>
      <c r="C131" s="611"/>
      <c r="D131" s="653"/>
      <c r="E131" s="607"/>
      <c r="F131" s="608"/>
      <c r="G131" s="535"/>
    </row>
    <row r="132" spans="1:7" s="439" customFormat="1" ht="13" x14ac:dyDescent="0.25">
      <c r="A132" s="665"/>
      <c r="B132" s="679" t="s">
        <v>131</v>
      </c>
      <c r="C132" s="611"/>
      <c r="D132" s="653"/>
      <c r="E132" s="607"/>
      <c r="F132" s="608"/>
      <c r="G132" s="535"/>
    </row>
    <row r="133" spans="1:7" s="439" customFormat="1" x14ac:dyDescent="0.25">
      <c r="A133" s="665"/>
      <c r="B133" s="680"/>
      <c r="C133" s="611"/>
      <c r="D133" s="653"/>
      <c r="E133" s="607"/>
      <c r="F133" s="608"/>
      <c r="G133" s="535"/>
    </row>
    <row r="134" spans="1:7" s="439" customFormat="1" ht="13" x14ac:dyDescent="0.25">
      <c r="A134" s="665"/>
      <c r="B134" s="681" t="s">
        <v>553</v>
      </c>
      <c r="C134" s="611"/>
      <c r="D134" s="653"/>
      <c r="E134" s="607"/>
      <c r="F134" s="608"/>
      <c r="G134" s="535"/>
    </row>
    <row r="135" spans="1:7" s="439" customFormat="1" x14ac:dyDescent="0.25">
      <c r="A135" s="665"/>
      <c r="B135" s="676" t="s">
        <v>1140</v>
      </c>
      <c r="C135" s="611"/>
      <c r="D135" s="619"/>
      <c r="E135" s="607"/>
      <c r="F135" s="608"/>
      <c r="G135" s="535"/>
    </row>
    <row r="136" spans="1:7" s="439" customFormat="1" x14ac:dyDescent="0.25">
      <c r="A136" s="665" t="s">
        <v>134</v>
      </c>
      <c r="B136" s="680" t="s">
        <v>1141</v>
      </c>
      <c r="C136" s="611" t="s">
        <v>40</v>
      </c>
      <c r="D136" s="619">
        <v>0.26</v>
      </c>
      <c r="E136" s="607"/>
      <c r="F136" s="608">
        <f>D136*E136</f>
        <v>0</v>
      </c>
      <c r="G136" s="535"/>
    </row>
    <row r="137" spans="1:7" s="439" customFormat="1" x14ac:dyDescent="0.25">
      <c r="A137" s="682"/>
      <c r="B137" s="683"/>
      <c r="C137" s="654"/>
      <c r="D137" s="684"/>
      <c r="E137" s="607"/>
      <c r="F137" s="608"/>
      <c r="G137" s="535"/>
    </row>
    <row r="138" spans="1:7" s="439" customFormat="1" ht="13" x14ac:dyDescent="0.25">
      <c r="A138" s="611"/>
      <c r="B138" s="612" t="s">
        <v>556</v>
      </c>
      <c r="C138" s="611"/>
      <c r="D138" s="685"/>
      <c r="E138" s="607"/>
      <c r="F138" s="608"/>
      <c r="G138" s="535"/>
    </row>
    <row r="139" spans="1:7" s="439" customFormat="1" x14ac:dyDescent="0.25">
      <c r="A139" s="611"/>
      <c r="B139" s="618"/>
      <c r="C139" s="611"/>
      <c r="D139" s="685"/>
      <c r="E139" s="607"/>
      <c r="F139" s="608"/>
      <c r="G139" s="535"/>
    </row>
    <row r="140" spans="1:7" s="439" customFormat="1" ht="25" x14ac:dyDescent="0.25">
      <c r="A140" s="611"/>
      <c r="B140" s="616" t="s">
        <v>1142</v>
      </c>
      <c r="C140" s="611"/>
      <c r="D140" s="685"/>
      <c r="E140" s="607"/>
      <c r="F140" s="608"/>
      <c r="G140" s="535"/>
    </row>
    <row r="141" spans="1:7" s="439" customFormat="1" x14ac:dyDescent="0.25">
      <c r="A141" s="611" t="s">
        <v>1143</v>
      </c>
      <c r="B141" s="618" t="s">
        <v>1144</v>
      </c>
      <c r="C141" s="611" t="s">
        <v>48</v>
      </c>
      <c r="D141" s="619">
        <v>21.5</v>
      </c>
      <c r="E141" s="607"/>
      <c r="F141" s="608">
        <f>D141*E141</f>
        <v>0</v>
      </c>
      <c r="G141" s="535"/>
    </row>
    <row r="142" spans="1:7" s="439" customFormat="1" x14ac:dyDescent="0.25">
      <c r="A142" s="623"/>
      <c r="B142" s="686"/>
      <c r="C142" s="623"/>
      <c r="D142" s="687"/>
      <c r="E142" s="607"/>
      <c r="F142" s="608"/>
      <c r="G142" s="535"/>
    </row>
    <row r="143" spans="1:7" s="439" customFormat="1" ht="13" x14ac:dyDescent="0.25">
      <c r="A143" s="688"/>
      <c r="B143" s="689" t="s">
        <v>427</v>
      </c>
      <c r="C143" s="688"/>
      <c r="D143" s="690"/>
      <c r="E143" s="607"/>
      <c r="F143" s="608"/>
      <c r="G143" s="535"/>
    </row>
    <row r="144" spans="1:7" s="439" customFormat="1" ht="13" x14ac:dyDescent="0.25">
      <c r="A144" s="623"/>
      <c r="B144" s="691" t="s">
        <v>1145</v>
      </c>
      <c r="C144" s="623"/>
      <c r="D144" s="692"/>
      <c r="E144" s="607"/>
      <c r="F144" s="608"/>
      <c r="G144" s="535"/>
    </row>
    <row r="145" spans="1:7" s="439" customFormat="1" x14ac:dyDescent="0.25">
      <c r="A145" s="623"/>
      <c r="B145" s="693" t="s">
        <v>1025</v>
      </c>
      <c r="C145" s="623"/>
      <c r="D145" s="692"/>
      <c r="E145" s="607"/>
      <c r="F145" s="608"/>
      <c r="G145" s="535"/>
    </row>
    <row r="146" spans="1:7" s="439" customFormat="1" x14ac:dyDescent="0.25">
      <c r="A146" s="623" t="s">
        <v>428</v>
      </c>
      <c r="B146" s="686" t="s">
        <v>1146</v>
      </c>
      <c r="C146" s="611" t="s">
        <v>48</v>
      </c>
      <c r="D146" s="622">
        <v>21.5</v>
      </c>
      <c r="E146" s="607"/>
      <c r="F146" s="608">
        <f>D146*E146</f>
        <v>0</v>
      </c>
      <c r="G146" s="535"/>
    </row>
    <row r="147" spans="1:7" x14ac:dyDescent="0.25">
      <c r="A147" s="608"/>
      <c r="B147" s="608"/>
      <c r="C147" s="608"/>
      <c r="D147" s="608"/>
      <c r="E147" s="608"/>
      <c r="F147" s="608"/>
    </row>
    <row r="148" spans="1:7" s="439" customFormat="1" x14ac:dyDescent="0.25">
      <c r="A148" s="623"/>
      <c r="B148" s="686"/>
      <c r="C148" s="672"/>
      <c r="D148" s="619"/>
      <c r="E148" s="607"/>
      <c r="F148" s="608"/>
      <c r="G148" s="535"/>
    </row>
    <row r="149" spans="1:7" s="439" customFormat="1" ht="13" x14ac:dyDescent="0.25">
      <c r="A149" s="694"/>
      <c r="B149" s="695" t="s">
        <v>375</v>
      </c>
      <c r="C149" s="694"/>
      <c r="D149" s="619"/>
      <c r="E149" s="607"/>
      <c r="F149" s="608"/>
      <c r="G149" s="535"/>
    </row>
    <row r="150" spans="1:7" s="439" customFormat="1" x14ac:dyDescent="0.25">
      <c r="A150" s="694"/>
      <c r="B150" s="696"/>
      <c r="C150" s="694"/>
      <c r="D150" s="619"/>
      <c r="E150" s="607"/>
      <c r="F150" s="608"/>
      <c r="G150" s="535"/>
    </row>
    <row r="151" spans="1:7" s="439" customFormat="1" ht="13" x14ac:dyDescent="0.25">
      <c r="A151" s="694"/>
      <c r="B151" s="697" t="s">
        <v>1147</v>
      </c>
      <c r="C151" s="694"/>
      <c r="D151" s="619"/>
      <c r="E151" s="607"/>
      <c r="F151" s="608"/>
      <c r="G151" s="535"/>
    </row>
    <row r="152" spans="1:7" s="439" customFormat="1" ht="13" x14ac:dyDescent="0.25">
      <c r="A152" s="694"/>
      <c r="B152" s="695"/>
      <c r="C152" s="694"/>
      <c r="D152" s="619"/>
      <c r="E152" s="607"/>
      <c r="F152" s="608"/>
      <c r="G152" s="535"/>
    </row>
    <row r="153" spans="1:7" s="439" customFormat="1" ht="25" x14ac:dyDescent="0.25">
      <c r="A153" s="626"/>
      <c r="B153" s="698" t="s">
        <v>1148</v>
      </c>
      <c r="C153" s="368"/>
      <c r="D153" s="622"/>
      <c r="E153" s="607"/>
      <c r="F153" s="608"/>
      <c r="G153" s="535"/>
    </row>
    <row r="154" spans="1:7" s="439" customFormat="1" x14ac:dyDescent="0.25">
      <c r="A154" s="368" t="s">
        <v>1366</v>
      </c>
      <c r="B154" s="699" t="s">
        <v>1150</v>
      </c>
      <c r="C154" s="368" t="s">
        <v>48</v>
      </c>
      <c r="D154" s="622">
        <v>87</v>
      </c>
      <c r="E154" s="607"/>
      <c r="F154" s="608">
        <f>D154*E154</f>
        <v>0</v>
      </c>
      <c r="G154" s="535"/>
    </row>
    <row r="155" spans="1:7" s="439" customFormat="1" x14ac:dyDescent="0.25">
      <c r="A155" s="368"/>
      <c r="B155" s="699"/>
      <c r="C155" s="368"/>
      <c r="D155" s="622"/>
      <c r="E155" s="607"/>
      <c r="F155" s="608"/>
      <c r="G155" s="535"/>
    </row>
    <row r="156" spans="1:7" s="439" customFormat="1" ht="25" x14ac:dyDescent="0.25">
      <c r="A156" s="626"/>
      <c r="B156" s="698" t="s">
        <v>1148</v>
      </c>
      <c r="C156" s="368"/>
      <c r="D156" s="622"/>
      <c r="E156" s="607"/>
      <c r="F156" s="608"/>
      <c r="G156" s="535"/>
    </row>
    <row r="157" spans="1:7" s="439" customFormat="1" x14ac:dyDescent="0.25">
      <c r="A157" s="368" t="s">
        <v>1367</v>
      </c>
      <c r="B157" s="699" t="s">
        <v>1049</v>
      </c>
      <c r="C157" s="368" t="s">
        <v>48</v>
      </c>
      <c r="D157" s="622">
        <v>48</v>
      </c>
      <c r="E157" s="607"/>
      <c r="F157" s="608">
        <f>D157*E157</f>
        <v>0</v>
      </c>
      <c r="G157" s="535"/>
    </row>
    <row r="158" spans="1:7" s="439" customFormat="1" x14ac:dyDescent="0.25">
      <c r="A158" s="623"/>
      <c r="B158" s="700"/>
      <c r="C158" s="623"/>
      <c r="D158" s="701"/>
      <c r="E158" s="702"/>
      <c r="F158" s="703"/>
      <c r="G158" s="535"/>
    </row>
    <row r="159" spans="1:7" s="439" customFormat="1" ht="25" x14ac:dyDescent="0.25">
      <c r="A159" s="368"/>
      <c r="B159" s="704" t="s">
        <v>1152</v>
      </c>
      <c r="C159" s="368"/>
      <c r="D159" s="622"/>
      <c r="E159" s="607"/>
      <c r="F159" s="608"/>
      <c r="G159" s="535"/>
    </row>
    <row r="160" spans="1:7" s="439" customFormat="1" x14ac:dyDescent="0.25">
      <c r="A160" s="368" t="s">
        <v>1368</v>
      </c>
      <c r="B160" s="699" t="s">
        <v>1154</v>
      </c>
      <c r="C160" s="368" t="s">
        <v>48</v>
      </c>
      <c r="D160" s="622">
        <v>5</v>
      </c>
      <c r="E160" s="607"/>
      <c r="F160" s="608">
        <f>D160*E160</f>
        <v>0</v>
      </c>
      <c r="G160" s="535"/>
    </row>
    <row r="161" spans="1:7" s="439" customFormat="1" x14ac:dyDescent="0.25">
      <c r="A161" s="623"/>
      <c r="B161" s="700"/>
      <c r="C161" s="623"/>
      <c r="D161" s="692"/>
      <c r="E161" s="702"/>
      <c r="F161" s="608"/>
      <c r="G161" s="535"/>
    </row>
    <row r="162" spans="1:7" s="439" customFormat="1" ht="13" x14ac:dyDescent="0.25">
      <c r="A162" s="611"/>
      <c r="B162" s="679" t="s">
        <v>434</v>
      </c>
      <c r="C162" s="611"/>
      <c r="D162" s="619"/>
      <c r="E162" s="650"/>
      <c r="F162" s="705"/>
      <c r="G162" s="535"/>
    </row>
    <row r="163" spans="1:7" s="439" customFormat="1" x14ac:dyDescent="0.25">
      <c r="A163" s="611"/>
      <c r="B163" s="680"/>
      <c r="C163" s="611"/>
      <c r="D163" s="619"/>
      <c r="E163" s="650"/>
      <c r="F163" s="705"/>
      <c r="G163" s="535"/>
    </row>
    <row r="164" spans="1:7" s="439" customFormat="1" ht="13" x14ac:dyDescent="0.25">
      <c r="A164" s="611"/>
      <c r="B164" s="675" t="s">
        <v>574</v>
      </c>
      <c r="C164" s="611"/>
      <c r="D164" s="685"/>
      <c r="E164" s="650"/>
      <c r="F164" s="705"/>
      <c r="G164" s="535"/>
    </row>
    <row r="165" spans="1:7" s="439" customFormat="1" x14ac:dyDescent="0.25">
      <c r="A165" s="611"/>
      <c r="B165" s="651"/>
      <c r="C165" s="611"/>
      <c r="D165" s="619"/>
      <c r="E165" s="650"/>
      <c r="F165" s="706"/>
      <c r="G165" s="535"/>
    </row>
    <row r="166" spans="1:7" s="439" customFormat="1" ht="13" x14ac:dyDescent="0.25">
      <c r="A166" s="611"/>
      <c r="B166" s="671" t="s">
        <v>575</v>
      </c>
      <c r="C166" s="611"/>
      <c r="D166" s="619"/>
      <c r="E166" s="650"/>
      <c r="F166" s="706"/>
      <c r="G166" s="535"/>
    </row>
    <row r="167" spans="1:7" s="439" customFormat="1" ht="13" x14ac:dyDescent="0.25">
      <c r="A167" s="611"/>
      <c r="B167" s="671"/>
      <c r="C167" s="611"/>
      <c r="D167" s="619"/>
      <c r="E167" s="650"/>
      <c r="F167" s="706"/>
      <c r="G167" s="535"/>
    </row>
    <row r="168" spans="1:7" s="439" customFormat="1" ht="25" x14ac:dyDescent="0.25">
      <c r="A168" s="368"/>
      <c r="B168" s="676" t="s">
        <v>1155</v>
      </c>
      <c r="C168" s="611"/>
      <c r="D168" s="619"/>
      <c r="E168" s="650"/>
      <c r="F168" s="706"/>
      <c r="G168" s="535"/>
    </row>
    <row r="169" spans="1:7" s="439" customFormat="1" ht="25" x14ac:dyDescent="0.25">
      <c r="A169" s="368" t="s">
        <v>577</v>
      </c>
      <c r="B169" s="658" t="s">
        <v>1055</v>
      </c>
      <c r="C169" s="611" t="s">
        <v>48</v>
      </c>
      <c r="D169" s="619">
        <v>7</v>
      </c>
      <c r="E169" s="607"/>
      <c r="F169" s="608">
        <f>D169*E169</f>
        <v>0</v>
      </c>
      <c r="G169" s="535"/>
    </row>
    <row r="170" spans="1:7" s="439" customFormat="1" x14ac:dyDescent="0.25">
      <c r="A170" s="368"/>
      <c r="B170" s="658"/>
      <c r="C170" s="611"/>
      <c r="D170" s="619"/>
      <c r="E170" s="607"/>
      <c r="F170" s="608"/>
      <c r="G170" s="535"/>
    </row>
    <row r="171" spans="1:7" s="439" customFormat="1" x14ac:dyDescent="0.25">
      <c r="A171" s="1046"/>
      <c r="B171" s="658"/>
      <c r="C171" s="611"/>
      <c r="D171" s="619"/>
      <c r="E171" s="607"/>
      <c r="F171" s="608"/>
      <c r="G171" s="535"/>
    </row>
    <row r="172" spans="1:7" s="439" customFormat="1" ht="13" thickBot="1" x14ac:dyDescent="0.3">
      <c r="A172" s="1046"/>
      <c r="B172" s="658"/>
      <c r="C172" s="611"/>
      <c r="D172" s="619"/>
      <c r="E172" s="607"/>
      <c r="F172" s="608"/>
      <c r="G172" s="535"/>
    </row>
    <row r="173" spans="1:7" s="439" customFormat="1" ht="18" customHeight="1" thickTop="1" x14ac:dyDescent="0.25">
      <c r="A173" s="2176" t="s">
        <v>103</v>
      </c>
      <c r="B173" s="2176"/>
      <c r="C173" s="2176"/>
      <c r="D173" s="2176"/>
      <c r="E173" s="2176"/>
      <c r="F173" s="1430">
        <f>SUM(F115:F172)</f>
        <v>0</v>
      </c>
      <c r="G173" s="535"/>
    </row>
    <row r="174" spans="1:7" s="439" customFormat="1" x14ac:dyDescent="0.25">
      <c r="A174" s="1046"/>
      <c r="B174" s="658"/>
      <c r="C174" s="611"/>
      <c r="D174" s="619"/>
      <c r="E174" s="607"/>
      <c r="F174" s="608"/>
      <c r="G174" s="535"/>
    </row>
    <row r="175" spans="1:7" s="439" customFormat="1" ht="13" x14ac:dyDescent="0.25">
      <c r="A175" s="611"/>
      <c r="B175" s="671" t="s">
        <v>579</v>
      </c>
      <c r="C175" s="611"/>
      <c r="D175" s="619"/>
      <c r="E175" s="607"/>
      <c r="F175" s="608"/>
      <c r="G175" s="535"/>
    </row>
    <row r="176" spans="1:7" s="439" customFormat="1" ht="13" x14ac:dyDescent="0.25">
      <c r="A176" s="611"/>
      <c r="B176" s="671"/>
      <c r="C176" s="611"/>
      <c r="D176" s="619"/>
      <c r="E176" s="607"/>
      <c r="F176" s="608"/>
      <c r="G176" s="535"/>
    </row>
    <row r="177" spans="1:7" s="439" customFormat="1" ht="25" x14ac:dyDescent="0.25">
      <c r="A177" s="611"/>
      <c r="B177" s="668" t="s">
        <v>1156</v>
      </c>
      <c r="C177" s="611"/>
      <c r="D177" s="619"/>
      <c r="E177" s="607"/>
      <c r="F177" s="608"/>
      <c r="G177" s="535"/>
    </row>
    <row r="178" spans="1:7" s="439" customFormat="1" x14ac:dyDescent="0.25">
      <c r="A178" s="611" t="s">
        <v>437</v>
      </c>
      <c r="B178" s="707" t="s">
        <v>582</v>
      </c>
      <c r="C178" s="611" t="s">
        <v>48</v>
      </c>
      <c r="D178" s="619">
        <v>52</v>
      </c>
      <c r="E178" s="607"/>
      <c r="F178" s="608">
        <f>D178*E178</f>
        <v>0</v>
      </c>
      <c r="G178" s="535"/>
    </row>
    <row r="179" spans="1:7" s="439" customFormat="1" x14ac:dyDescent="0.25">
      <c r="A179" s="611"/>
      <c r="B179" s="707"/>
      <c r="C179" s="611"/>
      <c r="D179" s="619"/>
      <c r="E179" s="607"/>
      <c r="F179" s="608"/>
      <c r="G179" s="535"/>
    </row>
    <row r="180" spans="1:7" s="439" customFormat="1" ht="13" x14ac:dyDescent="0.25">
      <c r="A180" s="611"/>
      <c r="B180" s="675" t="s">
        <v>439</v>
      </c>
      <c r="C180" s="611"/>
      <c r="D180" s="685"/>
      <c r="E180" s="607"/>
      <c r="F180" s="608"/>
      <c r="G180" s="535"/>
    </row>
    <row r="181" spans="1:7" s="439" customFormat="1" x14ac:dyDescent="0.25">
      <c r="A181" s="611"/>
      <c r="B181" s="651"/>
      <c r="C181" s="611"/>
      <c r="D181" s="685"/>
      <c r="E181" s="607"/>
      <c r="F181" s="608"/>
      <c r="G181" s="535"/>
    </row>
    <row r="182" spans="1:7" s="439" customFormat="1" ht="13" x14ac:dyDescent="0.25">
      <c r="A182" s="611"/>
      <c r="B182" s="671" t="s">
        <v>579</v>
      </c>
      <c r="C182" s="611"/>
      <c r="D182" s="685"/>
      <c r="E182" s="607"/>
      <c r="F182" s="608"/>
      <c r="G182" s="535"/>
    </row>
    <row r="183" spans="1:7" s="439" customFormat="1" ht="25" x14ac:dyDescent="0.25">
      <c r="A183" s="611"/>
      <c r="B183" s="668" t="s">
        <v>1157</v>
      </c>
      <c r="C183" s="611"/>
      <c r="D183" s="685"/>
      <c r="E183" s="607"/>
      <c r="F183" s="608"/>
      <c r="G183" s="535"/>
    </row>
    <row r="184" spans="1:7" s="439" customFormat="1" x14ac:dyDescent="0.25">
      <c r="A184" s="611" t="s">
        <v>581</v>
      </c>
      <c r="B184" s="707" t="s">
        <v>582</v>
      </c>
      <c r="C184" s="611" t="s">
        <v>48</v>
      </c>
      <c r="D184" s="619">
        <v>85</v>
      </c>
      <c r="E184" s="607"/>
      <c r="F184" s="608">
        <f>D184*E184</f>
        <v>0</v>
      </c>
      <c r="G184" s="535"/>
    </row>
    <row r="185" spans="1:7" s="439" customFormat="1" x14ac:dyDescent="0.25">
      <c r="A185" s="368"/>
      <c r="B185" s="673"/>
      <c r="C185" s="368"/>
      <c r="D185" s="603"/>
      <c r="E185" s="607"/>
      <c r="F185" s="608"/>
      <c r="G185" s="535"/>
    </row>
    <row r="186" spans="1:7" s="439" customFormat="1" ht="13" x14ac:dyDescent="0.25">
      <c r="A186" s="708"/>
      <c r="B186" s="612" t="s">
        <v>444</v>
      </c>
      <c r="C186" s="611"/>
      <c r="D186" s="619"/>
      <c r="E186" s="607"/>
      <c r="F186" s="608"/>
      <c r="G186" s="535"/>
    </row>
    <row r="187" spans="1:7" s="439" customFormat="1" ht="13" x14ac:dyDescent="0.25">
      <c r="A187" s="708"/>
      <c r="B187" s="612"/>
      <c r="C187" s="611"/>
      <c r="D187" s="619"/>
      <c r="E187" s="607"/>
      <c r="F187" s="608"/>
      <c r="G187" s="535"/>
    </row>
    <row r="188" spans="1:7" s="439" customFormat="1" ht="13" x14ac:dyDescent="0.25">
      <c r="A188" s="611"/>
      <c r="B188" s="709" t="s">
        <v>1158</v>
      </c>
      <c r="C188" s="611"/>
      <c r="D188" s="619"/>
      <c r="E188" s="607"/>
      <c r="F188" s="608"/>
      <c r="G188" s="535"/>
    </row>
    <row r="189" spans="1:7" s="439" customFormat="1" ht="13" x14ac:dyDescent="0.25">
      <c r="A189" s="611"/>
      <c r="B189" s="709"/>
      <c r="C189" s="611"/>
      <c r="D189" s="619"/>
      <c r="E189" s="607"/>
      <c r="F189" s="608"/>
      <c r="G189" s="535"/>
    </row>
    <row r="190" spans="1:7" s="439" customFormat="1" ht="25" x14ac:dyDescent="0.25">
      <c r="A190" s="626"/>
      <c r="B190" s="676" t="s">
        <v>570</v>
      </c>
      <c r="C190" s="368"/>
      <c r="D190" s="622"/>
      <c r="E190" s="710"/>
      <c r="F190" s="608"/>
      <c r="G190" s="535"/>
    </row>
    <row r="191" spans="1:7" s="439" customFormat="1" x14ac:dyDescent="0.25">
      <c r="A191" s="368" t="s">
        <v>1369</v>
      </c>
      <c r="B191" s="699" t="s">
        <v>1370</v>
      </c>
      <c r="C191" s="368" t="s">
        <v>126</v>
      </c>
      <c r="D191" s="622">
        <v>40</v>
      </c>
      <c r="E191" s="607"/>
      <c r="F191" s="608">
        <f>D191*E191</f>
        <v>0</v>
      </c>
      <c r="G191" s="535"/>
    </row>
    <row r="192" spans="1:7" s="439" customFormat="1" ht="13" x14ac:dyDescent="0.25">
      <c r="A192" s="611"/>
      <c r="B192" s="709"/>
      <c r="C192" s="611"/>
      <c r="D192" s="619"/>
      <c r="E192" s="607"/>
      <c r="F192" s="608"/>
      <c r="G192" s="535"/>
    </row>
    <row r="193" spans="1:7" s="439" customFormat="1" ht="13" x14ac:dyDescent="0.25">
      <c r="A193" s="611"/>
      <c r="B193" s="711" t="s">
        <v>449</v>
      </c>
      <c r="C193" s="611"/>
      <c r="D193" s="619"/>
      <c r="E193" s="607"/>
      <c r="F193" s="608"/>
      <c r="G193" s="535"/>
    </row>
    <row r="194" spans="1:7" s="439" customFormat="1" ht="25" x14ac:dyDescent="0.25">
      <c r="A194" s="611" t="s">
        <v>377</v>
      </c>
      <c r="B194" s="627" t="s">
        <v>1159</v>
      </c>
      <c r="C194" s="611" t="s">
        <v>48</v>
      </c>
      <c r="D194" s="619">
        <v>58.3</v>
      </c>
      <c r="E194" s="607"/>
      <c r="F194" s="608">
        <f>D194*E194</f>
        <v>0</v>
      </c>
      <c r="G194" s="535"/>
    </row>
    <row r="195" spans="1:7" s="439" customFormat="1" x14ac:dyDescent="0.25">
      <c r="A195" s="611"/>
      <c r="B195" s="617"/>
      <c r="C195" s="611"/>
      <c r="D195" s="619"/>
      <c r="E195" s="607"/>
      <c r="F195" s="608"/>
      <c r="G195" s="535"/>
    </row>
    <row r="196" spans="1:7" s="439" customFormat="1" ht="13" x14ac:dyDescent="0.25">
      <c r="A196" s="626"/>
      <c r="B196" s="595" t="s">
        <v>1160</v>
      </c>
      <c r="C196" s="368"/>
      <c r="D196" s="622"/>
      <c r="E196" s="607"/>
      <c r="F196" s="608"/>
      <c r="G196" s="535"/>
    </row>
    <row r="197" spans="1:7" s="439" customFormat="1" x14ac:dyDescent="0.25">
      <c r="A197" s="368" t="s">
        <v>1161</v>
      </c>
      <c r="B197" s="627" t="s">
        <v>1162</v>
      </c>
      <c r="C197" s="368" t="s">
        <v>48</v>
      </c>
      <c r="D197" s="622">
        <v>49</v>
      </c>
      <c r="E197" s="607"/>
      <c r="F197" s="608">
        <f>D197*E197</f>
        <v>0</v>
      </c>
      <c r="G197" s="535"/>
    </row>
    <row r="198" spans="1:7" s="439" customFormat="1" ht="13" x14ac:dyDescent="0.25">
      <c r="A198" s="708"/>
      <c r="B198" s="612"/>
      <c r="C198" s="611"/>
      <c r="D198" s="619"/>
      <c r="E198" s="607"/>
      <c r="F198" s="608"/>
      <c r="G198" s="535"/>
    </row>
    <row r="199" spans="1:7" s="439" customFormat="1" ht="13" x14ac:dyDescent="0.25">
      <c r="A199" s="708"/>
      <c r="B199" s="612" t="s">
        <v>457</v>
      </c>
      <c r="C199" s="611"/>
      <c r="D199" s="619"/>
      <c r="E199" s="607"/>
      <c r="F199" s="608"/>
      <c r="G199" s="535"/>
    </row>
    <row r="200" spans="1:7" s="439" customFormat="1" ht="13" x14ac:dyDescent="0.25">
      <c r="A200" s="708"/>
      <c r="B200" s="612"/>
      <c r="C200" s="611"/>
      <c r="D200" s="619"/>
      <c r="E200" s="607"/>
      <c r="F200" s="608"/>
      <c r="G200" s="535"/>
    </row>
    <row r="201" spans="1:7" s="439" customFormat="1" ht="13" x14ac:dyDescent="0.25">
      <c r="A201" s="708"/>
      <c r="B201" s="677" t="s">
        <v>1064</v>
      </c>
      <c r="C201" s="611"/>
      <c r="D201" s="619"/>
      <c r="E201" s="607"/>
      <c r="F201" s="608"/>
      <c r="G201" s="535"/>
    </row>
    <row r="202" spans="1:7" s="439" customFormat="1" ht="25" x14ac:dyDescent="0.25">
      <c r="A202" s="611"/>
      <c r="B202" s="616" t="s">
        <v>1163</v>
      </c>
      <c r="C202" s="611"/>
      <c r="D202" s="619"/>
      <c r="E202" s="607"/>
      <c r="F202" s="608"/>
      <c r="G202" s="535"/>
    </row>
    <row r="203" spans="1:7" s="439" customFormat="1" ht="25" x14ac:dyDescent="0.25">
      <c r="A203" s="611" t="s">
        <v>458</v>
      </c>
      <c r="B203" s="712" t="s">
        <v>1067</v>
      </c>
      <c r="C203" s="611" t="s">
        <v>48</v>
      </c>
      <c r="D203" s="619">
        <v>11</v>
      </c>
      <c r="E203" s="607"/>
      <c r="F203" s="608">
        <f>D203*E203</f>
        <v>0</v>
      </c>
      <c r="G203" s="535"/>
    </row>
    <row r="204" spans="1:7" s="439" customFormat="1" x14ac:dyDescent="0.25">
      <c r="A204" s="611"/>
      <c r="B204" s="712"/>
      <c r="C204" s="611"/>
      <c r="D204" s="619"/>
      <c r="E204" s="607"/>
      <c r="F204" s="608"/>
      <c r="G204" s="535"/>
    </row>
    <row r="205" spans="1:7" s="439" customFormat="1" ht="13" x14ac:dyDescent="0.25">
      <c r="A205" s="611"/>
      <c r="B205" s="677" t="s">
        <v>618</v>
      </c>
      <c r="C205" s="611"/>
      <c r="D205" s="619"/>
      <c r="E205" s="650"/>
      <c r="F205" s="706"/>
      <c r="G205" s="535"/>
    </row>
    <row r="206" spans="1:7" s="439" customFormat="1" ht="25" x14ac:dyDescent="0.25">
      <c r="A206" s="611"/>
      <c r="B206" s="652" t="s">
        <v>1070</v>
      </c>
      <c r="C206" s="611"/>
      <c r="D206" s="619"/>
      <c r="E206" s="650"/>
      <c r="F206" s="706"/>
      <c r="G206" s="535"/>
    </row>
    <row r="207" spans="1:7" s="439" customFormat="1" x14ac:dyDescent="0.25">
      <c r="A207" s="654" t="s">
        <v>460</v>
      </c>
      <c r="B207" s="713" t="s">
        <v>620</v>
      </c>
      <c r="C207" s="654" t="s">
        <v>48</v>
      </c>
      <c r="D207" s="619">
        <v>18</v>
      </c>
      <c r="E207" s="607"/>
      <c r="F207" s="608">
        <f>D207*E207</f>
        <v>0</v>
      </c>
      <c r="G207" s="535"/>
    </row>
    <row r="208" spans="1:7" s="439" customFormat="1" x14ac:dyDescent="0.25">
      <c r="A208" s="654"/>
      <c r="B208" s="713"/>
      <c r="C208" s="654"/>
      <c r="D208" s="684"/>
      <c r="E208" s="607"/>
      <c r="F208" s="608"/>
      <c r="G208" s="535"/>
    </row>
    <row r="209" spans="1:7" s="439" customFormat="1" ht="13" x14ac:dyDescent="0.25">
      <c r="A209" s="714"/>
      <c r="B209" s="709" t="s">
        <v>151</v>
      </c>
      <c r="C209" s="694"/>
      <c r="D209" s="715"/>
      <c r="E209" s="607"/>
      <c r="F209" s="608"/>
      <c r="G209" s="535"/>
    </row>
    <row r="210" spans="1:7" s="439" customFormat="1" ht="13" x14ac:dyDescent="0.25">
      <c r="A210" s="714"/>
      <c r="B210" s="675"/>
      <c r="C210" s="694"/>
      <c r="D210" s="715"/>
      <c r="E210" s="607"/>
      <c r="F210" s="608"/>
      <c r="G210" s="535"/>
    </row>
    <row r="211" spans="1:7" s="439" customFormat="1" ht="13" x14ac:dyDescent="0.25">
      <c r="A211" s="714"/>
      <c r="B211" s="675" t="s">
        <v>1164</v>
      </c>
      <c r="C211" s="694"/>
      <c r="D211" s="715"/>
      <c r="E211" s="607"/>
      <c r="F211" s="608"/>
      <c r="G211" s="535"/>
    </row>
    <row r="212" spans="1:7" s="439" customFormat="1" ht="13" x14ac:dyDescent="0.25">
      <c r="A212" s="716"/>
      <c r="B212" s="717" t="s">
        <v>469</v>
      </c>
      <c r="C212" s="716"/>
      <c r="D212" s="718"/>
      <c r="E212" s="607"/>
      <c r="F212" s="608"/>
      <c r="G212" s="535"/>
    </row>
    <row r="213" spans="1:7" s="439" customFormat="1" ht="75" x14ac:dyDescent="0.25">
      <c r="A213" s="716"/>
      <c r="B213" s="644" t="s">
        <v>1165</v>
      </c>
      <c r="C213" s="716"/>
      <c r="D213" s="718"/>
      <c r="E213" s="607"/>
      <c r="F213" s="608"/>
      <c r="G213" s="535"/>
    </row>
    <row r="214" spans="1:7" s="439" customFormat="1" x14ac:dyDescent="0.25">
      <c r="A214" s="611" t="s">
        <v>1600</v>
      </c>
      <c r="B214" s="617" t="s">
        <v>1166</v>
      </c>
      <c r="C214" s="611" t="s">
        <v>19</v>
      </c>
      <c r="D214" s="613">
        <v>6</v>
      </c>
      <c r="E214" s="607"/>
      <c r="F214" s="608">
        <f>D214*E214</f>
        <v>0</v>
      </c>
      <c r="G214" s="535"/>
    </row>
    <row r="215" spans="1:7" s="439" customFormat="1" x14ac:dyDescent="0.25">
      <c r="A215" s="669"/>
      <c r="B215" s="651"/>
      <c r="C215" s="611"/>
      <c r="D215" s="613"/>
      <c r="E215" s="607"/>
      <c r="F215" s="608"/>
      <c r="G215" s="535"/>
    </row>
    <row r="216" spans="1:7" s="439" customFormat="1" ht="50" x14ac:dyDescent="0.25">
      <c r="A216" s="716"/>
      <c r="B216" s="719" t="s">
        <v>1167</v>
      </c>
      <c r="C216" s="716"/>
      <c r="D216" s="720"/>
      <c r="E216" s="607"/>
      <c r="F216" s="608"/>
      <c r="G216" s="535"/>
    </row>
    <row r="217" spans="1:7" s="439" customFormat="1" x14ac:dyDescent="0.25">
      <c r="A217" s="611" t="s">
        <v>1601</v>
      </c>
      <c r="B217" s="721" t="s">
        <v>1168</v>
      </c>
      <c r="C217" s="611" t="s">
        <v>19</v>
      </c>
      <c r="D217" s="613">
        <v>1</v>
      </c>
      <c r="E217" s="607"/>
      <c r="F217" s="608">
        <f>D217*E217</f>
        <v>0</v>
      </c>
      <c r="G217" s="535"/>
    </row>
    <row r="218" spans="1:7" s="439" customFormat="1" x14ac:dyDescent="0.25">
      <c r="A218" s="669"/>
      <c r="B218" s="680"/>
      <c r="C218" s="611"/>
      <c r="D218" s="613"/>
      <c r="E218" s="607"/>
      <c r="F218" s="608"/>
      <c r="G218" s="535"/>
    </row>
    <row r="219" spans="1:7" s="439" customFormat="1" x14ac:dyDescent="0.25">
      <c r="A219" s="669"/>
      <c r="B219" s="680"/>
      <c r="C219" s="611"/>
      <c r="D219" s="613"/>
      <c r="E219" s="607"/>
      <c r="F219" s="608"/>
      <c r="G219" s="535"/>
    </row>
    <row r="220" spans="1:7" s="439" customFormat="1" x14ac:dyDescent="0.25">
      <c r="A220" s="669"/>
      <c r="B220" s="680"/>
      <c r="C220" s="611"/>
      <c r="D220" s="613"/>
      <c r="E220" s="607"/>
      <c r="F220" s="608"/>
      <c r="G220" s="535"/>
    </row>
    <row r="221" spans="1:7" s="439" customFormat="1" x14ac:dyDescent="0.25">
      <c r="A221" s="669"/>
      <c r="B221" s="680"/>
      <c r="C221" s="611"/>
      <c r="D221" s="613"/>
      <c r="E221" s="607"/>
      <c r="F221" s="608"/>
      <c r="G221" s="535"/>
    </row>
    <row r="222" spans="1:7" s="439" customFormat="1" ht="13" thickBot="1" x14ac:dyDescent="0.3">
      <c r="A222" s="669"/>
      <c r="B222" s="680"/>
      <c r="C222" s="611"/>
      <c r="D222" s="613"/>
      <c r="E222" s="607"/>
      <c r="F222" s="608"/>
      <c r="G222" s="535"/>
    </row>
    <row r="223" spans="1:7" s="439" customFormat="1" ht="18.75" customHeight="1" thickTop="1" x14ac:dyDescent="0.25">
      <c r="A223" s="2176" t="s">
        <v>103</v>
      </c>
      <c r="B223" s="2176"/>
      <c r="C223" s="2176"/>
      <c r="D223" s="2176"/>
      <c r="E223" s="2176"/>
      <c r="F223" s="1430">
        <f>SUM(F174:F222)</f>
        <v>0</v>
      </c>
      <c r="G223" s="535"/>
    </row>
    <row r="224" spans="1:7" s="439" customFormat="1" ht="13" x14ac:dyDescent="0.25">
      <c r="A224" s="716"/>
      <c r="B224" s="717" t="s">
        <v>1169</v>
      </c>
      <c r="C224" s="716"/>
      <c r="D224" s="720"/>
      <c r="E224" s="607"/>
      <c r="F224" s="608"/>
      <c r="G224" s="535"/>
    </row>
    <row r="225" spans="1:7" s="439" customFormat="1" ht="25" x14ac:dyDescent="0.25">
      <c r="A225" s="611"/>
      <c r="B225" s="722" t="s">
        <v>1170</v>
      </c>
      <c r="C225" s="611"/>
      <c r="D225" s="613"/>
      <c r="E225" s="607"/>
      <c r="F225" s="608"/>
      <c r="G225" s="535"/>
    </row>
    <row r="226" spans="1:7" s="439" customFormat="1" x14ac:dyDescent="0.25">
      <c r="A226" s="611" t="s">
        <v>1602</v>
      </c>
      <c r="B226" s="617" t="s">
        <v>1171</v>
      </c>
      <c r="C226" s="611" t="s">
        <v>19</v>
      </c>
      <c r="D226" s="613">
        <v>5</v>
      </c>
      <c r="E226" s="607"/>
      <c r="F226" s="608">
        <f>D226*E226</f>
        <v>0</v>
      </c>
      <c r="G226" s="535"/>
    </row>
    <row r="227" spans="1:7" s="439" customFormat="1" ht="25" x14ac:dyDescent="0.25">
      <c r="A227" s="611" t="s">
        <v>1603</v>
      </c>
      <c r="B227" s="723" t="s">
        <v>1172</v>
      </c>
      <c r="C227" s="694" t="s">
        <v>19</v>
      </c>
      <c r="D227" s="724">
        <v>2</v>
      </c>
      <c r="E227" s="607"/>
      <c r="F227" s="608">
        <f>D227*E227</f>
        <v>0</v>
      </c>
      <c r="G227" s="535"/>
    </row>
    <row r="228" spans="1:7" s="439" customFormat="1" ht="13" x14ac:dyDescent="0.25">
      <c r="A228" s="716"/>
      <c r="B228" s="717"/>
      <c r="C228" s="716"/>
      <c r="D228" s="720"/>
      <c r="E228" s="607"/>
      <c r="F228" s="608"/>
      <c r="G228" s="535"/>
    </row>
    <row r="229" spans="1:7" s="439" customFormat="1" ht="13" x14ac:dyDescent="0.25">
      <c r="A229" s="716"/>
      <c r="B229" s="717" t="s">
        <v>454</v>
      </c>
      <c r="C229" s="716"/>
      <c r="D229" s="718"/>
      <c r="E229" s="607"/>
      <c r="F229" s="608"/>
      <c r="G229" s="535"/>
    </row>
    <row r="230" spans="1:7" s="439" customFormat="1" ht="37.5" x14ac:dyDescent="0.25">
      <c r="A230" s="611" t="s">
        <v>1605</v>
      </c>
      <c r="B230" s="725" t="s">
        <v>1173</v>
      </c>
      <c r="C230" s="611" t="s">
        <v>48</v>
      </c>
      <c r="D230" s="619">
        <v>18.399999999999999</v>
      </c>
      <c r="E230" s="607"/>
      <c r="F230" s="608">
        <f>D230*E230</f>
        <v>0</v>
      </c>
      <c r="G230" s="535"/>
    </row>
    <row r="231" spans="1:7" s="439" customFormat="1" x14ac:dyDescent="0.25">
      <c r="A231" s="611"/>
      <c r="B231" s="1122"/>
      <c r="C231" s="611"/>
      <c r="D231" s="619"/>
      <c r="E231" s="607"/>
      <c r="F231" s="608"/>
      <c r="G231" s="535"/>
    </row>
    <row r="232" spans="1:7" s="439" customFormat="1" ht="18.75" customHeight="1" x14ac:dyDescent="0.25">
      <c r="A232" s="611"/>
      <c r="B232" s="675" t="s">
        <v>1174</v>
      </c>
      <c r="C232" s="611"/>
      <c r="D232" s="619"/>
      <c r="E232" s="607"/>
      <c r="F232" s="608"/>
      <c r="G232" s="535"/>
    </row>
    <row r="233" spans="1:7" s="439" customFormat="1" ht="20.25" customHeight="1" x14ac:dyDescent="0.25">
      <c r="A233" s="611" t="s">
        <v>1610</v>
      </c>
      <c r="B233" s="726" t="s">
        <v>1175</v>
      </c>
      <c r="C233" s="368" t="s">
        <v>649</v>
      </c>
      <c r="D233" s="368">
        <v>1</v>
      </c>
      <c r="E233" s="607"/>
      <c r="F233" s="608">
        <f t="shared" ref="F233:F238" si="0">D233*E233</f>
        <v>0</v>
      </c>
      <c r="G233" s="535"/>
    </row>
    <row r="234" spans="1:7" s="439" customFormat="1" ht="44.25" customHeight="1" x14ac:dyDescent="0.25">
      <c r="A234" s="611" t="s">
        <v>1611</v>
      </c>
      <c r="B234" s="727" t="s">
        <v>1176</v>
      </c>
      <c r="C234" s="623" t="s">
        <v>19</v>
      </c>
      <c r="D234" s="728">
        <v>2</v>
      </c>
      <c r="E234" s="607"/>
      <c r="F234" s="608">
        <f t="shared" si="0"/>
        <v>0</v>
      </c>
      <c r="G234" s="535"/>
    </row>
    <row r="235" spans="1:7" s="439" customFormat="1" ht="33" customHeight="1" x14ac:dyDescent="0.25">
      <c r="A235" s="611" t="s">
        <v>1612</v>
      </c>
      <c r="B235" s="729" t="s">
        <v>1177</v>
      </c>
      <c r="C235" s="368" t="s">
        <v>126</v>
      </c>
      <c r="D235" s="622">
        <v>25</v>
      </c>
      <c r="E235" s="607"/>
      <c r="F235" s="608">
        <f t="shared" si="0"/>
        <v>0</v>
      </c>
      <c r="G235" s="535"/>
    </row>
    <row r="236" spans="1:7" s="439" customFormat="1" ht="58.5" customHeight="1" x14ac:dyDescent="0.25">
      <c r="A236" s="611" t="s">
        <v>1613</v>
      </c>
      <c r="B236" s="730" t="s">
        <v>1178</v>
      </c>
      <c r="C236" s="368" t="s">
        <v>649</v>
      </c>
      <c r="D236" s="731">
        <v>1</v>
      </c>
      <c r="E236" s="607"/>
      <c r="F236" s="608">
        <f t="shared" si="0"/>
        <v>0</v>
      </c>
      <c r="G236" s="535"/>
    </row>
    <row r="237" spans="1:7" s="439" customFormat="1" ht="23.25" customHeight="1" x14ac:dyDescent="0.25">
      <c r="A237" s="611" t="s">
        <v>1619</v>
      </c>
      <c r="B237" s="732" t="s">
        <v>1179</v>
      </c>
      <c r="C237" s="733" t="s">
        <v>19</v>
      </c>
      <c r="D237" s="734">
        <v>5</v>
      </c>
      <c r="E237" s="661"/>
      <c r="F237" s="608">
        <f t="shared" si="0"/>
        <v>0</v>
      </c>
      <c r="G237" s="535"/>
    </row>
    <row r="238" spans="1:7" s="439" customFormat="1" x14ac:dyDescent="0.25">
      <c r="A238" s="611" t="s">
        <v>1620</v>
      </c>
      <c r="B238" s="732" t="s">
        <v>1180</v>
      </c>
      <c r="C238" s="733" t="s">
        <v>19</v>
      </c>
      <c r="D238" s="734">
        <v>1</v>
      </c>
      <c r="E238" s="661"/>
      <c r="F238" s="608">
        <f t="shared" si="0"/>
        <v>0</v>
      </c>
      <c r="G238" s="535"/>
    </row>
    <row r="239" spans="1:7" s="439" customFormat="1" x14ac:dyDescent="0.25">
      <c r="A239" s="611"/>
      <c r="B239" s="1114"/>
      <c r="C239" s="368"/>
      <c r="D239" s="622"/>
      <c r="E239" s="607"/>
      <c r="F239" s="608"/>
      <c r="G239" s="535"/>
    </row>
    <row r="240" spans="1:7" s="439" customFormat="1" ht="13" x14ac:dyDescent="0.25">
      <c r="A240" s="611"/>
      <c r="B240" s="675" t="s">
        <v>1181</v>
      </c>
      <c r="C240" s="611"/>
      <c r="D240" s="619"/>
      <c r="E240" s="607"/>
      <c r="F240" s="608"/>
      <c r="G240" s="535"/>
    </row>
    <row r="241" spans="1:8" s="439" customFormat="1" ht="45.75" customHeight="1" x14ac:dyDescent="0.25">
      <c r="A241" s="611" t="s">
        <v>1621</v>
      </c>
      <c r="B241" s="348" t="s">
        <v>1182</v>
      </c>
      <c r="C241" s="349" t="s">
        <v>649</v>
      </c>
      <c r="D241" s="390">
        <v>1</v>
      </c>
      <c r="E241" s="607"/>
      <c r="F241" s="608">
        <f>D241*E241</f>
        <v>0</v>
      </c>
      <c r="G241" s="535"/>
    </row>
    <row r="242" spans="1:8" s="439" customFormat="1" ht="111.75" customHeight="1" x14ac:dyDescent="0.25">
      <c r="A242" s="611" t="s">
        <v>1622</v>
      </c>
      <c r="B242" s="735" t="s">
        <v>1183</v>
      </c>
      <c r="C242" s="349" t="s">
        <v>19</v>
      </c>
      <c r="D242" s="419">
        <v>2</v>
      </c>
      <c r="E242" s="607"/>
      <c r="F242" s="608">
        <f>D242*E242</f>
        <v>0</v>
      </c>
      <c r="G242" s="535"/>
    </row>
    <row r="243" spans="1:8" s="439" customFormat="1" ht="47.25" customHeight="1" x14ac:dyDescent="0.25">
      <c r="A243" s="611" t="s">
        <v>1623</v>
      </c>
      <c r="B243" s="736" t="s">
        <v>1184</v>
      </c>
      <c r="C243" s="349" t="s">
        <v>19</v>
      </c>
      <c r="D243" s="419">
        <v>1</v>
      </c>
      <c r="E243" s="607"/>
      <c r="F243" s="608">
        <f>D243*E243</f>
        <v>0</v>
      </c>
      <c r="G243" s="535"/>
    </row>
    <row r="244" spans="1:8" s="439" customFormat="1" ht="25" x14ac:dyDescent="0.25">
      <c r="A244" s="611" t="s">
        <v>1624</v>
      </c>
      <c r="B244" s="729" t="s">
        <v>1185</v>
      </c>
      <c r="C244" s="368" t="s">
        <v>19</v>
      </c>
      <c r="D244" s="737">
        <v>5</v>
      </c>
      <c r="E244" s="630"/>
      <c r="F244" s="608">
        <f>D244*E244</f>
        <v>0</v>
      </c>
      <c r="G244" s="535"/>
    </row>
    <row r="245" spans="1:8" s="439" customFormat="1" x14ac:dyDescent="0.25">
      <c r="A245" s="654"/>
      <c r="B245" s="683"/>
      <c r="C245" s="654"/>
      <c r="D245" s="684"/>
      <c r="E245" s="657"/>
      <c r="F245" s="659"/>
      <c r="G245" s="535"/>
    </row>
    <row r="246" spans="1:8" s="439" customFormat="1" ht="13" x14ac:dyDescent="0.25">
      <c r="A246" s="738"/>
      <c r="B246" s="739"/>
      <c r="C246" s="740"/>
      <c r="D246" s="741"/>
      <c r="E246" s="742"/>
      <c r="F246" s="742"/>
      <c r="G246" s="535"/>
    </row>
    <row r="247" spans="1:8" s="439" customFormat="1" ht="19.5" customHeight="1" x14ac:dyDescent="0.25">
      <c r="A247" s="626"/>
      <c r="B247" s="717" t="s">
        <v>1187</v>
      </c>
      <c r="C247" s="368"/>
      <c r="D247" s="643"/>
      <c r="E247" s="607"/>
      <c r="F247" s="608"/>
      <c r="G247" s="535"/>
    </row>
    <row r="248" spans="1:8" s="439" customFormat="1" ht="34.5" customHeight="1" x14ac:dyDescent="0.25">
      <c r="A248" s="611" t="s">
        <v>1625</v>
      </c>
      <c r="B248" s="743" t="s">
        <v>1188</v>
      </c>
      <c r="C248" s="623" t="s">
        <v>649</v>
      </c>
      <c r="D248" s="728">
        <v>1</v>
      </c>
      <c r="E248" s="630"/>
      <c r="F248" s="608">
        <f>D248*E248</f>
        <v>0</v>
      </c>
      <c r="G248" s="535"/>
    </row>
    <row r="249" spans="1:8" s="439" customFormat="1" ht="45" customHeight="1" x14ac:dyDescent="0.25">
      <c r="A249" s="611" t="s">
        <v>1626</v>
      </c>
      <c r="B249" s="744" t="s">
        <v>1189</v>
      </c>
      <c r="C249" s="694" t="s">
        <v>649</v>
      </c>
      <c r="D249" s="745">
        <v>1</v>
      </c>
      <c r="E249" s="630"/>
      <c r="F249" s="608">
        <f>D249*E249</f>
        <v>0</v>
      </c>
      <c r="G249" s="535"/>
    </row>
    <row r="250" spans="1:8" s="439" customFormat="1" ht="58.5" customHeight="1" x14ac:dyDescent="0.25">
      <c r="A250" s="611" t="s">
        <v>1627</v>
      </c>
      <c r="B250" s="746" t="s">
        <v>1190</v>
      </c>
      <c r="C250" s="747" t="s">
        <v>649</v>
      </c>
      <c r="D250" s="748">
        <v>1</v>
      </c>
      <c r="E250" s="749"/>
      <c r="F250" s="608">
        <f>D250*E250</f>
        <v>0</v>
      </c>
      <c r="G250" s="535"/>
    </row>
    <row r="251" spans="1:8" s="763" customFormat="1" ht="13" thickBot="1" x14ac:dyDescent="0.3">
      <c r="A251" s="753"/>
      <c r="B251" s="432"/>
      <c r="C251" s="424"/>
      <c r="D251" s="426"/>
      <c r="E251" s="427"/>
      <c r="F251" s="431"/>
      <c r="G251" s="761"/>
      <c r="H251" s="762"/>
    </row>
    <row r="252" spans="1:8" s="439" customFormat="1" ht="19.5" customHeight="1" thickTop="1" x14ac:dyDescent="0.25">
      <c r="A252" s="2176" t="s">
        <v>103</v>
      </c>
      <c r="B252" s="2176"/>
      <c r="C252" s="2176"/>
      <c r="D252" s="2176"/>
      <c r="E252" s="2176"/>
      <c r="F252" s="1430">
        <f>SUM(F224:F251)</f>
        <v>0</v>
      </c>
      <c r="G252" s="535"/>
    </row>
    <row r="253" spans="1:8" s="763" customFormat="1" x14ac:dyDescent="0.25">
      <c r="A253" s="753"/>
      <c r="B253" s="432"/>
      <c r="C253" s="424"/>
      <c r="D253" s="426"/>
      <c r="E253" s="427"/>
      <c r="F253" s="431"/>
      <c r="G253" s="761"/>
      <c r="H253" s="762"/>
    </row>
    <row r="254" spans="1:8" s="763" customFormat="1" x14ac:dyDescent="0.25">
      <c r="A254" s="753"/>
      <c r="B254" s="432"/>
      <c r="C254" s="424"/>
      <c r="D254" s="426"/>
      <c r="E254" s="427"/>
      <c r="F254" s="431"/>
      <c r="G254" s="761"/>
      <c r="H254" s="762"/>
    </row>
    <row r="255" spans="1:8" s="763" customFormat="1" x14ac:dyDescent="0.25">
      <c r="A255" s="753"/>
      <c r="C255" s="424"/>
      <c r="D255" s="426"/>
      <c r="E255" s="427"/>
      <c r="F255" s="431"/>
      <c r="G255" s="761"/>
      <c r="H255" s="762"/>
    </row>
    <row r="256" spans="1:8" s="763" customFormat="1" x14ac:dyDescent="0.25">
      <c r="A256" s="753"/>
      <c r="B256" s="432"/>
      <c r="C256" s="424"/>
      <c r="D256" s="426"/>
      <c r="E256" s="427"/>
      <c r="F256" s="431"/>
      <c r="G256" s="761"/>
      <c r="H256" s="762"/>
    </row>
    <row r="257" spans="1:8" s="763" customFormat="1" x14ac:dyDescent="0.25">
      <c r="A257" s="753"/>
      <c r="B257" s="432"/>
      <c r="C257" s="424"/>
      <c r="D257" s="426"/>
      <c r="E257" s="427"/>
      <c r="F257" s="431"/>
      <c r="G257" s="761"/>
      <c r="H257" s="762"/>
    </row>
    <row r="258" spans="1:8" s="763" customFormat="1" ht="13" x14ac:dyDescent="0.25">
      <c r="A258" s="753"/>
      <c r="B258" s="429" t="s">
        <v>1972</v>
      </c>
      <c r="C258" s="424"/>
      <c r="D258" s="426"/>
      <c r="E258" s="427"/>
      <c r="F258" s="427"/>
      <c r="G258" s="761"/>
      <c r="H258" s="762"/>
    </row>
    <row r="259" spans="1:8" s="763" customFormat="1" x14ac:dyDescent="0.25">
      <c r="A259" s="753"/>
      <c r="B259" s="430"/>
      <c r="C259" s="424"/>
      <c r="D259" s="426"/>
      <c r="E259" s="427"/>
      <c r="F259" s="431"/>
      <c r="G259" s="761"/>
      <c r="H259" s="762"/>
    </row>
    <row r="260" spans="1:8" s="763" customFormat="1" x14ac:dyDescent="0.25">
      <c r="A260" s="753"/>
      <c r="B260" s="432" t="s">
        <v>1965</v>
      </c>
      <c r="C260" s="424"/>
      <c r="D260" s="426"/>
      <c r="E260" s="427"/>
      <c r="F260" s="431">
        <f>+F57</f>
        <v>0</v>
      </c>
      <c r="G260" s="761"/>
      <c r="H260" s="762"/>
    </row>
    <row r="261" spans="1:8" s="763" customFormat="1" x14ac:dyDescent="0.25">
      <c r="A261" s="753"/>
      <c r="B261" s="432"/>
      <c r="C261" s="424"/>
      <c r="D261" s="426"/>
      <c r="E261" s="427"/>
      <c r="F261" s="431"/>
      <c r="G261" s="761"/>
      <c r="H261" s="762"/>
    </row>
    <row r="262" spans="1:8" s="763" customFormat="1" x14ac:dyDescent="0.25">
      <c r="A262" s="753"/>
      <c r="B262" s="432" t="s">
        <v>1966</v>
      </c>
      <c r="C262" s="424"/>
      <c r="D262" s="426"/>
      <c r="E262" s="427"/>
      <c r="F262" s="431">
        <f>+F114</f>
        <v>0</v>
      </c>
      <c r="G262" s="761"/>
      <c r="H262" s="762"/>
    </row>
    <row r="263" spans="1:8" s="763" customFormat="1" x14ac:dyDescent="0.25">
      <c r="A263" s="753"/>
      <c r="B263" s="432"/>
      <c r="C263" s="424"/>
      <c r="D263" s="426"/>
      <c r="E263" s="427"/>
      <c r="F263" s="431"/>
      <c r="G263" s="761"/>
      <c r="H263" s="762"/>
    </row>
    <row r="264" spans="1:8" s="763" customFormat="1" x14ac:dyDescent="0.25">
      <c r="A264" s="753"/>
      <c r="B264" s="432" t="s">
        <v>1967</v>
      </c>
      <c r="C264" s="424"/>
      <c r="D264" s="426"/>
      <c r="E264" s="427"/>
      <c r="F264" s="431">
        <f>+F173</f>
        <v>0</v>
      </c>
      <c r="G264" s="761"/>
      <c r="H264" s="762"/>
    </row>
    <row r="265" spans="1:8" s="763" customFormat="1" x14ac:dyDescent="0.25">
      <c r="A265" s="753"/>
      <c r="B265" s="432"/>
      <c r="C265" s="424"/>
      <c r="D265" s="426"/>
      <c r="E265" s="427"/>
      <c r="F265" s="431"/>
      <c r="G265" s="761"/>
      <c r="H265" s="762"/>
    </row>
    <row r="266" spans="1:8" s="763" customFormat="1" x14ac:dyDescent="0.25">
      <c r="A266" s="753"/>
      <c r="B266" s="432" t="s">
        <v>1968</v>
      </c>
      <c r="C266" s="424"/>
      <c r="D266" s="426"/>
      <c r="E266" s="427"/>
      <c r="F266" s="431">
        <f>+F223</f>
        <v>0</v>
      </c>
      <c r="G266" s="761"/>
      <c r="H266" s="762"/>
    </row>
    <row r="267" spans="1:8" s="763" customFormat="1" x14ac:dyDescent="0.25">
      <c r="A267" s="753"/>
      <c r="B267" s="432"/>
      <c r="C267" s="424"/>
      <c r="D267" s="426"/>
      <c r="E267" s="427"/>
      <c r="F267" s="431"/>
      <c r="G267" s="761"/>
      <c r="H267" s="762"/>
    </row>
    <row r="268" spans="1:8" s="763" customFormat="1" x14ac:dyDescent="0.25">
      <c r="A268" s="753"/>
      <c r="B268" s="432" t="s">
        <v>1969</v>
      </c>
      <c r="C268" s="424"/>
      <c r="D268" s="426"/>
      <c r="E268" s="427"/>
      <c r="F268" s="431">
        <f>+F252</f>
        <v>0</v>
      </c>
      <c r="G268" s="761"/>
      <c r="H268" s="762"/>
    </row>
    <row r="269" spans="1:8" s="763" customFormat="1" x14ac:dyDescent="0.25">
      <c r="A269" s="753"/>
      <c r="B269" s="432"/>
      <c r="C269" s="424"/>
      <c r="D269" s="426"/>
      <c r="E269" s="427"/>
      <c r="F269" s="431"/>
      <c r="G269" s="761"/>
      <c r="H269" s="762"/>
    </row>
    <row r="270" spans="1:8" s="763" customFormat="1" x14ac:dyDescent="0.25">
      <c r="A270" s="753"/>
      <c r="B270" s="432"/>
      <c r="C270" s="424"/>
      <c r="D270" s="426"/>
      <c r="E270" s="427"/>
      <c r="F270" s="431"/>
      <c r="G270" s="761"/>
      <c r="H270" s="762"/>
    </row>
    <row r="271" spans="1:8" s="763" customFormat="1" x14ac:dyDescent="0.25">
      <c r="A271" s="753"/>
      <c r="B271" s="432"/>
      <c r="C271" s="424"/>
      <c r="D271" s="426"/>
      <c r="E271" s="427"/>
      <c r="F271" s="431"/>
      <c r="G271" s="761"/>
      <c r="H271" s="762"/>
    </row>
    <row r="272" spans="1:8" s="763" customFormat="1" x14ac:dyDescent="0.25">
      <c r="A272" s="753"/>
      <c r="B272" s="432"/>
      <c r="C272" s="424"/>
      <c r="D272" s="426"/>
      <c r="E272" s="427"/>
      <c r="F272" s="431"/>
      <c r="G272" s="761"/>
      <c r="H272" s="762"/>
    </row>
    <row r="273" spans="1:8" s="763" customFormat="1" x14ac:dyDescent="0.25">
      <c r="A273" s="753"/>
      <c r="B273" s="432"/>
      <c r="C273" s="424"/>
      <c r="D273" s="426"/>
      <c r="E273" s="427"/>
      <c r="F273" s="431"/>
      <c r="G273" s="761"/>
      <c r="H273" s="762"/>
    </row>
    <row r="274" spans="1:8" s="763" customFormat="1" x14ac:dyDescent="0.25">
      <c r="A274" s="753"/>
      <c r="B274" s="432"/>
      <c r="C274" s="424"/>
      <c r="D274" s="426"/>
      <c r="E274" s="427"/>
      <c r="F274" s="431"/>
      <c r="G274" s="761"/>
      <c r="H274" s="762"/>
    </row>
    <row r="275" spans="1:8" s="763" customFormat="1" x14ac:dyDescent="0.25">
      <c r="A275" s="753"/>
      <c r="B275" s="432"/>
      <c r="C275" s="424"/>
      <c r="D275" s="426"/>
      <c r="E275" s="427"/>
      <c r="F275" s="431"/>
      <c r="G275" s="761"/>
      <c r="H275" s="762"/>
    </row>
    <row r="276" spans="1:8" s="763" customFormat="1" x14ac:dyDescent="0.25">
      <c r="A276" s="753"/>
      <c r="B276" s="432"/>
      <c r="C276" s="424"/>
      <c r="D276" s="426"/>
      <c r="E276" s="427"/>
      <c r="F276" s="431"/>
      <c r="G276" s="761"/>
      <c r="H276" s="762"/>
    </row>
    <row r="277" spans="1:8" s="763" customFormat="1" x14ac:dyDescent="0.25">
      <c r="A277" s="753"/>
      <c r="B277" s="432"/>
      <c r="C277" s="424"/>
      <c r="D277" s="426"/>
      <c r="E277" s="427"/>
      <c r="F277" s="431"/>
      <c r="G277" s="761"/>
      <c r="H277" s="762"/>
    </row>
    <row r="278" spans="1:8" s="763" customFormat="1" x14ac:dyDescent="0.25">
      <c r="A278" s="753"/>
      <c r="B278" s="432"/>
      <c r="C278" s="424"/>
      <c r="D278" s="426"/>
      <c r="E278" s="427"/>
      <c r="F278" s="431"/>
      <c r="G278" s="761"/>
      <c r="H278" s="762"/>
    </row>
    <row r="279" spans="1:8" s="763" customFormat="1" x14ac:dyDescent="0.25">
      <c r="A279" s="753"/>
      <c r="B279" s="432"/>
      <c r="C279" s="424"/>
      <c r="D279" s="426"/>
      <c r="E279" s="427"/>
      <c r="F279" s="431"/>
      <c r="G279" s="761"/>
      <c r="H279" s="762"/>
    </row>
    <row r="280" spans="1:8" s="763" customFormat="1" x14ac:dyDescent="0.25">
      <c r="A280" s="753"/>
      <c r="B280" s="432"/>
      <c r="C280" s="424"/>
      <c r="D280" s="426"/>
      <c r="E280" s="427"/>
      <c r="F280" s="431"/>
      <c r="G280" s="761"/>
      <c r="H280" s="762"/>
    </row>
    <row r="281" spans="1:8" s="763" customFormat="1" x14ac:dyDescent="0.25">
      <c r="A281" s="753"/>
      <c r="B281" s="432"/>
      <c r="C281" s="424"/>
      <c r="D281" s="426"/>
      <c r="E281" s="427"/>
      <c r="F281" s="431"/>
      <c r="G281" s="761"/>
      <c r="H281" s="762"/>
    </row>
    <row r="282" spans="1:8" s="763" customFormat="1" x14ac:dyDescent="0.25">
      <c r="A282" s="753"/>
      <c r="B282" s="432"/>
      <c r="C282" s="424"/>
      <c r="D282" s="426"/>
      <c r="E282" s="427"/>
      <c r="F282" s="431"/>
      <c r="G282" s="761"/>
      <c r="H282" s="762"/>
    </row>
    <row r="283" spans="1:8" s="763" customFormat="1" x14ac:dyDescent="0.25">
      <c r="A283" s="753"/>
      <c r="B283" s="432"/>
      <c r="C283" s="424"/>
      <c r="D283" s="426"/>
      <c r="E283" s="427"/>
      <c r="F283" s="431"/>
      <c r="G283" s="761"/>
      <c r="H283" s="762"/>
    </row>
    <row r="284" spans="1:8" s="763" customFormat="1" x14ac:dyDescent="0.25">
      <c r="A284" s="753"/>
      <c r="B284" s="432"/>
      <c r="C284" s="424"/>
      <c r="D284" s="426"/>
      <c r="E284" s="427"/>
      <c r="F284" s="431"/>
      <c r="G284" s="761"/>
      <c r="H284" s="762"/>
    </row>
    <row r="285" spans="1:8" s="763" customFormat="1" x14ac:dyDescent="0.25">
      <c r="A285" s="753"/>
      <c r="B285" s="432"/>
      <c r="C285" s="424"/>
      <c r="D285" s="426"/>
      <c r="E285" s="427"/>
      <c r="F285" s="431"/>
      <c r="G285" s="761"/>
      <c r="H285" s="762"/>
    </row>
    <row r="286" spans="1:8" s="763" customFormat="1" x14ac:dyDescent="0.25">
      <c r="A286" s="753"/>
      <c r="B286" s="432"/>
      <c r="C286" s="424"/>
      <c r="D286" s="426"/>
      <c r="E286" s="427"/>
      <c r="F286" s="431"/>
      <c r="G286" s="761"/>
      <c r="H286" s="762"/>
    </row>
    <row r="287" spans="1:8" s="763" customFormat="1" x14ac:dyDescent="0.25">
      <c r="A287" s="753"/>
      <c r="B287" s="432"/>
      <c r="C287" s="424"/>
      <c r="D287" s="426"/>
      <c r="E287" s="427"/>
      <c r="F287" s="431"/>
      <c r="G287" s="761"/>
      <c r="H287" s="762"/>
    </row>
    <row r="288" spans="1:8" s="763" customFormat="1" x14ac:dyDescent="0.25">
      <c r="A288" s="753"/>
      <c r="B288" s="432"/>
      <c r="C288" s="424"/>
      <c r="D288" s="426"/>
      <c r="E288" s="427"/>
      <c r="F288" s="431"/>
      <c r="G288" s="761"/>
      <c r="H288" s="762"/>
    </row>
    <row r="289" spans="1:8" s="763" customFormat="1" x14ac:dyDescent="0.25">
      <c r="A289" s="753"/>
      <c r="B289" s="432"/>
      <c r="C289" s="424"/>
      <c r="D289" s="426"/>
      <c r="E289" s="427"/>
      <c r="F289" s="431"/>
      <c r="G289" s="761"/>
      <c r="H289" s="762"/>
    </row>
    <row r="290" spans="1:8" s="763" customFormat="1" x14ac:dyDescent="0.25">
      <c r="A290" s="753"/>
      <c r="B290" s="432"/>
      <c r="C290" s="424"/>
      <c r="D290" s="426"/>
      <c r="E290" s="427"/>
      <c r="F290" s="431"/>
      <c r="G290" s="761"/>
      <c r="H290" s="762"/>
    </row>
    <row r="291" spans="1:8" s="763" customFormat="1" x14ac:dyDescent="0.25">
      <c r="A291" s="753"/>
      <c r="B291" s="432"/>
      <c r="C291" s="424"/>
      <c r="D291" s="426"/>
      <c r="E291" s="427"/>
      <c r="F291" s="431"/>
      <c r="G291" s="761"/>
      <c r="H291" s="762"/>
    </row>
    <row r="292" spans="1:8" s="763" customFormat="1" x14ac:dyDescent="0.25">
      <c r="A292" s="753"/>
      <c r="B292" s="432"/>
      <c r="C292" s="424"/>
      <c r="D292" s="426"/>
      <c r="E292" s="427"/>
      <c r="F292" s="431"/>
      <c r="G292" s="761"/>
      <c r="H292" s="762"/>
    </row>
    <row r="293" spans="1:8" s="763" customFormat="1" x14ac:dyDescent="0.25">
      <c r="A293" s="753"/>
      <c r="B293" s="432"/>
      <c r="C293" s="424"/>
      <c r="D293" s="426"/>
      <c r="E293" s="427"/>
      <c r="F293" s="431"/>
      <c r="G293" s="761"/>
      <c r="H293" s="762"/>
    </row>
    <row r="294" spans="1:8" s="763" customFormat="1" x14ac:dyDescent="0.25">
      <c r="A294" s="753"/>
      <c r="B294" s="432"/>
      <c r="C294" s="424"/>
      <c r="D294" s="426"/>
      <c r="E294" s="427"/>
      <c r="F294" s="431"/>
      <c r="G294" s="761"/>
      <c r="H294" s="762"/>
    </row>
    <row r="295" spans="1:8" s="763" customFormat="1" x14ac:dyDescent="0.25">
      <c r="A295" s="753"/>
      <c r="B295" s="432"/>
      <c r="C295" s="424"/>
      <c r="D295" s="426"/>
      <c r="E295" s="427"/>
      <c r="F295" s="431"/>
      <c r="G295" s="761"/>
      <c r="H295" s="762"/>
    </row>
    <row r="296" spans="1:8" s="763" customFormat="1" x14ac:dyDescent="0.25">
      <c r="A296" s="753"/>
      <c r="B296" s="432"/>
      <c r="C296" s="424"/>
      <c r="D296" s="426"/>
      <c r="E296" s="427"/>
      <c r="F296" s="431"/>
      <c r="G296" s="761"/>
      <c r="H296" s="762"/>
    </row>
    <row r="297" spans="1:8" s="763" customFormat="1" x14ac:dyDescent="0.25">
      <c r="A297" s="753"/>
      <c r="B297" s="432"/>
      <c r="C297" s="424"/>
      <c r="D297" s="426"/>
      <c r="E297" s="427"/>
      <c r="F297" s="431"/>
      <c r="G297" s="761"/>
      <c r="H297" s="762"/>
    </row>
    <row r="298" spans="1:8" s="763" customFormat="1" x14ac:dyDescent="0.25">
      <c r="A298" s="753"/>
      <c r="B298" s="432"/>
      <c r="C298" s="424"/>
      <c r="D298" s="426"/>
      <c r="E298" s="427"/>
      <c r="F298" s="431"/>
      <c r="G298" s="761"/>
      <c r="H298" s="762"/>
    </row>
    <row r="299" spans="1:8" s="763" customFormat="1" x14ac:dyDescent="0.25">
      <c r="A299" s="753"/>
      <c r="B299" s="432"/>
      <c r="C299" s="424"/>
      <c r="D299" s="426"/>
      <c r="E299" s="427"/>
      <c r="F299" s="431"/>
      <c r="G299" s="761"/>
      <c r="H299" s="762"/>
    </row>
    <row r="300" spans="1:8" s="763" customFormat="1" x14ac:dyDescent="0.25">
      <c r="A300" s="753"/>
      <c r="B300" s="432"/>
      <c r="C300" s="424"/>
      <c r="D300" s="426"/>
      <c r="E300" s="427"/>
      <c r="F300" s="431"/>
      <c r="G300" s="761"/>
      <c r="H300" s="762"/>
    </row>
    <row r="301" spans="1:8" s="763" customFormat="1" x14ac:dyDescent="0.25">
      <c r="A301" s="753"/>
      <c r="B301" s="432"/>
      <c r="C301" s="424"/>
      <c r="D301" s="426"/>
      <c r="E301" s="427"/>
      <c r="F301" s="431"/>
      <c r="G301" s="761"/>
      <c r="H301" s="762"/>
    </row>
    <row r="302" spans="1:8" s="763" customFormat="1" x14ac:dyDescent="0.25">
      <c r="A302" s="753"/>
      <c r="B302" s="432"/>
      <c r="C302" s="424"/>
      <c r="D302" s="426"/>
      <c r="E302" s="427"/>
      <c r="F302" s="431"/>
      <c r="G302" s="761"/>
      <c r="H302" s="762"/>
    </row>
    <row r="303" spans="1:8" s="763" customFormat="1" x14ac:dyDescent="0.25">
      <c r="A303" s="753"/>
      <c r="B303" s="432"/>
      <c r="C303" s="424"/>
      <c r="D303" s="426"/>
      <c r="E303" s="427"/>
      <c r="F303" s="431"/>
      <c r="G303" s="761"/>
      <c r="H303" s="762"/>
    </row>
    <row r="304" spans="1:8" s="763" customFormat="1" x14ac:dyDescent="0.25">
      <c r="A304" s="753"/>
      <c r="B304" s="432"/>
      <c r="C304" s="424"/>
      <c r="D304" s="426"/>
      <c r="E304" s="427"/>
      <c r="F304" s="431"/>
      <c r="G304" s="761"/>
      <c r="H304" s="762"/>
    </row>
    <row r="305" spans="1:8" s="763" customFormat="1" x14ac:dyDescent="0.25">
      <c r="A305" s="753"/>
      <c r="B305" s="432"/>
      <c r="C305" s="424"/>
      <c r="D305" s="426"/>
      <c r="E305" s="427"/>
      <c r="F305" s="431"/>
      <c r="G305" s="761"/>
      <c r="H305" s="762"/>
    </row>
    <row r="306" spans="1:8" s="763" customFormat="1" x14ac:dyDescent="0.25">
      <c r="A306" s="753"/>
      <c r="B306" s="432"/>
      <c r="C306" s="424"/>
      <c r="D306" s="426"/>
      <c r="E306" s="427"/>
      <c r="F306" s="431"/>
      <c r="G306" s="761"/>
      <c r="H306" s="762"/>
    </row>
    <row r="307" spans="1:8" s="763" customFormat="1" x14ac:dyDescent="0.25">
      <c r="A307" s="753"/>
      <c r="B307" s="432"/>
      <c r="C307" s="424"/>
      <c r="D307" s="426"/>
      <c r="E307" s="427"/>
      <c r="F307" s="431"/>
      <c r="G307" s="761"/>
      <c r="H307" s="762"/>
    </row>
    <row r="308" spans="1:8" s="763" customFormat="1" x14ac:dyDescent="0.25">
      <c r="A308" s="753"/>
      <c r="B308" s="432"/>
      <c r="C308" s="424"/>
      <c r="D308" s="426"/>
      <c r="E308" s="427"/>
      <c r="F308" s="431"/>
      <c r="G308" s="761"/>
      <c r="H308" s="762"/>
    </row>
    <row r="309" spans="1:8" s="763" customFormat="1" x14ac:dyDescent="0.25">
      <c r="A309" s="753"/>
      <c r="B309" s="432"/>
      <c r="C309" s="424"/>
      <c r="D309" s="426"/>
      <c r="E309" s="427"/>
      <c r="F309" s="431"/>
      <c r="G309" s="761"/>
      <c r="H309" s="762"/>
    </row>
    <row r="310" spans="1:8" s="763" customFormat="1" x14ac:dyDescent="0.25">
      <c r="A310" s="753"/>
      <c r="B310" s="423"/>
      <c r="C310" s="424"/>
      <c r="D310" s="426"/>
      <c r="E310" s="427"/>
      <c r="F310" s="431"/>
      <c r="G310" s="761"/>
      <c r="H310" s="762"/>
    </row>
    <row r="311" spans="1:8" s="763" customFormat="1" ht="13" thickBot="1" x14ac:dyDescent="0.3">
      <c r="A311" s="753"/>
      <c r="B311" s="767"/>
      <c r="C311" s="753"/>
      <c r="D311" s="755"/>
      <c r="E311" s="756"/>
      <c r="F311" s="757"/>
      <c r="G311" s="761"/>
      <c r="H311" s="762"/>
    </row>
    <row r="312" spans="1:8" s="763" customFormat="1" ht="22.5" customHeight="1" thickTop="1" x14ac:dyDescent="0.25">
      <c r="A312" s="2226" t="s">
        <v>677</v>
      </c>
      <c r="B312" s="2227"/>
      <c r="C312" s="2227"/>
      <c r="D312" s="2227"/>
      <c r="E312" s="2227"/>
      <c r="F312" s="1429">
        <f>SUM(F259:F311)</f>
        <v>0</v>
      </c>
      <c r="G312" s="761"/>
      <c r="H312" s="762"/>
    </row>
    <row r="313" spans="1:8" s="763" customFormat="1" x14ac:dyDescent="0.25">
      <c r="A313" s="768"/>
      <c r="B313" s="769"/>
      <c r="C313" s="768"/>
      <c r="D313" s="768"/>
      <c r="E313" s="770"/>
      <c r="F313" s="770"/>
      <c r="G313" s="761"/>
      <c r="H313" s="762"/>
    </row>
    <row r="314" spans="1:8" s="763" customFormat="1" x14ac:dyDescent="0.25">
      <c r="A314" s="768"/>
      <c r="B314" s="769"/>
      <c r="C314" s="768"/>
      <c r="D314" s="768"/>
      <c r="E314" s="770"/>
      <c r="F314" s="770"/>
      <c r="G314" s="761"/>
      <c r="H314" s="762"/>
    </row>
    <row r="315" spans="1:8" s="763" customFormat="1" x14ac:dyDescent="0.25">
      <c r="A315" s="768"/>
      <c r="B315" s="769"/>
      <c r="C315" s="768"/>
      <c r="D315" s="768"/>
      <c r="E315" s="770"/>
      <c r="F315" s="770"/>
      <c r="G315" s="761"/>
      <c r="H315" s="762"/>
    </row>
    <row r="316" spans="1:8" s="763" customFormat="1" x14ac:dyDescent="0.25">
      <c r="A316" s="768"/>
      <c r="B316" s="769"/>
      <c r="C316" s="768"/>
      <c r="D316" s="768"/>
      <c r="E316" s="770"/>
      <c r="F316" s="770"/>
      <c r="G316" s="761"/>
      <c r="H316" s="762"/>
    </row>
    <row r="317" spans="1:8" s="763" customFormat="1" x14ac:dyDescent="0.25">
      <c r="A317" s="768"/>
      <c r="B317" s="769"/>
      <c r="C317" s="768"/>
      <c r="D317" s="768"/>
      <c r="E317" s="770"/>
      <c r="F317" s="770"/>
      <c r="G317" s="761"/>
      <c r="H317" s="762"/>
    </row>
    <row r="318" spans="1:8" s="763" customFormat="1" x14ac:dyDescent="0.25">
      <c r="A318" s="768"/>
      <c r="B318" s="769"/>
      <c r="C318" s="768"/>
      <c r="D318" s="768"/>
      <c r="E318" s="770"/>
      <c r="F318" s="770"/>
      <c r="G318" s="761"/>
      <c r="H318" s="762"/>
    </row>
    <row r="367" spans="4:6" x14ac:dyDescent="0.25">
      <c r="D367" s="768" t="s">
        <v>1881</v>
      </c>
      <c r="E367" s="770" t="s">
        <v>1881</v>
      </c>
      <c r="F367" s="770" t="s">
        <v>1881</v>
      </c>
    </row>
  </sheetData>
  <mergeCells count="9">
    <mergeCell ref="A252:E252"/>
    <mergeCell ref="A312:E312"/>
    <mergeCell ref="A1:F1"/>
    <mergeCell ref="A2:F2"/>
    <mergeCell ref="A57:E57"/>
    <mergeCell ref="A114:E114"/>
    <mergeCell ref="A173:E173"/>
    <mergeCell ref="A223:E223"/>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3" manualBreakCount="3">
    <brk id="57" max="5" man="1"/>
    <brk id="114" max="5" man="1"/>
    <brk id="252"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0"/>
  <sheetViews>
    <sheetView view="pageBreakPreview" zoomScale="90" zoomScaleNormal="75" zoomScaleSheetLayoutView="90" workbookViewId="0">
      <pane ySplit="5" topLeftCell="A201" activePane="bottomLeft" state="frozen"/>
      <selection activeCell="A5" sqref="A5:F5"/>
      <selection pane="bottomLeft" activeCell="B207" sqref="B207"/>
    </sheetView>
  </sheetViews>
  <sheetFormatPr defaultColWidth="6.7265625" defaultRowHeight="12.5" x14ac:dyDescent="0.25"/>
  <cols>
    <col min="1" max="1" width="8.7265625" style="768" customWidth="1"/>
    <col min="2" max="2" width="66.81640625" style="769" customWidth="1"/>
    <col min="3" max="3" width="7.54296875" style="768" customWidth="1"/>
    <col min="4" max="4" width="9.453125" style="768" customWidth="1"/>
    <col min="5" max="5" width="12.1796875" style="770" customWidth="1"/>
    <col min="6" max="6" width="14.1796875" style="770" customWidth="1"/>
    <col min="7" max="7" width="16.54296875" style="771" bestFit="1" customWidth="1"/>
    <col min="8" max="8" width="15" style="772" bestFit="1" customWidth="1"/>
    <col min="9" max="9" width="46" style="773" customWidth="1"/>
    <col min="10" max="10" width="13.453125" style="773" bestFit="1" customWidth="1"/>
    <col min="11" max="255" width="9.54296875" style="773" customWidth="1"/>
    <col min="256" max="16384" width="6.7265625" style="773"/>
  </cols>
  <sheetData>
    <row r="1" spans="1:7" s="1121" customFormat="1" ht="13" x14ac:dyDescent="0.25">
      <c r="A1" s="2095" t="s">
        <v>0</v>
      </c>
      <c r="B1" s="2095"/>
      <c r="C1" s="2095"/>
      <c r="D1" s="2095"/>
      <c r="E1" s="2095"/>
      <c r="F1" s="2095"/>
      <c r="G1" s="1120"/>
    </row>
    <row r="2" spans="1:7" s="587" customFormat="1" ht="13" x14ac:dyDescent="0.25">
      <c r="A2" s="2095" t="s">
        <v>2491</v>
      </c>
      <c r="B2" s="2095"/>
      <c r="C2" s="2095"/>
      <c r="D2" s="2095"/>
      <c r="E2" s="2095"/>
      <c r="F2" s="2095"/>
      <c r="G2" s="586"/>
    </row>
    <row r="3" spans="1:7" s="587" customFormat="1" ht="13" x14ac:dyDescent="0.25">
      <c r="A3" s="2096" t="s">
        <v>1975</v>
      </c>
      <c r="B3" s="2096"/>
      <c r="C3" s="2096"/>
      <c r="D3" s="2096"/>
      <c r="E3" s="2096"/>
      <c r="F3" s="2096"/>
      <c r="G3" s="586"/>
    </row>
    <row r="4" spans="1:7" s="587" customFormat="1" ht="13" x14ac:dyDescent="0.25">
      <c r="A4" s="328" t="s">
        <v>2485</v>
      </c>
      <c r="B4" s="589"/>
      <c r="C4" s="590"/>
      <c r="D4" s="590"/>
      <c r="E4" s="591"/>
      <c r="F4" s="592"/>
      <c r="G4" s="586"/>
    </row>
    <row r="5" spans="1:7" s="587" customFormat="1" ht="13" x14ac:dyDescent="0.25">
      <c r="A5" s="593" t="s">
        <v>722</v>
      </c>
      <c r="B5" s="593" t="s">
        <v>723</v>
      </c>
      <c r="C5" s="593" t="s">
        <v>724</v>
      </c>
      <c r="D5" s="593" t="s">
        <v>725</v>
      </c>
      <c r="E5" s="593" t="s">
        <v>726</v>
      </c>
      <c r="F5" s="593" t="s">
        <v>727</v>
      </c>
      <c r="G5" s="586"/>
    </row>
    <row r="6" spans="1:7" s="439" customFormat="1" ht="37.5" x14ac:dyDescent="0.25">
      <c r="A6" s="596"/>
      <c r="B6" s="600" t="s">
        <v>1576</v>
      </c>
      <c r="C6" s="596"/>
      <c r="D6" s="597"/>
      <c r="E6" s="598"/>
      <c r="F6" s="601"/>
      <c r="G6" s="535"/>
    </row>
    <row r="7" spans="1:7" s="439" customFormat="1" ht="13" x14ac:dyDescent="0.25">
      <c r="A7" s="596"/>
      <c r="B7" s="600"/>
      <c r="C7" s="596"/>
      <c r="D7" s="597"/>
      <c r="E7" s="598"/>
      <c r="F7" s="601"/>
      <c r="G7" s="535"/>
    </row>
    <row r="8" spans="1:7" s="439" customFormat="1" ht="13" x14ac:dyDescent="0.25">
      <c r="A8" s="368"/>
      <c r="B8" s="602" t="s">
        <v>221</v>
      </c>
      <c r="C8" s="368"/>
      <c r="D8" s="603"/>
      <c r="E8" s="774"/>
      <c r="F8" s="601"/>
      <c r="G8" s="535"/>
    </row>
    <row r="9" spans="1:7" s="439" customFormat="1" x14ac:dyDescent="0.25">
      <c r="A9" s="368"/>
      <c r="B9" s="605"/>
      <c r="C9" s="368"/>
      <c r="D9" s="603"/>
      <c r="E9" s="774"/>
      <c r="F9" s="601"/>
      <c r="G9" s="535"/>
    </row>
    <row r="10" spans="1:7" s="439" customFormat="1" ht="13" x14ac:dyDescent="0.25">
      <c r="A10" s="368"/>
      <c r="B10" s="602" t="s">
        <v>158</v>
      </c>
      <c r="C10" s="368"/>
      <c r="D10" s="603"/>
      <c r="E10" s="774"/>
      <c r="F10" s="601"/>
      <c r="G10" s="535"/>
    </row>
    <row r="11" spans="1:7" s="439" customFormat="1" x14ac:dyDescent="0.25">
      <c r="A11" s="368" t="s">
        <v>159</v>
      </c>
      <c r="B11" s="605" t="s">
        <v>1110</v>
      </c>
      <c r="C11" s="368" t="s">
        <v>777</v>
      </c>
      <c r="D11" s="775">
        <v>1.6E-2</v>
      </c>
      <c r="E11" s="661"/>
      <c r="F11" s="608">
        <f>D11*E11</f>
        <v>0</v>
      </c>
      <c r="G11" s="535"/>
    </row>
    <row r="12" spans="1:7" s="439" customFormat="1" x14ac:dyDescent="0.25">
      <c r="A12" s="368"/>
      <c r="B12" s="605"/>
      <c r="C12" s="368"/>
      <c r="D12" s="776"/>
      <c r="E12" s="661"/>
      <c r="F12" s="608"/>
      <c r="G12" s="535"/>
    </row>
    <row r="13" spans="1:7" s="439" customFormat="1" ht="13" x14ac:dyDescent="0.25">
      <c r="A13" s="611"/>
      <c r="B13" s="612" t="s">
        <v>161</v>
      </c>
      <c r="C13" s="611"/>
      <c r="D13" s="613"/>
      <c r="E13" s="661"/>
      <c r="F13" s="615"/>
      <c r="G13" s="535"/>
    </row>
    <row r="14" spans="1:7" s="439" customFormat="1" ht="25" x14ac:dyDescent="0.25">
      <c r="A14" s="611"/>
      <c r="B14" s="616" t="s">
        <v>223</v>
      </c>
      <c r="C14" s="611"/>
      <c r="D14" s="613"/>
      <c r="E14" s="661"/>
      <c r="F14" s="615"/>
      <c r="G14" s="535"/>
    </row>
    <row r="15" spans="1:7" s="439" customFormat="1" x14ac:dyDescent="0.25">
      <c r="A15" s="611" t="s">
        <v>163</v>
      </c>
      <c r="B15" s="617" t="s">
        <v>164</v>
      </c>
      <c r="C15" s="611" t="s">
        <v>19</v>
      </c>
      <c r="D15" s="613">
        <v>1</v>
      </c>
      <c r="E15" s="661"/>
      <c r="F15" s="608">
        <f>D15*E15</f>
        <v>0</v>
      </c>
      <c r="G15" s="535"/>
    </row>
    <row r="16" spans="1:7" s="439" customFormat="1" x14ac:dyDescent="0.25">
      <c r="A16" s="611"/>
      <c r="B16" s="618"/>
      <c r="C16" s="611"/>
      <c r="D16" s="613"/>
      <c r="E16" s="661"/>
      <c r="F16" s="608"/>
      <c r="G16" s="535"/>
    </row>
    <row r="17" spans="1:7" s="439" customFormat="1" ht="13" x14ac:dyDescent="0.25">
      <c r="A17" s="611"/>
      <c r="B17" s="612" t="s">
        <v>165</v>
      </c>
      <c r="C17" s="611"/>
      <c r="D17" s="613"/>
      <c r="E17" s="661"/>
      <c r="F17" s="608"/>
      <c r="G17" s="535"/>
    </row>
    <row r="18" spans="1:7" s="439" customFormat="1" ht="25" x14ac:dyDescent="0.25">
      <c r="A18" s="611"/>
      <c r="B18" s="616" t="s">
        <v>166</v>
      </c>
      <c r="C18" s="611"/>
      <c r="D18" s="619"/>
      <c r="E18" s="661"/>
      <c r="F18" s="608"/>
      <c r="G18" s="535"/>
    </row>
    <row r="19" spans="1:7" s="439" customFormat="1" x14ac:dyDescent="0.25">
      <c r="A19" s="611" t="s">
        <v>167</v>
      </c>
      <c r="B19" s="617" t="s">
        <v>168</v>
      </c>
      <c r="C19" s="611" t="s">
        <v>19</v>
      </c>
      <c r="D19" s="613">
        <v>1</v>
      </c>
      <c r="E19" s="661"/>
      <c r="F19" s="608">
        <f>D19*E19</f>
        <v>0</v>
      </c>
      <c r="G19" s="535"/>
    </row>
    <row r="20" spans="1:7" s="439" customFormat="1" ht="13" x14ac:dyDescent="0.25">
      <c r="A20" s="596"/>
      <c r="B20" s="620"/>
      <c r="C20" s="596"/>
      <c r="D20" s="621"/>
      <c r="E20" s="661"/>
      <c r="F20" s="608"/>
      <c r="G20" s="535"/>
    </row>
    <row r="21" spans="1:7" s="439" customFormat="1" ht="13" x14ac:dyDescent="0.25">
      <c r="A21" s="605"/>
      <c r="B21" s="602" t="s">
        <v>86</v>
      </c>
      <c r="C21" s="368"/>
      <c r="D21" s="622"/>
      <c r="E21" s="661"/>
      <c r="F21" s="608"/>
      <c r="G21" s="535"/>
    </row>
    <row r="22" spans="1:7" s="439" customFormat="1" x14ac:dyDescent="0.25">
      <c r="A22" s="605"/>
      <c r="B22" s="605"/>
      <c r="C22" s="368"/>
      <c r="D22" s="622"/>
      <c r="E22" s="661"/>
      <c r="F22" s="608"/>
      <c r="G22" s="535"/>
    </row>
    <row r="23" spans="1:7" s="439" customFormat="1" ht="13" x14ac:dyDescent="0.25">
      <c r="A23" s="623"/>
      <c r="B23" s="624" t="s">
        <v>514</v>
      </c>
      <c r="C23" s="368"/>
      <c r="D23" s="625"/>
      <c r="E23" s="661"/>
      <c r="F23" s="608"/>
      <c r="G23" s="535"/>
    </row>
    <row r="24" spans="1:7" s="439" customFormat="1" ht="13" x14ac:dyDescent="0.25">
      <c r="A24" s="623"/>
      <c r="B24" s="624"/>
      <c r="C24" s="368"/>
      <c r="D24" s="625"/>
      <c r="E24" s="661"/>
      <c r="F24" s="608"/>
      <c r="G24" s="535"/>
    </row>
    <row r="25" spans="1:7" s="439" customFormat="1" ht="13" x14ac:dyDescent="0.25">
      <c r="A25" s="626"/>
      <c r="B25" s="595" t="s">
        <v>227</v>
      </c>
      <c r="C25" s="368"/>
      <c r="D25" s="622"/>
      <c r="E25" s="661"/>
      <c r="F25" s="608"/>
      <c r="G25" s="535"/>
    </row>
    <row r="26" spans="1:7" s="439" customFormat="1" x14ac:dyDescent="0.25">
      <c r="A26" s="368" t="s">
        <v>968</v>
      </c>
      <c r="B26" s="627" t="s">
        <v>1111</v>
      </c>
      <c r="C26" s="368" t="s">
        <v>42</v>
      </c>
      <c r="D26" s="622">
        <v>23.1</v>
      </c>
      <c r="E26" s="661"/>
      <c r="F26" s="608">
        <f>D26*E26</f>
        <v>0</v>
      </c>
      <c r="G26" s="535"/>
    </row>
    <row r="27" spans="1:7" s="439" customFormat="1" ht="13" x14ac:dyDescent="0.25">
      <c r="A27" s="623"/>
      <c r="B27" s="624"/>
      <c r="C27" s="368"/>
      <c r="D27" s="625"/>
      <c r="E27" s="661"/>
      <c r="F27" s="608"/>
      <c r="G27" s="535"/>
    </row>
    <row r="28" spans="1:7" s="439" customFormat="1" ht="13" x14ac:dyDescent="0.25">
      <c r="A28" s="623"/>
      <c r="B28" s="628" t="s">
        <v>970</v>
      </c>
      <c r="C28" s="368"/>
      <c r="D28" s="625"/>
      <c r="E28" s="661"/>
      <c r="F28" s="608"/>
      <c r="G28" s="535"/>
    </row>
    <row r="29" spans="1:7" s="439" customFormat="1" ht="25" x14ac:dyDescent="0.25">
      <c r="A29" s="623"/>
      <c r="B29" s="629" t="s">
        <v>1112</v>
      </c>
      <c r="C29" s="368"/>
      <c r="D29" s="625"/>
      <c r="E29" s="661"/>
      <c r="F29" s="608"/>
      <c r="G29" s="535"/>
    </row>
    <row r="30" spans="1:7" s="439" customFormat="1" x14ac:dyDescent="0.25">
      <c r="A30" s="368" t="s">
        <v>972</v>
      </c>
      <c r="B30" s="605" t="s">
        <v>1113</v>
      </c>
      <c r="C30" s="368" t="s">
        <v>42</v>
      </c>
      <c r="D30" s="603">
        <v>1.4</v>
      </c>
      <c r="E30" s="630"/>
      <c r="F30" s="608">
        <f>D30*E30</f>
        <v>0</v>
      </c>
      <c r="G30" s="535"/>
    </row>
    <row r="31" spans="1:7" s="439" customFormat="1" x14ac:dyDescent="0.25">
      <c r="A31" s="368" t="s">
        <v>515</v>
      </c>
      <c r="B31" s="627" t="s">
        <v>1114</v>
      </c>
      <c r="C31" s="368" t="s">
        <v>42</v>
      </c>
      <c r="D31" s="603">
        <v>18.899999999999999</v>
      </c>
      <c r="E31" s="630"/>
      <c r="F31" s="608">
        <f>D31*E31</f>
        <v>0</v>
      </c>
      <c r="G31" s="535"/>
    </row>
    <row r="32" spans="1:7" s="439" customFormat="1" x14ac:dyDescent="0.25">
      <c r="A32" s="368" t="s">
        <v>88</v>
      </c>
      <c r="B32" s="627" t="s">
        <v>1115</v>
      </c>
      <c r="C32" s="368" t="s">
        <v>42</v>
      </c>
      <c r="D32" s="603">
        <v>24.5</v>
      </c>
      <c r="E32" s="630"/>
      <c r="F32" s="608">
        <f>D32*E32</f>
        <v>0</v>
      </c>
      <c r="G32" s="535"/>
    </row>
    <row r="33" spans="1:7" s="439" customFormat="1" x14ac:dyDescent="0.25">
      <c r="A33" s="623"/>
      <c r="B33" s="631"/>
      <c r="C33" s="368"/>
      <c r="D33" s="632"/>
      <c r="E33" s="630"/>
      <c r="F33" s="608"/>
      <c r="G33" s="535"/>
    </row>
    <row r="34" spans="1:7" s="439" customFormat="1" ht="13" x14ac:dyDescent="0.25">
      <c r="A34" s="623"/>
      <c r="B34" s="628" t="s">
        <v>975</v>
      </c>
      <c r="C34" s="368"/>
      <c r="D34" s="632"/>
      <c r="E34" s="630"/>
      <c r="F34" s="608"/>
      <c r="G34" s="535"/>
    </row>
    <row r="35" spans="1:7" s="439" customFormat="1" ht="25" x14ac:dyDescent="0.25">
      <c r="A35" s="623"/>
      <c r="B35" s="633" t="s">
        <v>976</v>
      </c>
      <c r="C35" s="368"/>
      <c r="D35" s="632"/>
      <c r="E35" s="630"/>
      <c r="F35" s="608"/>
      <c r="G35" s="535"/>
    </row>
    <row r="36" spans="1:7" s="439" customFormat="1" x14ac:dyDescent="0.25">
      <c r="A36" s="623" t="s">
        <v>977</v>
      </c>
      <c r="B36" s="631" t="s">
        <v>974</v>
      </c>
      <c r="C36" s="368" t="s">
        <v>42</v>
      </c>
      <c r="D36" s="632">
        <v>0.7</v>
      </c>
      <c r="E36" s="630"/>
      <c r="F36" s="608">
        <f>D36*E36</f>
        <v>0</v>
      </c>
      <c r="G36" s="535"/>
    </row>
    <row r="37" spans="1:7" s="439" customFormat="1" x14ac:dyDescent="0.25">
      <c r="A37" s="623" t="s">
        <v>90</v>
      </c>
      <c r="B37" s="627" t="s">
        <v>1115</v>
      </c>
      <c r="C37" s="368" t="s">
        <v>42</v>
      </c>
      <c r="D37" s="603">
        <v>0.7</v>
      </c>
      <c r="E37" s="630"/>
      <c r="F37" s="608">
        <f>D37*E37</f>
        <v>0</v>
      </c>
      <c r="G37" s="535"/>
    </row>
    <row r="38" spans="1:7" s="439" customFormat="1" x14ac:dyDescent="0.25">
      <c r="A38" s="623"/>
      <c r="B38" s="634"/>
      <c r="C38" s="368"/>
      <c r="D38" s="625"/>
      <c r="E38" s="777"/>
      <c r="F38" s="778"/>
      <c r="G38" s="535"/>
    </row>
    <row r="39" spans="1:7" s="439" customFormat="1" x14ac:dyDescent="0.25">
      <c r="A39" s="641"/>
      <c r="B39" s="631"/>
      <c r="C39" s="368"/>
      <c r="D39" s="625"/>
      <c r="E39" s="777"/>
      <c r="F39" s="638"/>
      <c r="G39" s="535"/>
    </row>
    <row r="40" spans="1:7" s="439" customFormat="1" ht="13" x14ac:dyDescent="0.25">
      <c r="A40" s="623"/>
      <c r="B40" s="636" t="s">
        <v>738</v>
      </c>
      <c r="C40" s="368"/>
      <c r="D40" s="625"/>
      <c r="E40" s="777"/>
      <c r="F40" s="638"/>
      <c r="G40" s="535"/>
    </row>
    <row r="41" spans="1:7" s="439" customFormat="1" x14ac:dyDescent="0.25">
      <c r="A41" s="623"/>
      <c r="B41" s="631"/>
      <c r="C41" s="368"/>
      <c r="D41" s="625"/>
      <c r="E41" s="777"/>
      <c r="F41" s="638"/>
      <c r="G41" s="535"/>
    </row>
    <row r="42" spans="1:7" s="439" customFormat="1" ht="13" x14ac:dyDescent="0.25">
      <c r="A42" s="623"/>
      <c r="B42" s="639" t="s">
        <v>993</v>
      </c>
      <c r="C42" s="368"/>
      <c r="D42" s="625"/>
      <c r="E42" s="777"/>
      <c r="F42" s="638"/>
      <c r="G42" s="535"/>
    </row>
    <row r="43" spans="1:7" s="439" customFormat="1" x14ac:dyDescent="0.25">
      <c r="A43" s="623"/>
      <c r="B43" s="631"/>
      <c r="C43" s="368"/>
      <c r="D43" s="625"/>
      <c r="E43" s="777"/>
      <c r="F43" s="608"/>
      <c r="G43" s="535"/>
    </row>
    <row r="44" spans="1:7" s="439" customFormat="1" x14ac:dyDescent="0.25">
      <c r="A44" s="623"/>
      <c r="B44" s="629" t="s">
        <v>1119</v>
      </c>
      <c r="C44" s="368"/>
      <c r="D44" s="625"/>
      <c r="E44" s="779"/>
      <c r="F44" s="608"/>
      <c r="G44" s="535"/>
    </row>
    <row r="45" spans="1:7" s="439" customFormat="1" ht="34.5" customHeight="1" x14ac:dyDescent="0.25">
      <c r="A45" s="641" t="s">
        <v>1120</v>
      </c>
      <c r="B45" s="631" t="s">
        <v>981</v>
      </c>
      <c r="C45" s="368" t="s">
        <v>48</v>
      </c>
      <c r="D45" s="625">
        <v>60.2</v>
      </c>
      <c r="E45" s="779"/>
      <c r="F45" s="608">
        <f>D45*E45</f>
        <v>0</v>
      </c>
      <c r="G45" s="535"/>
    </row>
    <row r="46" spans="1:7" s="439" customFormat="1" x14ac:dyDescent="0.25">
      <c r="A46" s="641" t="s">
        <v>1121</v>
      </c>
      <c r="B46" s="631" t="s">
        <v>982</v>
      </c>
      <c r="C46" s="368" t="s">
        <v>48</v>
      </c>
      <c r="D46" s="625">
        <v>4.5999999999999996</v>
      </c>
      <c r="E46" s="779"/>
      <c r="F46" s="608">
        <f>D46*E46</f>
        <v>0</v>
      </c>
      <c r="G46" s="535"/>
    </row>
    <row r="47" spans="1:7" s="439" customFormat="1" x14ac:dyDescent="0.25">
      <c r="A47" s="623"/>
      <c r="B47" s="631"/>
      <c r="C47" s="643"/>
      <c r="D47" s="625"/>
      <c r="E47" s="779"/>
      <c r="F47" s="608"/>
      <c r="G47" s="535"/>
    </row>
    <row r="48" spans="1:7" s="439" customFormat="1" ht="13" x14ac:dyDescent="0.25">
      <c r="A48" s="623"/>
      <c r="B48" s="639" t="s">
        <v>979</v>
      </c>
      <c r="C48" s="368"/>
      <c r="D48" s="625"/>
      <c r="E48" s="779"/>
      <c r="F48" s="608"/>
      <c r="G48" s="535"/>
    </row>
    <row r="49" spans="1:7" s="439" customFormat="1" ht="13" x14ac:dyDescent="0.25">
      <c r="A49" s="623"/>
      <c r="B49" s="639"/>
      <c r="C49" s="368"/>
      <c r="D49" s="625"/>
      <c r="E49" s="779"/>
      <c r="F49" s="608"/>
      <c r="G49" s="535"/>
    </row>
    <row r="50" spans="1:7" s="439" customFormat="1" x14ac:dyDescent="0.25">
      <c r="A50" s="623"/>
      <c r="B50" s="633" t="s">
        <v>980</v>
      </c>
      <c r="C50" s="368"/>
      <c r="D50" s="625"/>
      <c r="E50" s="661"/>
      <c r="F50" s="608"/>
      <c r="G50" s="535"/>
    </row>
    <row r="51" spans="1:7" s="439" customFormat="1" ht="42" customHeight="1" x14ac:dyDescent="0.25">
      <c r="A51" s="641" t="s">
        <v>507</v>
      </c>
      <c r="B51" s="631" t="s">
        <v>981</v>
      </c>
      <c r="C51" s="368" t="s">
        <v>48</v>
      </c>
      <c r="D51" s="625">
        <v>104.3</v>
      </c>
      <c r="E51" s="661"/>
      <c r="F51" s="608">
        <f>D51*E51</f>
        <v>0</v>
      </c>
      <c r="G51" s="535"/>
    </row>
    <row r="52" spans="1:7" s="439" customFormat="1" x14ac:dyDescent="0.25">
      <c r="A52" s="641" t="s">
        <v>505</v>
      </c>
      <c r="B52" s="631" t="s">
        <v>982</v>
      </c>
      <c r="C52" s="368" t="s">
        <v>48</v>
      </c>
      <c r="D52" s="625">
        <v>4.2</v>
      </c>
      <c r="E52" s="661"/>
      <c r="F52" s="608">
        <f>D52*E52</f>
        <v>0</v>
      </c>
      <c r="G52" s="535"/>
    </row>
    <row r="53" spans="1:7" s="439" customFormat="1" x14ac:dyDescent="0.25">
      <c r="A53" s="641"/>
      <c r="B53" s="631"/>
      <c r="C53" s="368"/>
      <c r="D53" s="625"/>
      <c r="E53" s="661"/>
      <c r="F53" s="608"/>
      <c r="G53" s="535"/>
    </row>
    <row r="54" spans="1:7" s="439" customFormat="1" ht="13" x14ac:dyDescent="0.25">
      <c r="A54" s="623"/>
      <c r="B54" s="639" t="s">
        <v>91</v>
      </c>
      <c r="C54" s="643"/>
      <c r="D54" s="625"/>
      <c r="E54" s="661"/>
      <c r="F54" s="608"/>
      <c r="G54" s="535"/>
    </row>
    <row r="55" spans="1:7" s="439" customFormat="1" x14ac:dyDescent="0.25">
      <c r="A55" s="623"/>
      <c r="B55" s="644" t="s">
        <v>1122</v>
      </c>
      <c r="C55" s="368"/>
      <c r="D55" s="625"/>
      <c r="E55" s="661"/>
      <c r="F55" s="608"/>
      <c r="G55" s="535"/>
    </row>
    <row r="56" spans="1:7" s="439" customFormat="1" x14ac:dyDescent="0.25">
      <c r="A56" s="623" t="s">
        <v>519</v>
      </c>
      <c r="B56" s="645" t="s">
        <v>984</v>
      </c>
      <c r="C56" s="368" t="s">
        <v>42</v>
      </c>
      <c r="D56" s="625">
        <v>32.549999999999997</v>
      </c>
      <c r="E56" s="661"/>
      <c r="F56" s="608">
        <f>D56*E56</f>
        <v>0</v>
      </c>
      <c r="G56" s="535"/>
    </row>
    <row r="57" spans="1:7" s="439" customFormat="1" x14ac:dyDescent="0.25">
      <c r="A57" s="623" t="s">
        <v>985</v>
      </c>
      <c r="B57" s="631" t="s">
        <v>975</v>
      </c>
      <c r="C57" s="368" t="s">
        <v>42</v>
      </c>
      <c r="D57" s="625">
        <v>1.4</v>
      </c>
      <c r="E57" s="661"/>
      <c r="F57" s="608">
        <f>D57*E57</f>
        <v>0</v>
      </c>
      <c r="G57" s="535"/>
    </row>
    <row r="58" spans="1:7" s="439" customFormat="1" ht="13" thickBot="1" x14ac:dyDescent="0.3">
      <c r="A58" s="1046"/>
      <c r="B58" s="1424"/>
      <c r="C58" s="1046"/>
      <c r="D58" s="1405"/>
      <c r="E58" s="640"/>
      <c r="F58" s="642"/>
      <c r="G58" s="535"/>
    </row>
    <row r="59" spans="1:7" s="439" customFormat="1" ht="18" customHeight="1" thickTop="1" x14ac:dyDescent="0.25">
      <c r="A59" s="2176" t="s">
        <v>103</v>
      </c>
      <c r="B59" s="2176"/>
      <c r="C59" s="2176"/>
      <c r="D59" s="2176"/>
      <c r="E59" s="2176"/>
      <c r="F59" s="1430">
        <f>SUM(F7:F58)</f>
        <v>0</v>
      </c>
      <c r="G59" s="535"/>
    </row>
    <row r="60" spans="1:7" s="439" customFormat="1" ht="13" x14ac:dyDescent="0.25">
      <c r="A60" s="611"/>
      <c r="B60" s="612" t="s">
        <v>1123</v>
      </c>
      <c r="C60" s="611"/>
      <c r="D60" s="649"/>
      <c r="E60" s="661"/>
      <c r="F60" s="608"/>
      <c r="G60" s="535"/>
    </row>
    <row r="61" spans="1:7" s="439" customFormat="1" ht="7.5" customHeight="1" x14ac:dyDescent="0.25">
      <c r="A61" s="611"/>
      <c r="B61" s="651"/>
      <c r="C61" s="611"/>
      <c r="D61" s="649"/>
      <c r="E61" s="661"/>
      <c r="F61" s="608"/>
      <c r="G61" s="535"/>
    </row>
    <row r="62" spans="1:7" s="439" customFormat="1" ht="13" x14ac:dyDescent="0.25">
      <c r="A62" s="611"/>
      <c r="B62" s="612" t="s">
        <v>1124</v>
      </c>
      <c r="C62" s="611"/>
      <c r="D62" s="649"/>
      <c r="E62" s="661"/>
      <c r="F62" s="608"/>
      <c r="G62" s="535"/>
    </row>
    <row r="63" spans="1:7" s="439" customFormat="1" ht="30" customHeight="1" x14ac:dyDescent="0.25">
      <c r="A63" s="611"/>
      <c r="B63" s="652" t="s">
        <v>1125</v>
      </c>
      <c r="C63" s="611"/>
      <c r="D63" s="649"/>
      <c r="E63" s="661"/>
      <c r="F63" s="608"/>
      <c r="G63" s="535"/>
    </row>
    <row r="64" spans="1:7" s="439" customFormat="1" ht="21" customHeight="1" x14ac:dyDescent="0.25">
      <c r="A64" s="611" t="s">
        <v>508</v>
      </c>
      <c r="B64" s="617" t="s">
        <v>1126</v>
      </c>
      <c r="C64" s="611" t="s">
        <v>42</v>
      </c>
      <c r="D64" s="653">
        <v>12.25</v>
      </c>
      <c r="E64" s="661"/>
      <c r="F64" s="608">
        <f>D64*E64</f>
        <v>0</v>
      </c>
      <c r="G64" s="535"/>
    </row>
    <row r="65" spans="1:7" s="439" customFormat="1" x14ac:dyDescent="0.25">
      <c r="A65" s="611" t="s">
        <v>410</v>
      </c>
      <c r="B65" s="617" t="s">
        <v>1127</v>
      </c>
      <c r="C65" s="611" t="s">
        <v>42</v>
      </c>
      <c r="D65" s="653">
        <v>16.8</v>
      </c>
      <c r="E65" s="661"/>
      <c r="F65" s="608">
        <f>D65*E65</f>
        <v>0</v>
      </c>
      <c r="G65" s="535"/>
    </row>
    <row r="66" spans="1:7" s="439" customFormat="1" ht="13" x14ac:dyDescent="0.25">
      <c r="A66" s="623"/>
      <c r="B66" s="639"/>
      <c r="C66" s="368"/>
      <c r="D66" s="625"/>
      <c r="E66" s="661"/>
      <c r="F66" s="608"/>
      <c r="G66" s="535"/>
    </row>
    <row r="67" spans="1:7" s="439" customFormat="1" ht="13" x14ac:dyDescent="0.25">
      <c r="A67" s="605"/>
      <c r="B67" s="602" t="s">
        <v>998</v>
      </c>
      <c r="C67" s="368"/>
      <c r="D67" s="603"/>
      <c r="E67" s="661"/>
      <c r="F67" s="608"/>
      <c r="G67" s="535"/>
    </row>
    <row r="68" spans="1:7" s="439" customFormat="1" ht="25" x14ac:dyDescent="0.25">
      <c r="A68" s="368" t="s">
        <v>1128</v>
      </c>
      <c r="B68" s="658" t="s">
        <v>1129</v>
      </c>
      <c r="C68" s="368" t="s">
        <v>48</v>
      </c>
      <c r="D68" s="603">
        <v>73.5</v>
      </c>
      <c r="E68" s="661"/>
      <c r="F68" s="608">
        <f>D68*E68</f>
        <v>0</v>
      </c>
      <c r="G68" s="535"/>
    </row>
    <row r="69" spans="1:7" s="439" customFormat="1" ht="8.25" customHeight="1" x14ac:dyDescent="0.25">
      <c r="A69" s="654"/>
      <c r="B69" s="655"/>
      <c r="C69" s="654"/>
      <c r="D69" s="656"/>
      <c r="E69" s="777"/>
      <c r="F69" s="608"/>
      <c r="G69" s="535"/>
    </row>
    <row r="70" spans="1:7" s="439" customFormat="1" ht="13" x14ac:dyDescent="0.25">
      <c r="A70" s="623"/>
      <c r="B70" s="636" t="s">
        <v>96</v>
      </c>
      <c r="C70" s="368"/>
      <c r="D70" s="632"/>
      <c r="E70" s="661"/>
      <c r="F70" s="608"/>
      <c r="G70" s="535"/>
    </row>
    <row r="71" spans="1:7" s="439" customFormat="1" ht="9.75" customHeight="1" x14ac:dyDescent="0.25">
      <c r="A71" s="623"/>
      <c r="B71" s="631"/>
      <c r="C71" s="368"/>
      <c r="D71" s="632"/>
      <c r="E71" s="661"/>
      <c r="F71" s="778"/>
      <c r="G71" s="535"/>
    </row>
    <row r="72" spans="1:7" s="439" customFormat="1" ht="13" x14ac:dyDescent="0.25">
      <c r="A72" s="623"/>
      <c r="B72" s="636" t="s">
        <v>97</v>
      </c>
      <c r="C72" s="368"/>
      <c r="D72" s="632"/>
      <c r="E72" s="661"/>
      <c r="F72" s="638"/>
      <c r="G72" s="535"/>
    </row>
    <row r="73" spans="1:7" s="439" customFormat="1" x14ac:dyDescent="0.25">
      <c r="A73" s="623"/>
      <c r="B73" s="631"/>
      <c r="C73" s="368"/>
      <c r="D73" s="632"/>
      <c r="E73" s="661"/>
      <c r="F73" s="638"/>
      <c r="G73" s="535"/>
    </row>
    <row r="74" spans="1:7" s="439" customFormat="1" ht="13" x14ac:dyDescent="0.25">
      <c r="A74" s="623"/>
      <c r="B74" s="639" t="s">
        <v>534</v>
      </c>
      <c r="C74" s="368"/>
      <c r="D74" s="632"/>
      <c r="E74" s="661"/>
      <c r="F74" s="638"/>
      <c r="G74" s="535"/>
    </row>
    <row r="75" spans="1:7" s="439" customFormat="1" ht="8.25" customHeight="1" x14ac:dyDescent="0.25">
      <c r="A75" s="623"/>
      <c r="B75" s="639"/>
      <c r="C75" s="368"/>
      <c r="D75" s="632"/>
      <c r="E75" s="661"/>
      <c r="F75" s="638"/>
      <c r="G75" s="535"/>
    </row>
    <row r="76" spans="1:7" s="439" customFormat="1" ht="13" x14ac:dyDescent="0.25">
      <c r="A76" s="623"/>
      <c r="B76" s="628" t="s">
        <v>99</v>
      </c>
      <c r="C76" s="368"/>
      <c r="D76" s="632"/>
      <c r="E76" s="661"/>
      <c r="F76" s="608"/>
      <c r="G76" s="535"/>
    </row>
    <row r="77" spans="1:7" s="439" customFormat="1" ht="25" x14ac:dyDescent="0.25">
      <c r="A77" s="623"/>
      <c r="B77" s="629" t="s">
        <v>1130</v>
      </c>
      <c r="C77" s="368"/>
      <c r="D77" s="632"/>
      <c r="E77" s="661"/>
      <c r="F77" s="608"/>
      <c r="G77" s="535"/>
    </row>
    <row r="78" spans="1:7" s="439" customFormat="1" x14ac:dyDescent="0.25">
      <c r="A78" s="623" t="s">
        <v>1375</v>
      </c>
      <c r="B78" s="631" t="s">
        <v>107</v>
      </c>
      <c r="C78" s="368" t="s">
        <v>42</v>
      </c>
      <c r="D78" s="632">
        <v>1.26</v>
      </c>
      <c r="E78" s="661"/>
      <c r="F78" s="608">
        <f>D78*E78</f>
        <v>0</v>
      </c>
      <c r="G78" s="535"/>
    </row>
    <row r="79" spans="1:7" s="439" customFormat="1" x14ac:dyDescent="0.25">
      <c r="A79" s="623"/>
      <c r="B79" s="660"/>
      <c r="C79" s="368"/>
      <c r="D79" s="632"/>
      <c r="E79" s="661"/>
      <c r="F79" s="615"/>
      <c r="G79" s="535"/>
    </row>
    <row r="80" spans="1:7" s="439" customFormat="1" ht="13" x14ac:dyDescent="0.25">
      <c r="A80" s="623"/>
      <c r="B80" s="628" t="s">
        <v>104</v>
      </c>
      <c r="C80" s="368"/>
      <c r="D80" s="632"/>
      <c r="E80" s="661"/>
      <c r="F80" s="608"/>
      <c r="G80" s="535"/>
    </row>
    <row r="81" spans="1:7" s="439" customFormat="1" ht="25" x14ac:dyDescent="0.25">
      <c r="A81" s="623"/>
      <c r="B81" s="629" t="s">
        <v>1001</v>
      </c>
      <c r="C81" s="368"/>
      <c r="D81" s="632"/>
      <c r="E81" s="661"/>
      <c r="F81" s="608"/>
      <c r="G81" s="535"/>
    </row>
    <row r="82" spans="1:7" s="439" customFormat="1" x14ac:dyDescent="0.25">
      <c r="A82" s="623" t="s">
        <v>700</v>
      </c>
      <c r="B82" s="631" t="s">
        <v>107</v>
      </c>
      <c r="C82" s="368" t="s">
        <v>42</v>
      </c>
      <c r="D82" s="603">
        <v>16.309999999999999</v>
      </c>
      <c r="E82" s="661"/>
      <c r="F82" s="608">
        <f>D82*E82</f>
        <v>0</v>
      </c>
      <c r="G82" s="535"/>
    </row>
    <row r="83" spans="1:7" s="439" customFormat="1" x14ac:dyDescent="0.25">
      <c r="A83" s="623"/>
      <c r="B83" s="660"/>
      <c r="C83" s="368"/>
      <c r="D83" s="632"/>
      <c r="E83" s="661"/>
      <c r="F83" s="615"/>
      <c r="G83" s="535"/>
    </row>
    <row r="84" spans="1:7" s="439" customFormat="1" ht="13" x14ac:dyDescent="0.25">
      <c r="A84" s="623"/>
      <c r="B84" s="628" t="s">
        <v>108</v>
      </c>
      <c r="C84" s="368"/>
      <c r="D84" s="632"/>
      <c r="E84" s="661"/>
      <c r="F84" s="608"/>
      <c r="G84" s="535"/>
    </row>
    <row r="85" spans="1:7" s="439" customFormat="1" ht="25" x14ac:dyDescent="0.25">
      <c r="A85" s="623"/>
      <c r="B85" s="629" t="s">
        <v>1002</v>
      </c>
      <c r="C85" s="368"/>
      <c r="D85" s="632"/>
      <c r="E85" s="661"/>
      <c r="F85" s="608"/>
      <c r="G85" s="535"/>
    </row>
    <row r="86" spans="1:7" s="439" customFormat="1" x14ac:dyDescent="0.25">
      <c r="A86" s="623" t="s">
        <v>701</v>
      </c>
      <c r="B86" s="631" t="s">
        <v>102</v>
      </c>
      <c r="C86" s="368" t="s">
        <v>42</v>
      </c>
      <c r="D86" s="603">
        <v>16.309999999999999</v>
      </c>
      <c r="E86" s="661"/>
      <c r="F86" s="608">
        <f>D86*E86</f>
        <v>0</v>
      </c>
      <c r="G86" s="535"/>
    </row>
    <row r="87" spans="1:7" s="439" customFormat="1" x14ac:dyDescent="0.25">
      <c r="A87" s="623"/>
      <c r="B87" s="660"/>
      <c r="C87" s="368"/>
      <c r="D87" s="632"/>
      <c r="E87" s="661"/>
      <c r="F87" s="608"/>
      <c r="G87" s="535"/>
    </row>
    <row r="88" spans="1:7" s="439" customFormat="1" ht="13" x14ac:dyDescent="0.25">
      <c r="A88" s="623"/>
      <c r="B88" s="624" t="s">
        <v>537</v>
      </c>
      <c r="C88" s="368"/>
      <c r="D88" s="632"/>
      <c r="E88" s="661"/>
      <c r="F88" s="608"/>
      <c r="G88" s="535"/>
    </row>
    <row r="89" spans="1:7" s="439" customFormat="1" x14ac:dyDescent="0.25">
      <c r="A89" s="623"/>
      <c r="B89" s="660"/>
      <c r="C89" s="368"/>
      <c r="D89" s="632"/>
      <c r="E89" s="661"/>
      <c r="F89" s="615"/>
      <c r="G89" s="535"/>
    </row>
    <row r="90" spans="1:7" s="439" customFormat="1" ht="13" x14ac:dyDescent="0.25">
      <c r="A90" s="623"/>
      <c r="B90" s="628" t="s">
        <v>112</v>
      </c>
      <c r="C90" s="368"/>
      <c r="D90" s="632"/>
      <c r="E90" s="661"/>
      <c r="F90" s="615"/>
      <c r="G90" s="535"/>
    </row>
    <row r="91" spans="1:7" s="439" customFormat="1" x14ac:dyDescent="0.25">
      <c r="A91" s="623"/>
      <c r="B91" s="631"/>
      <c r="C91" s="368"/>
      <c r="D91" s="632"/>
      <c r="E91" s="661"/>
      <c r="F91" s="608"/>
      <c r="G91" s="535"/>
    </row>
    <row r="92" spans="1:7" s="439" customFormat="1" x14ac:dyDescent="0.25">
      <c r="A92" s="623"/>
      <c r="B92" s="633" t="s">
        <v>1132</v>
      </c>
      <c r="C92" s="368"/>
      <c r="D92" s="632"/>
      <c r="E92" s="661"/>
      <c r="F92" s="608"/>
      <c r="G92" s="535"/>
    </row>
    <row r="93" spans="1:7" s="439" customFormat="1" x14ac:dyDescent="0.25">
      <c r="A93" s="641" t="s">
        <v>702</v>
      </c>
      <c r="B93" s="631" t="s">
        <v>115</v>
      </c>
      <c r="C93" s="368" t="s">
        <v>42</v>
      </c>
      <c r="D93" s="632">
        <v>1.26</v>
      </c>
      <c r="E93" s="661"/>
      <c r="F93" s="608">
        <f>D93*E93</f>
        <v>0</v>
      </c>
      <c r="G93" s="535"/>
    </row>
    <row r="94" spans="1:7" s="439" customFormat="1" ht="8.25" customHeight="1" x14ac:dyDescent="0.25">
      <c r="A94" s="641"/>
      <c r="B94" s="631"/>
      <c r="C94" s="368"/>
      <c r="D94" s="632"/>
      <c r="E94" s="661"/>
      <c r="F94" s="608"/>
      <c r="G94" s="535"/>
    </row>
    <row r="95" spans="1:7" s="439" customFormat="1" ht="13" x14ac:dyDescent="0.25">
      <c r="A95" s="623"/>
      <c r="B95" s="639" t="s">
        <v>117</v>
      </c>
      <c r="C95" s="368"/>
      <c r="D95" s="632"/>
      <c r="E95" s="661"/>
      <c r="F95" s="608"/>
      <c r="G95" s="535"/>
    </row>
    <row r="96" spans="1:7" s="439" customFormat="1" x14ac:dyDescent="0.25">
      <c r="A96" s="623"/>
      <c r="B96" s="631"/>
      <c r="C96" s="368"/>
      <c r="D96" s="632"/>
      <c r="E96" s="661"/>
      <c r="F96" s="608"/>
      <c r="G96" s="535"/>
    </row>
    <row r="97" spans="1:7" s="439" customFormat="1" ht="25" x14ac:dyDescent="0.25">
      <c r="A97" s="623"/>
      <c r="B97" s="663" t="s">
        <v>1381</v>
      </c>
      <c r="C97" s="368"/>
      <c r="D97" s="632"/>
      <c r="E97" s="661"/>
      <c r="F97" s="608"/>
      <c r="G97" s="535"/>
    </row>
    <row r="98" spans="1:7" s="439" customFormat="1" x14ac:dyDescent="0.25">
      <c r="A98" s="665" t="s">
        <v>118</v>
      </c>
      <c r="B98" s="631" t="s">
        <v>1004</v>
      </c>
      <c r="C98" s="368" t="s">
        <v>42</v>
      </c>
      <c r="D98" s="632">
        <v>9.8699999999999992</v>
      </c>
      <c r="E98" s="661"/>
      <c r="F98" s="608">
        <f>D98*E98</f>
        <v>0</v>
      </c>
      <c r="G98" s="535"/>
    </row>
    <row r="99" spans="1:7" s="439" customFormat="1" x14ac:dyDescent="0.25">
      <c r="A99" s="641"/>
      <c r="B99" s="631"/>
      <c r="C99" s="368"/>
      <c r="D99" s="632"/>
      <c r="E99" s="661"/>
      <c r="F99" s="608"/>
      <c r="G99" s="535"/>
    </row>
    <row r="100" spans="1:7" s="439" customFormat="1" ht="13" x14ac:dyDescent="0.25">
      <c r="A100" s="666"/>
      <c r="B100" s="667" t="s">
        <v>541</v>
      </c>
      <c r="C100" s="654"/>
      <c r="D100" s="656"/>
      <c r="E100" s="661"/>
      <c r="F100" s="608"/>
      <c r="G100" s="535"/>
    </row>
    <row r="101" spans="1:7" s="439" customFormat="1" x14ac:dyDescent="0.25">
      <c r="A101" s="666"/>
      <c r="B101" s="655"/>
      <c r="C101" s="654"/>
      <c r="D101" s="656"/>
      <c r="E101" s="661"/>
      <c r="F101" s="608"/>
      <c r="G101" s="535"/>
    </row>
    <row r="102" spans="1:7" s="439" customFormat="1" ht="13" x14ac:dyDescent="0.25">
      <c r="A102" s="623"/>
      <c r="B102" s="639" t="s">
        <v>117</v>
      </c>
      <c r="C102" s="368"/>
      <c r="D102" s="632"/>
      <c r="E102" s="661"/>
      <c r="F102" s="608"/>
      <c r="G102" s="535"/>
    </row>
    <row r="103" spans="1:7" s="439" customFormat="1" x14ac:dyDescent="0.25">
      <c r="A103" s="623"/>
      <c r="B103" s="663" t="s">
        <v>1136</v>
      </c>
      <c r="C103" s="368"/>
      <c r="D103" s="632"/>
      <c r="E103" s="661"/>
      <c r="F103" s="608"/>
      <c r="G103" s="535"/>
    </row>
    <row r="104" spans="1:7" s="439" customFormat="1" x14ac:dyDescent="0.25">
      <c r="A104" s="669" t="s">
        <v>1382</v>
      </c>
      <c r="B104" s="627" t="s">
        <v>1004</v>
      </c>
      <c r="C104" s="368" t="s">
        <v>42</v>
      </c>
      <c r="D104" s="632">
        <v>4.83</v>
      </c>
      <c r="E104" s="661"/>
      <c r="F104" s="608">
        <f>D104*E104</f>
        <v>0</v>
      </c>
      <c r="G104" s="535"/>
    </row>
    <row r="105" spans="1:7" s="439" customFormat="1" ht="13" x14ac:dyDescent="0.25">
      <c r="A105" s="666"/>
      <c r="B105" s="667"/>
      <c r="C105" s="654"/>
      <c r="D105" s="656"/>
      <c r="E105" s="661"/>
      <c r="F105" s="608"/>
      <c r="G105" s="535"/>
    </row>
    <row r="106" spans="1:7" s="439" customFormat="1" ht="13" x14ac:dyDescent="0.25">
      <c r="A106" s="670"/>
      <c r="B106" s="671" t="s">
        <v>1005</v>
      </c>
      <c r="C106" s="611"/>
      <c r="D106" s="649"/>
      <c r="E106" s="661"/>
      <c r="F106" s="608"/>
      <c r="G106" s="535"/>
    </row>
    <row r="107" spans="1:7" s="439" customFormat="1" ht="14.5" x14ac:dyDescent="0.25">
      <c r="A107" s="669" t="s">
        <v>705</v>
      </c>
      <c r="B107" s="655" t="s">
        <v>1138</v>
      </c>
      <c r="C107" s="672" t="s">
        <v>42</v>
      </c>
      <c r="D107" s="656">
        <v>1.61</v>
      </c>
      <c r="E107" s="661"/>
      <c r="F107" s="608">
        <f>D107*E107</f>
        <v>0</v>
      </c>
      <c r="G107" s="535"/>
    </row>
    <row r="108" spans="1:7" s="439" customFormat="1" ht="13" x14ac:dyDescent="0.25">
      <c r="A108" s="665"/>
      <c r="B108" s="675"/>
      <c r="C108" s="611"/>
      <c r="D108" s="619"/>
      <c r="E108" s="781"/>
      <c r="F108" s="608"/>
      <c r="G108" s="535"/>
    </row>
    <row r="109" spans="1:7" s="439" customFormat="1" ht="13" x14ac:dyDescent="0.25">
      <c r="A109" s="623"/>
      <c r="B109" s="624" t="s">
        <v>121</v>
      </c>
      <c r="C109" s="368"/>
      <c r="D109" s="625"/>
      <c r="E109" s="661"/>
      <c r="F109" s="608"/>
      <c r="G109" s="535"/>
    </row>
    <row r="110" spans="1:7" s="439" customFormat="1" ht="4.5" customHeight="1" x14ac:dyDescent="0.25">
      <c r="A110" s="623"/>
      <c r="B110" s="660"/>
      <c r="C110" s="368"/>
      <c r="D110" s="625"/>
      <c r="E110" s="661"/>
      <c r="F110" s="608"/>
      <c r="G110" s="535"/>
    </row>
    <row r="111" spans="1:7" s="439" customFormat="1" ht="13" x14ac:dyDescent="0.25">
      <c r="A111" s="665"/>
      <c r="B111" s="675" t="s">
        <v>549</v>
      </c>
      <c r="C111" s="611"/>
      <c r="D111" s="619"/>
      <c r="E111" s="661"/>
      <c r="F111" s="608"/>
      <c r="G111" s="535"/>
    </row>
    <row r="112" spans="1:7" s="439" customFormat="1" ht="7.5" customHeight="1" x14ac:dyDescent="0.25">
      <c r="A112" s="368"/>
      <c r="B112" s="673"/>
      <c r="C112" s="368"/>
      <c r="D112" s="674"/>
      <c r="E112" s="661"/>
      <c r="F112" s="608"/>
      <c r="G112" s="535"/>
    </row>
    <row r="113" spans="1:7" s="439" customFormat="1" ht="13" x14ac:dyDescent="0.25">
      <c r="A113" s="368"/>
      <c r="B113" s="620" t="s">
        <v>1008</v>
      </c>
      <c r="C113" s="368"/>
      <c r="D113" s="622"/>
      <c r="E113" s="661"/>
      <c r="F113" s="608"/>
      <c r="G113" s="535"/>
    </row>
    <row r="114" spans="1:7" s="439" customFormat="1" ht="13" x14ac:dyDescent="0.25">
      <c r="A114" s="368"/>
      <c r="B114" s="620"/>
      <c r="C114" s="368"/>
      <c r="D114" s="622"/>
      <c r="E114" s="661"/>
      <c r="F114" s="778"/>
      <c r="G114" s="535"/>
    </row>
    <row r="115" spans="1:7" s="439" customFormat="1" x14ac:dyDescent="0.25">
      <c r="A115" s="626"/>
      <c r="B115" s="676" t="s">
        <v>1139</v>
      </c>
      <c r="C115" s="368"/>
      <c r="D115" s="603"/>
      <c r="E115" s="661"/>
      <c r="F115" s="638"/>
      <c r="G115" s="535"/>
    </row>
    <row r="116" spans="1:7" s="439" customFormat="1" x14ac:dyDescent="0.25">
      <c r="A116" s="368" t="s">
        <v>1012</v>
      </c>
      <c r="B116" s="673" t="s">
        <v>393</v>
      </c>
      <c r="C116" s="368" t="s">
        <v>48</v>
      </c>
      <c r="D116" s="603">
        <v>3.5</v>
      </c>
      <c r="E116" s="661"/>
      <c r="F116" s="608">
        <f>D116*E116</f>
        <v>0</v>
      </c>
      <c r="G116" s="535"/>
    </row>
    <row r="117" spans="1:7" s="439" customFormat="1" x14ac:dyDescent="0.25">
      <c r="A117" s="611"/>
      <c r="B117" s="617"/>
      <c r="C117" s="611"/>
      <c r="D117" s="653"/>
      <c r="E117" s="661"/>
      <c r="F117" s="638"/>
      <c r="G117" s="535"/>
    </row>
    <row r="118" spans="1:7" s="439" customFormat="1" ht="13" x14ac:dyDescent="0.25">
      <c r="A118" s="611"/>
      <c r="B118" s="677" t="s">
        <v>1013</v>
      </c>
      <c r="C118" s="611"/>
      <c r="D118" s="653"/>
      <c r="E118" s="661"/>
      <c r="F118" s="638"/>
      <c r="G118" s="535"/>
    </row>
    <row r="119" spans="1:7" s="439" customFormat="1" x14ac:dyDescent="0.25">
      <c r="A119" s="611"/>
      <c r="B119" s="616"/>
      <c r="C119" s="611"/>
      <c r="D119" s="653"/>
      <c r="E119" s="661"/>
      <c r="F119" s="608"/>
      <c r="G119" s="535"/>
    </row>
    <row r="120" spans="1:7" s="439" customFormat="1" ht="13" thickBot="1" x14ac:dyDescent="0.3">
      <c r="A120" s="368" t="s">
        <v>127</v>
      </c>
      <c r="B120" s="673" t="s">
        <v>393</v>
      </c>
      <c r="C120" s="368" t="s">
        <v>48</v>
      </c>
      <c r="D120" s="603">
        <v>74.2</v>
      </c>
      <c r="E120" s="661"/>
      <c r="F120" s="608">
        <f>D120*E120</f>
        <v>0</v>
      </c>
      <c r="G120" s="535"/>
    </row>
    <row r="121" spans="1:7" s="439" customFormat="1" ht="15" customHeight="1" thickTop="1" x14ac:dyDescent="0.25">
      <c r="A121" s="2176" t="s">
        <v>103</v>
      </c>
      <c r="B121" s="2176"/>
      <c r="C121" s="2176"/>
      <c r="D121" s="2176"/>
      <c r="E121" s="2176"/>
      <c r="F121" s="1430">
        <f>SUM(F61:F120)</f>
        <v>0</v>
      </c>
      <c r="G121" s="535"/>
    </row>
    <row r="122" spans="1:7" s="439" customFormat="1" ht="13" x14ac:dyDescent="0.25">
      <c r="A122" s="665"/>
      <c r="B122" s="679" t="s">
        <v>131</v>
      </c>
      <c r="C122" s="611"/>
      <c r="D122" s="653"/>
      <c r="E122" s="661"/>
      <c r="F122" s="608"/>
      <c r="G122" s="535"/>
    </row>
    <row r="123" spans="1:7" s="439" customFormat="1" x14ac:dyDescent="0.25">
      <c r="A123" s="665"/>
      <c r="B123" s="680"/>
      <c r="C123" s="611"/>
      <c r="D123" s="653"/>
      <c r="E123" s="661"/>
      <c r="F123" s="608"/>
      <c r="G123" s="535"/>
    </row>
    <row r="124" spans="1:7" s="439" customFormat="1" ht="13" x14ac:dyDescent="0.25">
      <c r="A124" s="665"/>
      <c r="B124" s="681" t="s">
        <v>553</v>
      </c>
      <c r="C124" s="611"/>
      <c r="D124" s="653"/>
      <c r="E124" s="661"/>
      <c r="F124" s="608"/>
      <c r="G124" s="535"/>
    </row>
    <row r="125" spans="1:7" s="439" customFormat="1" x14ac:dyDescent="0.25">
      <c r="A125" s="665"/>
      <c r="B125" s="676" t="s">
        <v>1140</v>
      </c>
      <c r="C125" s="611"/>
      <c r="D125" s="619"/>
      <c r="E125" s="661"/>
      <c r="F125" s="608"/>
      <c r="G125" s="535"/>
    </row>
    <row r="126" spans="1:7" s="439" customFormat="1" x14ac:dyDescent="0.25">
      <c r="A126" s="665" t="s">
        <v>134</v>
      </c>
      <c r="B126" s="680" t="s">
        <v>1141</v>
      </c>
      <c r="C126" s="611" t="s">
        <v>40</v>
      </c>
      <c r="D126" s="782">
        <v>0.44800000000000001</v>
      </c>
      <c r="E126" s="661"/>
      <c r="F126" s="608">
        <f>D126*E126</f>
        <v>0</v>
      </c>
      <c r="G126" s="535"/>
    </row>
    <row r="127" spans="1:7" s="439" customFormat="1" x14ac:dyDescent="0.25">
      <c r="A127" s="682"/>
      <c r="B127" s="683"/>
      <c r="C127" s="654"/>
      <c r="D127" s="684"/>
      <c r="E127" s="661"/>
      <c r="F127" s="608"/>
      <c r="G127" s="535"/>
    </row>
    <row r="128" spans="1:7" s="439" customFormat="1" ht="13" x14ac:dyDescent="0.25">
      <c r="A128" s="611"/>
      <c r="B128" s="612" t="s">
        <v>556</v>
      </c>
      <c r="C128" s="611"/>
      <c r="D128" s="685"/>
      <c r="E128" s="661"/>
      <c r="F128" s="608"/>
      <c r="G128" s="535"/>
    </row>
    <row r="129" spans="1:7" s="439" customFormat="1" ht="25" x14ac:dyDescent="0.25">
      <c r="A129" s="611"/>
      <c r="B129" s="616" t="s">
        <v>1142</v>
      </c>
      <c r="C129" s="611"/>
      <c r="D129" s="685"/>
      <c r="E129" s="661"/>
      <c r="F129" s="608"/>
      <c r="G129" s="535"/>
    </row>
    <row r="130" spans="1:7" s="439" customFormat="1" x14ac:dyDescent="0.25">
      <c r="A130" s="611" t="s">
        <v>1143</v>
      </c>
      <c r="B130" s="618" t="s">
        <v>1144</v>
      </c>
      <c r="C130" s="611" t="s">
        <v>48</v>
      </c>
      <c r="D130" s="619">
        <v>60.9</v>
      </c>
      <c r="E130" s="661"/>
      <c r="F130" s="608">
        <f>D130*E130</f>
        <v>0</v>
      </c>
      <c r="G130" s="535"/>
    </row>
    <row r="131" spans="1:7" s="439" customFormat="1" x14ac:dyDescent="0.25">
      <c r="A131" s="623"/>
      <c r="B131" s="686"/>
      <c r="C131" s="623"/>
      <c r="D131" s="687"/>
      <c r="E131" s="661"/>
      <c r="F131" s="608"/>
      <c r="G131" s="535"/>
    </row>
    <row r="132" spans="1:7" s="439" customFormat="1" ht="13" x14ac:dyDescent="0.25">
      <c r="A132" s="688"/>
      <c r="B132" s="689" t="s">
        <v>427</v>
      </c>
      <c r="C132" s="688"/>
      <c r="D132" s="690"/>
      <c r="E132" s="661"/>
      <c r="F132" s="608"/>
      <c r="G132" s="535"/>
    </row>
    <row r="133" spans="1:7" s="439" customFormat="1" x14ac:dyDescent="0.25">
      <c r="A133" s="688"/>
      <c r="B133" s="783"/>
      <c r="C133" s="688"/>
      <c r="D133" s="690"/>
      <c r="E133" s="661"/>
      <c r="F133" s="608"/>
      <c r="G133" s="535"/>
    </row>
    <row r="134" spans="1:7" s="439" customFormat="1" ht="13" x14ac:dyDescent="0.25">
      <c r="A134" s="623"/>
      <c r="B134" s="691" t="s">
        <v>1145</v>
      </c>
      <c r="C134" s="623"/>
      <c r="D134" s="692"/>
      <c r="E134" s="661"/>
      <c r="F134" s="608"/>
      <c r="G134" s="535"/>
    </row>
    <row r="135" spans="1:7" s="439" customFormat="1" ht="10.5" customHeight="1" x14ac:dyDescent="0.25">
      <c r="A135" s="623"/>
      <c r="B135" s="691"/>
      <c r="C135" s="623"/>
      <c r="D135" s="692"/>
      <c r="E135" s="661"/>
      <c r="F135" s="608"/>
      <c r="G135" s="535"/>
    </row>
    <row r="136" spans="1:7" s="439" customFormat="1" x14ac:dyDescent="0.25">
      <c r="A136" s="623"/>
      <c r="B136" s="784" t="s">
        <v>1025</v>
      </c>
      <c r="C136" s="623"/>
      <c r="D136" s="692"/>
      <c r="E136" s="661"/>
      <c r="F136" s="608"/>
      <c r="G136" s="535"/>
    </row>
    <row r="137" spans="1:7" s="439" customFormat="1" ht="17.25" customHeight="1" x14ac:dyDescent="0.25">
      <c r="A137" s="623" t="s">
        <v>428</v>
      </c>
      <c r="B137" s="686" t="s">
        <v>1146</v>
      </c>
      <c r="C137" s="611" t="s">
        <v>48</v>
      </c>
      <c r="D137" s="619">
        <v>60.9</v>
      </c>
      <c r="E137" s="661"/>
      <c r="F137" s="608">
        <f>D137*E137</f>
        <v>0</v>
      </c>
      <c r="G137" s="535"/>
    </row>
    <row r="138" spans="1:7" s="439" customFormat="1" ht="17.25" customHeight="1" x14ac:dyDescent="0.25">
      <c r="A138" s="623" t="s">
        <v>1027</v>
      </c>
      <c r="B138" s="686" t="s">
        <v>1191</v>
      </c>
      <c r="C138" s="611" t="s">
        <v>48</v>
      </c>
      <c r="D138" s="622">
        <v>5.3</v>
      </c>
      <c r="E138" s="661"/>
      <c r="F138" s="608">
        <f>D138*E138</f>
        <v>0</v>
      </c>
      <c r="G138" s="535"/>
    </row>
    <row r="139" spans="1:7" s="439" customFormat="1" ht="13" x14ac:dyDescent="0.25">
      <c r="A139" s="623"/>
      <c r="B139" s="691"/>
      <c r="C139" s="623"/>
      <c r="D139" s="692"/>
      <c r="E139" s="661"/>
      <c r="F139" s="608"/>
      <c r="G139" s="535"/>
    </row>
    <row r="140" spans="1:7" s="439" customFormat="1" ht="13" x14ac:dyDescent="0.25">
      <c r="A140" s="694"/>
      <c r="B140" s="695" t="s">
        <v>375</v>
      </c>
      <c r="C140" s="694"/>
      <c r="D140" s="619"/>
      <c r="E140" s="661"/>
      <c r="F140" s="608"/>
      <c r="G140" s="535"/>
    </row>
    <row r="141" spans="1:7" s="439" customFormat="1" x14ac:dyDescent="0.25">
      <c r="A141" s="694"/>
      <c r="B141" s="696"/>
      <c r="C141" s="694"/>
      <c r="D141" s="619"/>
      <c r="E141" s="661"/>
      <c r="F141" s="608"/>
      <c r="G141" s="535"/>
    </row>
    <row r="142" spans="1:7" s="439" customFormat="1" ht="13" x14ac:dyDescent="0.25">
      <c r="A142" s="694"/>
      <c r="B142" s="697" t="s">
        <v>1147</v>
      </c>
      <c r="C142" s="694"/>
      <c r="D142" s="619"/>
      <c r="E142" s="661"/>
      <c r="F142" s="608"/>
      <c r="G142" s="535"/>
    </row>
    <row r="143" spans="1:7" s="439" customFormat="1" ht="13" x14ac:dyDescent="0.25">
      <c r="A143" s="694"/>
      <c r="B143" s="695"/>
      <c r="C143" s="694"/>
      <c r="D143" s="619"/>
      <c r="E143" s="661"/>
      <c r="F143" s="608"/>
      <c r="G143" s="535"/>
    </row>
    <row r="144" spans="1:7" s="439" customFormat="1" ht="25" x14ac:dyDescent="0.25">
      <c r="A144" s="626"/>
      <c r="B144" s="698" t="s">
        <v>1148</v>
      </c>
      <c r="C144" s="368"/>
      <c r="D144" s="622"/>
      <c r="E144" s="661"/>
      <c r="F144" s="608"/>
      <c r="G144" s="535"/>
    </row>
    <row r="145" spans="1:7" s="439" customFormat="1" x14ac:dyDescent="0.25">
      <c r="A145" s="368" t="s">
        <v>1149</v>
      </c>
      <c r="B145" s="699" t="s">
        <v>1050</v>
      </c>
      <c r="C145" s="368" t="s">
        <v>48</v>
      </c>
      <c r="D145" s="622">
        <v>64.400000000000006</v>
      </c>
      <c r="E145" s="661"/>
      <c r="F145" s="608">
        <f>D145*E145</f>
        <v>0</v>
      </c>
      <c r="G145" s="535"/>
    </row>
    <row r="146" spans="1:7" s="439" customFormat="1" ht="7.5" customHeight="1" x14ac:dyDescent="0.25">
      <c r="A146" s="368"/>
      <c r="B146" s="605"/>
      <c r="C146" s="368"/>
      <c r="D146" s="622"/>
      <c r="E146" s="661"/>
      <c r="F146" s="608"/>
      <c r="G146" s="535"/>
    </row>
    <row r="147" spans="1:7" s="439" customFormat="1" ht="25" x14ac:dyDescent="0.25">
      <c r="A147" s="626"/>
      <c r="B147" s="698" t="s">
        <v>1148</v>
      </c>
      <c r="C147" s="368"/>
      <c r="D147" s="622"/>
      <c r="E147" s="661"/>
      <c r="F147" s="608"/>
      <c r="G147" s="535"/>
    </row>
    <row r="148" spans="1:7" s="439" customFormat="1" x14ac:dyDescent="0.25">
      <c r="A148" s="368" t="s">
        <v>1151</v>
      </c>
      <c r="B148" s="699" t="s">
        <v>1049</v>
      </c>
      <c r="C148" s="368" t="s">
        <v>48</v>
      </c>
      <c r="D148" s="622">
        <v>83.3</v>
      </c>
      <c r="E148" s="661"/>
      <c r="F148" s="608">
        <f>D148*E148</f>
        <v>0</v>
      </c>
      <c r="G148" s="535"/>
    </row>
    <row r="149" spans="1:7" s="439" customFormat="1" ht="6.75" customHeight="1" x14ac:dyDescent="0.25">
      <c r="A149" s="623"/>
      <c r="B149" s="628"/>
      <c r="C149" s="623"/>
      <c r="D149" s="692"/>
      <c r="E149" s="780"/>
      <c r="F149" s="785"/>
      <c r="G149" s="535"/>
    </row>
    <row r="150" spans="1:7" s="439" customFormat="1" ht="25" x14ac:dyDescent="0.25">
      <c r="A150" s="368"/>
      <c r="B150" s="704" t="s">
        <v>1152</v>
      </c>
      <c r="C150" s="368"/>
      <c r="D150" s="622"/>
      <c r="E150" s="661"/>
      <c r="F150" s="608"/>
      <c r="G150" s="535"/>
    </row>
    <row r="151" spans="1:7" s="439" customFormat="1" x14ac:dyDescent="0.25">
      <c r="A151" s="368" t="s">
        <v>1153</v>
      </c>
      <c r="B151" s="699" t="s">
        <v>1154</v>
      </c>
      <c r="C151" s="368" t="s">
        <v>48</v>
      </c>
      <c r="D151" s="622">
        <v>9.1</v>
      </c>
      <c r="E151" s="661"/>
      <c r="F151" s="608">
        <f>D151*E151</f>
        <v>0</v>
      </c>
      <c r="G151" s="535"/>
    </row>
    <row r="152" spans="1:7" s="439" customFormat="1" x14ac:dyDescent="0.25">
      <c r="A152" s="623"/>
      <c r="B152" s="786"/>
      <c r="C152" s="623"/>
      <c r="D152" s="692"/>
      <c r="E152" s="780"/>
      <c r="F152" s="608"/>
      <c r="G152" s="535"/>
    </row>
    <row r="153" spans="1:7" s="439" customFormat="1" ht="25" x14ac:dyDescent="0.25">
      <c r="A153" s="626"/>
      <c r="B153" s="676" t="s">
        <v>570</v>
      </c>
      <c r="C153" s="368"/>
      <c r="D153" s="622"/>
      <c r="E153" s="781"/>
      <c r="F153" s="608"/>
      <c r="G153" s="535"/>
    </row>
    <row r="154" spans="1:7" s="439" customFormat="1" x14ac:dyDescent="0.25">
      <c r="A154" s="368" t="s">
        <v>571</v>
      </c>
      <c r="B154" s="699" t="s">
        <v>1150</v>
      </c>
      <c r="C154" s="368" t="s">
        <v>126</v>
      </c>
      <c r="D154" s="622">
        <v>74.2</v>
      </c>
      <c r="E154" s="661"/>
      <c r="F154" s="608">
        <f>D154*E154</f>
        <v>0</v>
      </c>
      <c r="G154" s="535"/>
    </row>
    <row r="155" spans="1:7" s="439" customFormat="1" ht="7.5" customHeight="1" x14ac:dyDescent="0.25">
      <c r="A155" s="623"/>
      <c r="B155" s="700"/>
      <c r="C155" s="623"/>
      <c r="D155" s="692"/>
      <c r="E155" s="787"/>
      <c r="F155" s="608"/>
      <c r="G155" s="535"/>
    </row>
    <row r="156" spans="1:7" s="439" customFormat="1" ht="13" x14ac:dyDescent="0.25">
      <c r="A156" s="611"/>
      <c r="B156" s="679" t="s">
        <v>434</v>
      </c>
      <c r="C156" s="611"/>
      <c r="D156" s="619"/>
      <c r="E156" s="661"/>
      <c r="F156" s="705"/>
      <c r="G156" s="535"/>
    </row>
    <row r="157" spans="1:7" s="439" customFormat="1" ht="6" customHeight="1" x14ac:dyDescent="0.25">
      <c r="A157" s="611"/>
      <c r="B157" s="680"/>
      <c r="C157" s="611"/>
      <c r="D157" s="619"/>
      <c r="E157" s="661"/>
      <c r="F157" s="705"/>
      <c r="G157" s="535"/>
    </row>
    <row r="158" spans="1:7" s="439" customFormat="1" ht="13" x14ac:dyDescent="0.25">
      <c r="A158" s="611"/>
      <c r="B158" s="675" t="s">
        <v>574</v>
      </c>
      <c r="C158" s="611"/>
      <c r="D158" s="685"/>
      <c r="E158" s="661"/>
      <c r="F158" s="705"/>
      <c r="G158" s="535"/>
    </row>
    <row r="159" spans="1:7" s="439" customFormat="1" x14ac:dyDescent="0.25">
      <c r="A159" s="611"/>
      <c r="B159" s="651"/>
      <c r="C159" s="611"/>
      <c r="D159" s="619"/>
      <c r="E159" s="661"/>
      <c r="F159" s="706"/>
      <c r="G159" s="535"/>
    </row>
    <row r="160" spans="1:7" s="439" customFormat="1" ht="13" x14ac:dyDescent="0.25">
      <c r="A160" s="611"/>
      <c r="B160" s="671" t="s">
        <v>575</v>
      </c>
      <c r="C160" s="611"/>
      <c r="D160" s="619"/>
      <c r="E160" s="661"/>
      <c r="F160" s="706"/>
      <c r="G160" s="535"/>
    </row>
    <row r="161" spans="1:7" s="439" customFormat="1" ht="25" x14ac:dyDescent="0.25">
      <c r="A161" s="368"/>
      <c r="B161" s="676" t="s">
        <v>1155</v>
      </c>
      <c r="C161" s="611"/>
      <c r="D161" s="619"/>
      <c r="E161" s="661"/>
      <c r="F161" s="706"/>
      <c r="G161" s="535"/>
    </row>
    <row r="162" spans="1:7" s="439" customFormat="1" ht="25" x14ac:dyDescent="0.25">
      <c r="A162" s="368" t="s">
        <v>577</v>
      </c>
      <c r="B162" s="658" t="s">
        <v>1055</v>
      </c>
      <c r="C162" s="611" t="s">
        <v>48</v>
      </c>
      <c r="D162" s="619">
        <v>7</v>
      </c>
      <c r="E162" s="661"/>
      <c r="F162" s="608">
        <f>D162*E162</f>
        <v>0</v>
      </c>
      <c r="G162" s="535"/>
    </row>
    <row r="163" spans="1:7" s="439" customFormat="1" ht="3" customHeight="1" x14ac:dyDescent="0.25">
      <c r="A163" s="611"/>
      <c r="B163" s="707"/>
      <c r="C163" s="611"/>
      <c r="D163" s="619"/>
      <c r="E163" s="661"/>
      <c r="F163" s="608"/>
      <c r="G163" s="535"/>
    </row>
    <row r="164" spans="1:7" s="439" customFormat="1" ht="13" x14ac:dyDescent="0.25">
      <c r="A164" s="611"/>
      <c r="B164" s="671" t="s">
        <v>579</v>
      </c>
      <c r="C164" s="611"/>
      <c r="D164" s="619"/>
      <c r="E164" s="661"/>
      <c r="F164" s="608"/>
      <c r="G164" s="535"/>
    </row>
    <row r="165" spans="1:7" s="439" customFormat="1" ht="25" x14ac:dyDescent="0.25">
      <c r="A165" s="611"/>
      <c r="B165" s="668" t="s">
        <v>1156</v>
      </c>
      <c r="C165" s="611"/>
      <c r="D165" s="619"/>
      <c r="E165" s="661"/>
      <c r="F165" s="608"/>
      <c r="G165" s="535"/>
    </row>
    <row r="166" spans="1:7" s="439" customFormat="1" x14ac:dyDescent="0.25">
      <c r="A166" s="611" t="s">
        <v>437</v>
      </c>
      <c r="B166" s="707" t="s">
        <v>582</v>
      </c>
      <c r="C166" s="611" t="s">
        <v>48</v>
      </c>
      <c r="D166" s="619">
        <v>42</v>
      </c>
      <c r="E166" s="661"/>
      <c r="F166" s="608">
        <f>D166*E166</f>
        <v>0</v>
      </c>
      <c r="G166" s="535"/>
    </row>
    <row r="167" spans="1:7" s="439" customFormat="1" ht="8.25" customHeight="1" x14ac:dyDescent="0.25">
      <c r="A167" s="611"/>
      <c r="B167" s="707"/>
      <c r="C167" s="611"/>
      <c r="D167" s="619"/>
      <c r="E167" s="661"/>
      <c r="F167" s="608"/>
      <c r="G167" s="535"/>
    </row>
    <row r="168" spans="1:7" s="439" customFormat="1" ht="13" x14ac:dyDescent="0.25">
      <c r="A168" s="611"/>
      <c r="B168" s="675" t="s">
        <v>439</v>
      </c>
      <c r="C168" s="611"/>
      <c r="D168" s="685"/>
      <c r="E168" s="661"/>
      <c r="F168" s="608"/>
      <c r="G168" s="535"/>
    </row>
    <row r="169" spans="1:7" s="439" customFormat="1" ht="13" x14ac:dyDescent="0.25">
      <c r="A169" s="611"/>
      <c r="B169" s="671" t="s">
        <v>579</v>
      </c>
      <c r="C169" s="611"/>
      <c r="D169" s="685"/>
      <c r="E169" s="661"/>
      <c r="F169" s="608"/>
      <c r="G169" s="535"/>
    </row>
    <row r="170" spans="1:7" s="439" customFormat="1" ht="25" x14ac:dyDescent="0.25">
      <c r="A170" s="611"/>
      <c r="B170" s="668" t="s">
        <v>1157</v>
      </c>
      <c r="C170" s="611"/>
      <c r="D170" s="685"/>
      <c r="E170" s="661"/>
      <c r="F170" s="608"/>
      <c r="G170" s="535"/>
    </row>
    <row r="171" spans="1:7" s="439" customFormat="1" x14ac:dyDescent="0.25">
      <c r="A171" s="611" t="s">
        <v>581</v>
      </c>
      <c r="B171" s="707" t="s">
        <v>582</v>
      </c>
      <c r="C171" s="611" t="s">
        <v>48</v>
      </c>
      <c r="D171" s="619">
        <v>196</v>
      </c>
      <c r="E171" s="661"/>
      <c r="F171" s="608">
        <f>D171*E171</f>
        <v>0</v>
      </c>
      <c r="G171" s="535"/>
    </row>
    <row r="172" spans="1:7" s="439" customFormat="1" ht="7.5" customHeight="1" x14ac:dyDescent="0.25">
      <c r="A172" s="368"/>
      <c r="B172" s="673"/>
      <c r="C172" s="368"/>
      <c r="D172" s="603"/>
      <c r="E172" s="661"/>
      <c r="F172" s="608"/>
      <c r="G172" s="535"/>
    </row>
    <row r="173" spans="1:7" s="439" customFormat="1" ht="13" x14ac:dyDescent="0.25">
      <c r="A173" s="708"/>
      <c r="B173" s="612" t="s">
        <v>444</v>
      </c>
      <c r="C173" s="611"/>
      <c r="D173" s="619"/>
      <c r="E173" s="661"/>
      <c r="F173" s="608"/>
      <c r="G173" s="535"/>
    </row>
    <row r="174" spans="1:7" s="439" customFormat="1" ht="13" x14ac:dyDescent="0.25">
      <c r="A174" s="611"/>
      <c r="B174" s="709" t="s">
        <v>1158</v>
      </c>
      <c r="C174" s="611"/>
      <c r="D174" s="619"/>
      <c r="E174" s="661"/>
      <c r="F174" s="608"/>
      <c r="G174" s="535"/>
    </row>
    <row r="175" spans="1:7" s="439" customFormat="1" ht="13" x14ac:dyDescent="0.25">
      <c r="A175" s="611"/>
      <c r="B175" s="711" t="s">
        <v>449</v>
      </c>
      <c r="C175" s="611"/>
      <c r="D175" s="619"/>
      <c r="E175" s="661"/>
      <c r="F175" s="608"/>
      <c r="G175" s="535"/>
    </row>
    <row r="176" spans="1:7" s="439" customFormat="1" ht="25" x14ac:dyDescent="0.25">
      <c r="A176" s="611" t="s">
        <v>377</v>
      </c>
      <c r="B176" s="627" t="s">
        <v>1159</v>
      </c>
      <c r="C176" s="611" t="s">
        <v>48</v>
      </c>
      <c r="D176" s="619">
        <v>238</v>
      </c>
      <c r="E176" s="661"/>
      <c r="F176" s="608">
        <f>D176*E176</f>
        <v>0</v>
      </c>
      <c r="G176" s="535"/>
    </row>
    <row r="177" spans="1:7" s="439" customFormat="1" ht="13" x14ac:dyDescent="0.25">
      <c r="A177" s="626"/>
      <c r="B177" s="595" t="s">
        <v>1160</v>
      </c>
      <c r="C177" s="368"/>
      <c r="D177" s="622"/>
      <c r="E177" s="661"/>
      <c r="F177" s="608"/>
      <c r="G177" s="535"/>
    </row>
    <row r="178" spans="1:7" s="439" customFormat="1" ht="13" thickBot="1" x14ac:dyDescent="0.3">
      <c r="A178" s="368" t="s">
        <v>1161</v>
      </c>
      <c r="B178" s="627" t="s">
        <v>1162</v>
      </c>
      <c r="C178" s="368" t="s">
        <v>48</v>
      </c>
      <c r="D178" s="622">
        <v>9.8000000000000007</v>
      </c>
      <c r="E178" s="661"/>
      <c r="F178" s="608">
        <f>D178*E178</f>
        <v>0</v>
      </c>
      <c r="G178" s="535"/>
    </row>
    <row r="179" spans="1:7" s="439" customFormat="1" ht="18" customHeight="1" thickTop="1" x14ac:dyDescent="0.25">
      <c r="A179" s="2176" t="s">
        <v>103</v>
      </c>
      <c r="B179" s="2176"/>
      <c r="C179" s="2176"/>
      <c r="D179" s="2176"/>
      <c r="E179" s="2176"/>
      <c r="F179" s="1430">
        <f>SUM(F122:F178)</f>
        <v>0</v>
      </c>
      <c r="G179" s="535"/>
    </row>
    <row r="180" spans="1:7" s="439" customFormat="1" ht="13" x14ac:dyDescent="0.25">
      <c r="A180" s="708"/>
      <c r="B180" s="612" t="s">
        <v>457</v>
      </c>
      <c r="C180" s="611"/>
      <c r="D180" s="619"/>
      <c r="E180" s="661"/>
      <c r="F180" s="608"/>
      <c r="G180" s="535"/>
    </row>
    <row r="181" spans="1:7" s="439" customFormat="1" ht="13" x14ac:dyDescent="0.25">
      <c r="A181" s="708"/>
      <c r="B181" s="677" t="s">
        <v>1064</v>
      </c>
      <c r="C181" s="611"/>
      <c r="D181" s="619"/>
      <c r="E181" s="661"/>
      <c r="F181" s="608"/>
      <c r="G181" s="535"/>
    </row>
    <row r="182" spans="1:7" s="439" customFormat="1" ht="25" x14ac:dyDescent="0.25">
      <c r="A182" s="611"/>
      <c r="B182" s="616" t="s">
        <v>1163</v>
      </c>
      <c r="C182" s="611"/>
      <c r="D182" s="619"/>
      <c r="E182" s="661"/>
      <c r="F182" s="608"/>
      <c r="G182" s="535"/>
    </row>
    <row r="183" spans="1:7" s="439" customFormat="1" ht="25" x14ac:dyDescent="0.25">
      <c r="A183" s="611" t="s">
        <v>458</v>
      </c>
      <c r="B183" s="712" t="s">
        <v>1067</v>
      </c>
      <c r="C183" s="611" t="s">
        <v>48</v>
      </c>
      <c r="D183" s="619">
        <v>60.9</v>
      </c>
      <c r="E183" s="661"/>
      <c r="F183" s="608">
        <f>D183*E183</f>
        <v>0</v>
      </c>
      <c r="G183" s="535"/>
    </row>
    <row r="184" spans="1:7" s="439" customFormat="1" x14ac:dyDescent="0.25">
      <c r="A184" s="611"/>
      <c r="B184" s="712"/>
      <c r="C184" s="611"/>
      <c r="D184" s="619"/>
      <c r="E184" s="661"/>
      <c r="F184" s="608"/>
      <c r="G184" s="535"/>
    </row>
    <row r="185" spans="1:7" s="439" customFormat="1" ht="13" x14ac:dyDescent="0.25">
      <c r="A185" s="611"/>
      <c r="B185" s="677" t="s">
        <v>1192</v>
      </c>
      <c r="C185" s="611"/>
      <c r="D185" s="619"/>
      <c r="E185" s="661"/>
      <c r="F185" s="706"/>
      <c r="G185" s="535"/>
    </row>
    <row r="186" spans="1:7" s="439" customFormat="1" x14ac:dyDescent="0.25">
      <c r="A186" s="654" t="s">
        <v>460</v>
      </c>
      <c r="B186" s="713" t="s">
        <v>1193</v>
      </c>
      <c r="C186" s="654" t="s">
        <v>48</v>
      </c>
      <c r="D186" s="619">
        <v>60.9</v>
      </c>
      <c r="E186" s="661"/>
      <c r="F186" s="608">
        <f>D186*E186</f>
        <v>0</v>
      </c>
      <c r="G186" s="535"/>
    </row>
    <row r="187" spans="1:7" s="439" customFormat="1" x14ac:dyDescent="0.25">
      <c r="A187" s="716"/>
      <c r="B187" s="744"/>
      <c r="C187" s="716"/>
      <c r="D187" s="718"/>
      <c r="E187" s="661"/>
      <c r="F187" s="608"/>
      <c r="G187" s="535"/>
    </row>
    <row r="188" spans="1:7" s="439" customFormat="1" ht="13" x14ac:dyDescent="0.25">
      <c r="A188" s="714"/>
      <c r="B188" s="709" t="s">
        <v>151</v>
      </c>
      <c r="C188" s="694"/>
      <c r="D188" s="715"/>
      <c r="E188" s="661"/>
      <c r="F188" s="608"/>
      <c r="G188" s="535"/>
    </row>
    <row r="189" spans="1:7" s="439" customFormat="1" ht="13" x14ac:dyDescent="0.25">
      <c r="A189" s="714"/>
      <c r="B189" s="675" t="s">
        <v>1164</v>
      </c>
      <c r="C189" s="694"/>
      <c r="D189" s="715"/>
      <c r="E189" s="661"/>
      <c r="F189" s="608"/>
      <c r="G189" s="535"/>
    </row>
    <row r="190" spans="1:7" s="439" customFormat="1" ht="13" x14ac:dyDescent="0.25">
      <c r="A190" s="716"/>
      <c r="B190" s="788" t="s">
        <v>465</v>
      </c>
      <c r="C190" s="716"/>
      <c r="D190" s="718"/>
      <c r="E190" s="661"/>
      <c r="F190" s="608"/>
      <c r="G190" s="535"/>
    </row>
    <row r="191" spans="1:7" s="439" customFormat="1" ht="58.5" customHeight="1" x14ac:dyDescent="0.25">
      <c r="A191" s="716"/>
      <c r="B191" s="789" t="s">
        <v>1351</v>
      </c>
      <c r="C191" s="716"/>
      <c r="D191" s="718"/>
      <c r="E191" s="661"/>
      <c r="F191" s="608"/>
      <c r="G191" s="535"/>
    </row>
    <row r="192" spans="1:7" s="439" customFormat="1" ht="37.5" x14ac:dyDescent="0.25">
      <c r="A192" s="611" t="s">
        <v>1600</v>
      </c>
      <c r="B192" s="721" t="s">
        <v>1352</v>
      </c>
      <c r="C192" s="611" t="s">
        <v>19</v>
      </c>
      <c r="D192" s="613">
        <v>2</v>
      </c>
      <c r="E192" s="661"/>
      <c r="F192" s="608">
        <f>D192*E192</f>
        <v>0</v>
      </c>
      <c r="G192" s="535"/>
    </row>
    <row r="193" spans="1:7" s="439" customFormat="1" x14ac:dyDescent="0.25">
      <c r="A193" s="669"/>
      <c r="B193" s="721"/>
      <c r="C193" s="611"/>
      <c r="D193" s="613"/>
      <c r="E193" s="661"/>
      <c r="F193" s="608"/>
      <c r="G193" s="535"/>
    </row>
    <row r="194" spans="1:7" s="439" customFormat="1" ht="13" x14ac:dyDescent="0.25">
      <c r="A194" s="716"/>
      <c r="B194" s="717" t="s">
        <v>469</v>
      </c>
      <c r="C194" s="716"/>
      <c r="D194" s="718"/>
      <c r="E194" s="661"/>
      <c r="F194" s="608"/>
      <c r="G194" s="535"/>
    </row>
    <row r="195" spans="1:7" s="439" customFormat="1" ht="82.5" customHeight="1" x14ac:dyDescent="0.25">
      <c r="A195" s="716"/>
      <c r="B195" s="644" t="s">
        <v>1165</v>
      </c>
      <c r="C195" s="716"/>
      <c r="D195" s="718"/>
      <c r="E195" s="661"/>
      <c r="F195" s="608"/>
      <c r="G195" s="535"/>
    </row>
    <row r="196" spans="1:7" s="439" customFormat="1" ht="21.75" customHeight="1" x14ac:dyDescent="0.25">
      <c r="A196" s="611" t="s">
        <v>1601</v>
      </c>
      <c r="B196" s="617" t="s">
        <v>1166</v>
      </c>
      <c r="C196" s="611" t="s">
        <v>19</v>
      </c>
      <c r="D196" s="613">
        <v>6</v>
      </c>
      <c r="E196" s="661"/>
      <c r="F196" s="608">
        <f>D196*E196</f>
        <v>0</v>
      </c>
      <c r="G196" s="535"/>
    </row>
    <row r="197" spans="1:7" s="439" customFormat="1" ht="33.75" customHeight="1" x14ac:dyDescent="0.25">
      <c r="A197" s="611" t="s">
        <v>1602</v>
      </c>
      <c r="B197" s="617" t="s">
        <v>1194</v>
      </c>
      <c r="C197" s="611" t="s">
        <v>19</v>
      </c>
      <c r="D197" s="613">
        <v>2</v>
      </c>
      <c r="E197" s="661"/>
      <c r="F197" s="608">
        <f>D197*E197</f>
        <v>0</v>
      </c>
      <c r="G197" s="535"/>
    </row>
    <row r="198" spans="1:7" s="439" customFormat="1" x14ac:dyDescent="0.25">
      <c r="A198" s="611" t="s">
        <v>1603</v>
      </c>
      <c r="B198" s="617" t="s">
        <v>1195</v>
      </c>
      <c r="C198" s="611" t="s">
        <v>19</v>
      </c>
      <c r="D198" s="613">
        <v>2</v>
      </c>
      <c r="E198" s="661"/>
      <c r="F198" s="608">
        <f>D198*E198</f>
        <v>0</v>
      </c>
      <c r="G198" s="535"/>
    </row>
    <row r="199" spans="1:7" s="439" customFormat="1" ht="7.5" customHeight="1" x14ac:dyDescent="0.25">
      <c r="A199" s="669"/>
      <c r="B199" s="721"/>
      <c r="C199" s="611"/>
      <c r="D199" s="613"/>
      <c r="E199" s="661"/>
      <c r="F199" s="608"/>
      <c r="G199" s="535"/>
    </row>
    <row r="200" spans="1:7" s="439" customFormat="1" ht="56.25" customHeight="1" x14ac:dyDescent="0.25">
      <c r="A200" s="716"/>
      <c r="B200" s="719" t="s">
        <v>1167</v>
      </c>
      <c r="C200" s="716"/>
      <c r="D200" s="720"/>
      <c r="E200" s="661"/>
      <c r="F200" s="608"/>
      <c r="G200" s="535"/>
    </row>
    <row r="201" spans="1:7" s="439" customFormat="1" x14ac:dyDescent="0.25">
      <c r="A201" s="611" t="s">
        <v>1605</v>
      </c>
      <c r="B201" s="721" t="s">
        <v>1168</v>
      </c>
      <c r="C201" s="611" t="s">
        <v>19</v>
      </c>
      <c r="D201" s="613">
        <v>2</v>
      </c>
      <c r="E201" s="661"/>
      <c r="F201" s="608">
        <f>D201*E201</f>
        <v>0</v>
      </c>
      <c r="G201" s="535"/>
    </row>
    <row r="202" spans="1:7" s="439" customFormat="1" ht="8.25" customHeight="1" x14ac:dyDescent="0.25">
      <c r="A202" s="368"/>
      <c r="B202" s="790"/>
      <c r="C202" s="368"/>
      <c r="D202" s="643"/>
      <c r="E202" s="781"/>
      <c r="F202" s="610"/>
      <c r="G202" s="535"/>
    </row>
    <row r="203" spans="1:7" s="439" customFormat="1" ht="13" x14ac:dyDescent="0.25">
      <c r="A203" s="716"/>
      <c r="B203" s="717" t="s">
        <v>454</v>
      </c>
      <c r="C203" s="716"/>
      <c r="D203" s="718"/>
      <c r="E203" s="661"/>
      <c r="F203" s="608"/>
      <c r="G203" s="535"/>
    </row>
    <row r="204" spans="1:7" s="439" customFormat="1" ht="8.25" customHeight="1" x14ac:dyDescent="0.25">
      <c r="A204" s="716"/>
      <c r="B204" s="791"/>
      <c r="C204" s="716"/>
      <c r="D204" s="718"/>
      <c r="E204" s="661"/>
      <c r="F204" s="608"/>
      <c r="G204" s="535"/>
    </row>
    <row r="205" spans="1:7" s="439" customFormat="1" ht="50" x14ac:dyDescent="0.25">
      <c r="A205" s="611" t="s">
        <v>1610</v>
      </c>
      <c r="B205" s="725" t="s">
        <v>1196</v>
      </c>
      <c r="C205" s="611" t="s">
        <v>48</v>
      </c>
      <c r="D205" s="619">
        <v>80.5</v>
      </c>
      <c r="E205" s="661"/>
      <c r="F205" s="608">
        <f>D205*E205</f>
        <v>0</v>
      </c>
      <c r="G205" s="535"/>
    </row>
    <row r="206" spans="1:7" s="439" customFormat="1" x14ac:dyDescent="0.25">
      <c r="A206" s="611"/>
      <c r="B206" s="1122"/>
      <c r="C206" s="611"/>
      <c r="D206" s="619"/>
      <c r="E206" s="661"/>
      <c r="F206" s="608"/>
      <c r="G206" s="535"/>
    </row>
    <row r="207" spans="1:7" s="439" customFormat="1" ht="13" x14ac:dyDescent="0.25">
      <c r="A207" s="611"/>
      <c r="B207" s="675" t="s">
        <v>1174</v>
      </c>
      <c r="C207" s="611"/>
      <c r="D207" s="619"/>
      <c r="E207" s="661"/>
      <c r="F207" s="608"/>
      <c r="G207" s="535"/>
    </row>
    <row r="208" spans="1:7" s="439" customFormat="1" ht="7.5" customHeight="1" x14ac:dyDescent="0.25">
      <c r="A208" s="611"/>
      <c r="B208" s="671"/>
      <c r="C208" s="611"/>
      <c r="D208" s="619"/>
      <c r="E208" s="661"/>
      <c r="F208" s="608"/>
      <c r="G208" s="535"/>
    </row>
    <row r="209" spans="1:7" s="439" customFormat="1" ht="30" customHeight="1" x14ac:dyDescent="0.25">
      <c r="A209" s="611" t="s">
        <v>1611</v>
      </c>
      <c r="B209" s="726" t="s">
        <v>1197</v>
      </c>
      <c r="C209" s="368" t="s">
        <v>649</v>
      </c>
      <c r="D209" s="368">
        <v>1</v>
      </c>
      <c r="E209" s="661"/>
      <c r="F209" s="608">
        <f>D209*E209</f>
        <v>0</v>
      </c>
      <c r="G209" s="535"/>
    </row>
    <row r="210" spans="1:7" s="439" customFormat="1" ht="44.25" customHeight="1" x14ac:dyDescent="0.25">
      <c r="A210" s="611" t="s">
        <v>1612</v>
      </c>
      <c r="B210" s="727" t="s">
        <v>1176</v>
      </c>
      <c r="C210" s="623" t="s">
        <v>19</v>
      </c>
      <c r="D210" s="728">
        <v>4</v>
      </c>
      <c r="E210" s="661"/>
      <c r="F210" s="608">
        <f>D210*E210</f>
        <v>0</v>
      </c>
      <c r="G210" s="535"/>
    </row>
    <row r="211" spans="1:7" s="439" customFormat="1" ht="69" customHeight="1" x14ac:dyDescent="0.25">
      <c r="A211" s="611" t="s">
        <v>1613</v>
      </c>
      <c r="B211" s="730" t="s">
        <v>1198</v>
      </c>
      <c r="C211" s="368" t="s">
        <v>649</v>
      </c>
      <c r="D211" s="731">
        <v>1</v>
      </c>
      <c r="E211" s="661"/>
      <c r="F211" s="608">
        <f>D211*E211</f>
        <v>0</v>
      </c>
      <c r="G211" s="535"/>
    </row>
    <row r="212" spans="1:7" s="439" customFormat="1" ht="63" thickBot="1" x14ac:dyDescent="0.3">
      <c r="A212" s="611" t="s">
        <v>1619</v>
      </c>
      <c r="B212" s="730" t="s">
        <v>1199</v>
      </c>
      <c r="C212" s="623" t="s">
        <v>649</v>
      </c>
      <c r="D212" s="728">
        <v>1</v>
      </c>
      <c r="E212" s="661"/>
      <c r="F212" s="608">
        <f>D212*E212</f>
        <v>0</v>
      </c>
      <c r="G212" s="535"/>
    </row>
    <row r="213" spans="1:7" s="439" customFormat="1" ht="19.5" customHeight="1" thickTop="1" x14ac:dyDescent="0.25">
      <c r="A213" s="2176" t="s">
        <v>103</v>
      </c>
      <c r="B213" s="2176"/>
      <c r="C213" s="2176"/>
      <c r="D213" s="2176"/>
      <c r="E213" s="2176"/>
      <c r="F213" s="1430">
        <f>SUM(F181:F212)</f>
        <v>0</v>
      </c>
      <c r="G213" s="535"/>
    </row>
    <row r="214" spans="1:7" s="439" customFormat="1" ht="13" x14ac:dyDescent="0.25">
      <c r="A214" s="611"/>
      <c r="B214" s="675" t="s">
        <v>1181</v>
      </c>
      <c r="C214" s="611"/>
      <c r="D214" s="619"/>
      <c r="E214" s="661"/>
      <c r="F214" s="608"/>
      <c r="G214" s="535"/>
    </row>
    <row r="215" spans="1:7" s="439" customFormat="1" ht="96" customHeight="1" x14ac:dyDescent="0.25">
      <c r="A215" s="611" t="s">
        <v>1620</v>
      </c>
      <c r="B215" s="721" t="s">
        <v>1200</v>
      </c>
      <c r="C215" s="623" t="s">
        <v>649</v>
      </c>
      <c r="D215" s="728">
        <v>1</v>
      </c>
      <c r="E215" s="630"/>
      <c r="F215" s="608">
        <f>D215*E215</f>
        <v>0</v>
      </c>
      <c r="G215" s="535"/>
    </row>
    <row r="216" spans="1:7" s="439" customFormat="1" ht="44.25" customHeight="1" x14ac:dyDescent="0.25">
      <c r="A216" s="611" t="s">
        <v>1621</v>
      </c>
      <c r="B216" s="743" t="s">
        <v>1201</v>
      </c>
      <c r="C216" s="623" t="s">
        <v>649</v>
      </c>
      <c r="D216" s="728">
        <v>1</v>
      </c>
      <c r="E216" s="630"/>
      <c r="F216" s="608">
        <f>D216*E216</f>
        <v>0</v>
      </c>
      <c r="G216" s="535"/>
    </row>
    <row r="217" spans="1:7" s="439" customFormat="1" ht="33.75" customHeight="1" x14ac:dyDescent="0.25">
      <c r="A217" s="611" t="s">
        <v>1622</v>
      </c>
      <c r="B217" s="627" t="s">
        <v>1202</v>
      </c>
      <c r="C217" s="368" t="s">
        <v>649</v>
      </c>
      <c r="D217" s="728">
        <v>1</v>
      </c>
      <c r="E217" s="630"/>
      <c r="F217" s="608">
        <f>D217*E217</f>
        <v>0</v>
      </c>
      <c r="G217" s="535"/>
    </row>
    <row r="218" spans="1:7" s="439" customFormat="1" ht="81.75" customHeight="1" x14ac:dyDescent="0.25">
      <c r="A218" s="611" t="s">
        <v>1623</v>
      </c>
      <c r="B218" s="792" t="s">
        <v>1203</v>
      </c>
      <c r="C218" s="368" t="s">
        <v>19</v>
      </c>
      <c r="D218" s="737">
        <v>2</v>
      </c>
      <c r="E218" s="630"/>
      <c r="F218" s="608">
        <f t="shared" ref="F218:F225" si="0">D218*E218</f>
        <v>0</v>
      </c>
      <c r="G218" s="535"/>
    </row>
    <row r="219" spans="1:7" s="439" customFormat="1" ht="72.75" customHeight="1" x14ac:dyDescent="0.25">
      <c r="A219" s="611" t="s">
        <v>1624</v>
      </c>
      <c r="B219" s="793" t="s">
        <v>1204</v>
      </c>
      <c r="C219" s="368" t="s">
        <v>19</v>
      </c>
      <c r="D219" s="643">
        <v>2</v>
      </c>
      <c r="E219" s="794"/>
      <c r="F219" s="608">
        <f t="shared" si="0"/>
        <v>0</v>
      </c>
      <c r="G219" s="535"/>
    </row>
    <row r="220" spans="1:7" s="439" customFormat="1" ht="48" customHeight="1" x14ac:dyDescent="0.25">
      <c r="A220" s="611" t="s">
        <v>1625</v>
      </c>
      <c r="B220" s="729" t="s">
        <v>1205</v>
      </c>
      <c r="C220" s="368" t="s">
        <v>126</v>
      </c>
      <c r="D220" s="622">
        <v>40</v>
      </c>
      <c r="E220" s="630"/>
      <c r="F220" s="608">
        <f t="shared" si="0"/>
        <v>0</v>
      </c>
      <c r="G220" s="535"/>
    </row>
    <row r="221" spans="1:7" s="439" customFormat="1" ht="39.5" x14ac:dyDescent="0.25">
      <c r="A221" s="611" t="s">
        <v>1626</v>
      </c>
      <c r="B221" s="795" t="s">
        <v>1206</v>
      </c>
      <c r="C221" s="368" t="s">
        <v>8</v>
      </c>
      <c r="D221" s="643">
        <v>1</v>
      </c>
      <c r="E221" s="794"/>
      <c r="F221" s="608">
        <f t="shared" si="0"/>
        <v>0</v>
      </c>
      <c r="G221" s="535"/>
    </row>
    <row r="222" spans="1:7" s="439" customFormat="1" x14ac:dyDescent="0.25">
      <c r="A222" s="611"/>
      <c r="B222" s="1123"/>
      <c r="C222" s="368"/>
      <c r="D222" s="643"/>
      <c r="E222" s="1124"/>
      <c r="F222" s="608"/>
      <c r="G222" s="535"/>
    </row>
    <row r="223" spans="1:7" s="439" customFormat="1" ht="45" customHeight="1" x14ac:dyDescent="0.25">
      <c r="A223" s="611" t="s">
        <v>1627</v>
      </c>
      <c r="B223" s="729" t="s">
        <v>1184</v>
      </c>
      <c r="C223" s="368" t="s">
        <v>19</v>
      </c>
      <c r="D223" s="737">
        <v>1</v>
      </c>
      <c r="E223" s="630"/>
      <c r="F223" s="608">
        <f t="shared" si="0"/>
        <v>0</v>
      </c>
      <c r="G223" s="535"/>
    </row>
    <row r="224" spans="1:7" s="439" customFormat="1" ht="45" customHeight="1" x14ac:dyDescent="0.25">
      <c r="A224" s="611" t="s">
        <v>1628</v>
      </c>
      <c r="B224" s="796" t="s">
        <v>1207</v>
      </c>
      <c r="C224" s="797" t="s">
        <v>19</v>
      </c>
      <c r="D224" s="798">
        <v>6</v>
      </c>
      <c r="E224" s="799"/>
      <c r="F224" s="608">
        <f t="shared" si="0"/>
        <v>0</v>
      </c>
      <c r="G224" s="535"/>
    </row>
    <row r="225" spans="1:7" s="439" customFormat="1" ht="37.5" x14ac:dyDescent="0.25">
      <c r="A225" s="611" t="s">
        <v>1777</v>
      </c>
      <c r="B225" s="796" t="s">
        <v>1208</v>
      </c>
      <c r="C225" s="797" t="s">
        <v>19</v>
      </c>
      <c r="D225" s="797">
        <v>2</v>
      </c>
      <c r="E225" s="799"/>
      <c r="F225" s="608">
        <f t="shared" si="0"/>
        <v>0</v>
      </c>
      <c r="G225" s="535"/>
    </row>
    <row r="226" spans="1:7" s="439" customFormat="1" x14ac:dyDescent="0.25">
      <c r="A226" s="626"/>
      <c r="B226" s="796"/>
      <c r="C226" s="797"/>
      <c r="D226" s="797"/>
      <c r="E226" s="404"/>
      <c r="F226" s="608"/>
      <c r="G226" s="535"/>
    </row>
    <row r="227" spans="1:7" s="439" customFormat="1" ht="13" x14ac:dyDescent="0.25">
      <c r="A227" s="738"/>
      <c r="B227" s="739" t="s">
        <v>1186</v>
      </c>
      <c r="C227" s="740"/>
      <c r="D227" s="741"/>
      <c r="E227" s="800"/>
      <c r="F227" s="742"/>
      <c r="G227" s="535"/>
    </row>
    <row r="228" spans="1:7" s="439" customFormat="1" x14ac:dyDescent="0.25">
      <c r="A228" s="801"/>
      <c r="B228" s="802"/>
      <c r="C228" s="740"/>
      <c r="D228" s="803"/>
      <c r="E228" s="800"/>
      <c r="F228" s="742"/>
      <c r="G228" s="535"/>
    </row>
    <row r="229" spans="1:7" s="439" customFormat="1" ht="22.5" customHeight="1" x14ac:dyDescent="0.25">
      <c r="A229" s="626"/>
      <c r="B229" s="717"/>
      <c r="C229" s="368"/>
      <c r="D229" s="643"/>
      <c r="E229" s="661"/>
      <c r="F229" s="608"/>
      <c r="G229" s="535"/>
    </row>
    <row r="230" spans="1:7" s="439" customFormat="1" ht="36" customHeight="1" x14ac:dyDescent="0.25">
      <c r="A230" s="611"/>
      <c r="B230" s="743"/>
      <c r="C230" s="623"/>
      <c r="D230" s="728"/>
      <c r="E230" s="661"/>
      <c r="F230" s="608"/>
      <c r="G230" s="535"/>
    </row>
    <row r="231" spans="1:7" s="439" customFormat="1" ht="63.75" customHeight="1" x14ac:dyDescent="0.25">
      <c r="A231" s="611"/>
      <c r="B231" s="744"/>
      <c r="C231" s="694"/>
      <c r="D231" s="745"/>
      <c r="E231" s="661"/>
      <c r="F231" s="608"/>
      <c r="G231" s="535"/>
    </row>
    <row r="232" spans="1:7" s="439" customFormat="1" ht="21" customHeight="1" x14ac:dyDescent="0.25">
      <c r="A232" s="611"/>
      <c r="B232" s="746"/>
      <c r="C232" s="804"/>
      <c r="D232" s="805"/>
      <c r="E232" s="806"/>
      <c r="F232" s="608"/>
      <c r="G232" s="535"/>
    </row>
    <row r="233" spans="1:7" s="439" customFormat="1" x14ac:dyDescent="0.25">
      <c r="A233" s="611"/>
      <c r="B233" s="744"/>
      <c r="C233" s="694"/>
      <c r="D233" s="745"/>
      <c r="E233" s="661"/>
      <c r="F233" s="608"/>
      <c r="G233" s="535"/>
    </row>
    <row r="234" spans="1:7" s="439" customFormat="1" x14ac:dyDescent="0.25">
      <c r="A234" s="611"/>
      <c r="B234" s="744"/>
      <c r="C234" s="694"/>
      <c r="D234" s="745"/>
      <c r="E234" s="661"/>
      <c r="F234" s="608"/>
      <c r="G234" s="535"/>
    </row>
    <row r="235" spans="1:7" s="439" customFormat="1" x14ac:dyDescent="0.25">
      <c r="A235" s="611"/>
      <c r="B235" s="744"/>
      <c r="C235" s="694"/>
      <c r="D235" s="745"/>
      <c r="E235" s="661"/>
      <c r="F235" s="608"/>
      <c r="G235" s="535"/>
    </row>
    <row r="236" spans="1:7" s="439" customFormat="1" x14ac:dyDescent="0.25">
      <c r="A236" s="611"/>
      <c r="B236" s="744"/>
      <c r="C236" s="694"/>
      <c r="D236" s="745"/>
      <c r="E236" s="661"/>
      <c r="F236" s="608"/>
      <c r="G236" s="535"/>
    </row>
    <row r="237" spans="1:7" s="439" customFormat="1" x14ac:dyDescent="0.25">
      <c r="A237" s="611"/>
      <c r="B237" s="744"/>
      <c r="C237" s="694"/>
      <c r="D237" s="745"/>
      <c r="E237" s="661"/>
      <c r="F237" s="608"/>
      <c r="G237" s="535"/>
    </row>
    <row r="238" spans="1:7" s="439" customFormat="1" x14ac:dyDescent="0.25">
      <c r="A238" s="611"/>
      <c r="B238" s="744"/>
      <c r="C238" s="694"/>
      <c r="D238" s="745"/>
      <c r="E238" s="661"/>
      <c r="F238" s="608"/>
      <c r="G238" s="535"/>
    </row>
    <row r="239" spans="1:7" s="439" customFormat="1" ht="13" thickBot="1" x14ac:dyDescent="0.3">
      <c r="A239" s="611"/>
      <c r="B239" s="744"/>
      <c r="C239" s="694"/>
      <c r="D239" s="745"/>
      <c r="E239" s="661"/>
      <c r="F239" s="608"/>
      <c r="G239" s="535"/>
    </row>
    <row r="240" spans="1:7" s="439" customFormat="1" ht="19.5" customHeight="1" thickTop="1" x14ac:dyDescent="0.25">
      <c r="A240" s="2230" t="s">
        <v>487</v>
      </c>
      <c r="B240" s="2231"/>
      <c r="C240" s="2231"/>
      <c r="D240" s="2231"/>
      <c r="E240" s="2232"/>
      <c r="F240" s="1439">
        <f>SUM(F214:F239)</f>
        <v>0</v>
      </c>
      <c r="G240" s="535"/>
    </row>
    <row r="241" spans="1:8" s="760" customFormat="1" ht="13" x14ac:dyDescent="0.25">
      <c r="A241" s="753"/>
      <c r="B241" s="754"/>
      <c r="C241" s="753"/>
      <c r="D241" s="755"/>
      <c r="E241" s="756"/>
      <c r="F241" s="757"/>
      <c r="G241" s="758"/>
      <c r="H241" s="759"/>
    </row>
    <row r="242" spans="1:8" s="760" customFormat="1" ht="13" x14ac:dyDescent="0.25">
      <c r="A242" s="753"/>
      <c r="B242" s="754"/>
      <c r="C242" s="753"/>
      <c r="D242" s="755"/>
      <c r="E242" s="756"/>
      <c r="F242" s="757"/>
      <c r="G242" s="758"/>
      <c r="H242" s="759"/>
    </row>
    <row r="243" spans="1:8" s="760" customFormat="1" ht="13" x14ac:dyDescent="0.25">
      <c r="A243" s="753"/>
      <c r="B243" s="754"/>
      <c r="C243" s="753"/>
      <c r="D243" s="755"/>
      <c r="E243" s="756"/>
      <c r="F243" s="757"/>
      <c r="G243" s="758"/>
      <c r="H243" s="759"/>
    </row>
    <row r="244" spans="1:8" s="760" customFormat="1" x14ac:dyDescent="0.25">
      <c r="A244" s="753"/>
      <c r="B244" s="432"/>
      <c r="C244" s="424"/>
      <c r="D244" s="426"/>
      <c r="E244" s="427"/>
      <c r="F244" s="431"/>
      <c r="G244" s="758"/>
      <c r="H244" s="759"/>
    </row>
    <row r="245" spans="1:8" s="760" customFormat="1" ht="13" x14ac:dyDescent="0.25">
      <c r="A245" s="753"/>
      <c r="B245" s="429" t="s">
        <v>1972</v>
      </c>
      <c r="C245" s="424"/>
      <c r="D245" s="426"/>
      <c r="E245" s="427"/>
      <c r="F245" s="427"/>
      <c r="G245" s="758"/>
      <c r="H245" s="759"/>
    </row>
    <row r="246" spans="1:8" s="760" customFormat="1" x14ac:dyDescent="0.25">
      <c r="A246" s="753"/>
      <c r="B246" s="430"/>
      <c r="C246" s="424"/>
      <c r="D246" s="426"/>
      <c r="E246" s="427"/>
      <c r="F246" s="431"/>
      <c r="G246" s="758"/>
      <c r="H246" s="759"/>
    </row>
    <row r="247" spans="1:8" s="760" customFormat="1" x14ac:dyDescent="0.25">
      <c r="A247" s="753"/>
      <c r="B247" s="432" t="s">
        <v>1965</v>
      </c>
      <c r="C247" s="424"/>
      <c r="D247" s="426"/>
      <c r="E247" s="427"/>
      <c r="F247" s="431">
        <f>+F59</f>
        <v>0</v>
      </c>
      <c r="G247" s="758"/>
      <c r="H247" s="759"/>
    </row>
    <row r="248" spans="1:8" s="760" customFormat="1" x14ac:dyDescent="0.25">
      <c r="A248" s="753"/>
      <c r="B248" s="432"/>
      <c r="C248" s="424"/>
      <c r="D248" s="426"/>
      <c r="E248" s="427"/>
      <c r="F248" s="431"/>
      <c r="G248" s="758"/>
      <c r="H248" s="759"/>
    </row>
    <row r="249" spans="1:8" s="760" customFormat="1" x14ac:dyDescent="0.25">
      <c r="A249" s="753"/>
      <c r="B249" s="432" t="s">
        <v>1966</v>
      </c>
      <c r="C249" s="424"/>
      <c r="D249" s="426"/>
      <c r="E249" s="427"/>
      <c r="F249" s="431">
        <f>F121</f>
        <v>0</v>
      </c>
      <c r="G249" s="758"/>
      <c r="H249" s="759"/>
    </row>
    <row r="250" spans="1:8" s="760" customFormat="1" x14ac:dyDescent="0.25">
      <c r="A250" s="753"/>
      <c r="B250" s="432"/>
      <c r="C250" s="424"/>
      <c r="D250" s="426"/>
      <c r="E250" s="427"/>
      <c r="F250" s="431"/>
      <c r="G250" s="758"/>
      <c r="H250" s="759"/>
    </row>
    <row r="251" spans="1:8" s="760" customFormat="1" x14ac:dyDescent="0.25">
      <c r="A251" s="753"/>
      <c r="B251" s="432" t="s">
        <v>1967</v>
      </c>
      <c r="C251" s="424"/>
      <c r="D251" s="426"/>
      <c r="E251" s="427"/>
      <c r="F251" s="431">
        <f>+F179</f>
        <v>0</v>
      </c>
      <c r="G251" s="758"/>
      <c r="H251" s="759"/>
    </row>
    <row r="252" spans="1:8" s="760" customFormat="1" x14ac:dyDescent="0.25">
      <c r="A252" s="753"/>
      <c r="B252" s="432"/>
      <c r="C252" s="424"/>
      <c r="D252" s="426"/>
      <c r="E252" s="427"/>
      <c r="F252" s="431"/>
      <c r="G252" s="758"/>
      <c r="H252" s="759"/>
    </row>
    <row r="253" spans="1:8" s="760" customFormat="1" x14ac:dyDescent="0.25">
      <c r="A253" s="753"/>
      <c r="B253" s="432" t="s">
        <v>1968</v>
      </c>
      <c r="C253" s="424"/>
      <c r="D253" s="426"/>
      <c r="E253" s="427"/>
      <c r="F253" s="431">
        <f>+F213</f>
        <v>0</v>
      </c>
      <c r="G253" s="758"/>
      <c r="H253" s="759"/>
    </row>
    <row r="254" spans="1:8" s="760" customFormat="1" x14ac:dyDescent="0.25">
      <c r="A254" s="753"/>
      <c r="B254" s="432"/>
      <c r="C254" s="424"/>
      <c r="D254" s="426"/>
      <c r="E254" s="427"/>
      <c r="F254" s="431"/>
      <c r="G254" s="758"/>
      <c r="H254" s="759"/>
    </row>
    <row r="255" spans="1:8" s="760" customFormat="1" x14ac:dyDescent="0.25">
      <c r="A255" s="753"/>
      <c r="B255" s="432" t="s">
        <v>1969</v>
      </c>
      <c r="C255" s="424"/>
      <c r="D255" s="426"/>
      <c r="E255" s="427"/>
      <c r="F255" s="431">
        <f>+F240</f>
        <v>0</v>
      </c>
      <c r="G255" s="758"/>
      <c r="H255" s="759"/>
    </row>
    <row r="256" spans="1:8" s="760" customFormat="1" x14ac:dyDescent="0.25">
      <c r="A256" s="753"/>
      <c r="B256" s="432"/>
      <c r="C256" s="424"/>
      <c r="D256" s="426"/>
      <c r="E256" s="427"/>
      <c r="F256" s="431"/>
      <c r="G256" s="758"/>
      <c r="H256" s="759"/>
    </row>
    <row r="257" spans="1:8" s="760" customFormat="1" x14ac:dyDescent="0.25">
      <c r="A257" s="753"/>
      <c r="B257" s="432"/>
      <c r="C257" s="424"/>
      <c r="D257" s="426"/>
      <c r="E257" s="427"/>
      <c r="F257" s="431"/>
      <c r="G257" s="758"/>
      <c r="H257" s="759"/>
    </row>
    <row r="258" spans="1:8" s="760" customFormat="1" x14ac:dyDescent="0.25">
      <c r="A258" s="753"/>
      <c r="B258" s="432"/>
      <c r="C258" s="424"/>
      <c r="D258" s="426"/>
      <c r="E258" s="427"/>
      <c r="F258" s="431"/>
      <c r="G258" s="758"/>
      <c r="H258" s="759"/>
    </row>
    <row r="259" spans="1:8" s="760" customFormat="1" x14ac:dyDescent="0.25">
      <c r="A259" s="753"/>
      <c r="B259" s="432"/>
      <c r="C259" s="424"/>
      <c r="D259" s="426"/>
      <c r="E259" s="427"/>
      <c r="F259" s="431"/>
      <c r="G259" s="758"/>
      <c r="H259" s="759"/>
    </row>
    <row r="260" spans="1:8" s="763" customFormat="1" x14ac:dyDescent="0.25">
      <c r="A260" s="753"/>
      <c r="B260" s="432"/>
      <c r="C260" s="424"/>
      <c r="D260" s="426"/>
      <c r="E260" s="427"/>
      <c r="F260" s="431"/>
      <c r="G260" s="761"/>
      <c r="H260" s="762"/>
    </row>
    <row r="261" spans="1:8" s="763" customFormat="1" ht="13" x14ac:dyDescent="0.25">
      <c r="A261" s="753"/>
      <c r="B261" s="754"/>
      <c r="C261" s="753"/>
      <c r="D261" s="755"/>
      <c r="E261" s="756"/>
      <c r="F261" s="757"/>
      <c r="G261" s="761"/>
      <c r="H261" s="762"/>
    </row>
    <row r="262" spans="1:8" s="763" customFormat="1" ht="13" x14ac:dyDescent="0.25">
      <c r="A262" s="753"/>
      <c r="B262" s="754"/>
      <c r="C262" s="753"/>
      <c r="D262" s="755"/>
      <c r="E262" s="756"/>
      <c r="F262" s="757"/>
      <c r="G262" s="761"/>
      <c r="H262" s="762"/>
    </row>
    <row r="263" spans="1:8" s="763" customFormat="1" ht="13" x14ac:dyDescent="0.25">
      <c r="A263" s="753"/>
      <c r="B263" s="754"/>
      <c r="C263" s="753"/>
      <c r="D263" s="755"/>
      <c r="E263" s="756"/>
      <c r="F263" s="757"/>
      <c r="G263" s="761"/>
      <c r="H263" s="762"/>
    </row>
    <row r="264" spans="1:8" s="763" customFormat="1" ht="13" x14ac:dyDescent="0.25">
      <c r="A264" s="753"/>
      <c r="B264" s="754"/>
      <c r="C264" s="753"/>
      <c r="D264" s="755"/>
      <c r="E264" s="427"/>
      <c r="F264" s="757"/>
      <c r="G264" s="761"/>
      <c r="H264" s="762"/>
    </row>
    <row r="265" spans="1:8" s="763" customFormat="1" ht="13" x14ac:dyDescent="0.25">
      <c r="A265" s="753"/>
      <c r="B265" s="754"/>
      <c r="C265" s="753"/>
      <c r="D265" s="755"/>
      <c r="E265" s="756"/>
      <c r="F265" s="757"/>
      <c r="G265" s="761"/>
      <c r="H265" s="762"/>
    </row>
    <row r="266" spans="1:8" s="763" customFormat="1" ht="13" x14ac:dyDescent="0.25">
      <c r="A266" s="753"/>
      <c r="B266" s="754"/>
      <c r="C266" s="753"/>
      <c r="D266" s="755"/>
      <c r="E266" s="756"/>
      <c r="F266" s="757"/>
      <c r="G266" s="761"/>
      <c r="H266" s="762"/>
    </row>
    <row r="267" spans="1:8" s="763" customFormat="1" ht="13" x14ac:dyDescent="0.25">
      <c r="A267" s="753"/>
      <c r="B267" s="754"/>
      <c r="C267" s="753"/>
      <c r="D267" s="755"/>
      <c r="E267" s="756"/>
      <c r="F267" s="757"/>
      <c r="G267" s="761"/>
      <c r="H267" s="762"/>
    </row>
    <row r="268" spans="1:8" s="763" customFormat="1" ht="13" x14ac:dyDescent="0.25">
      <c r="A268" s="753"/>
      <c r="B268" s="754"/>
      <c r="C268" s="753"/>
      <c r="D268" s="755"/>
      <c r="E268" s="756"/>
      <c r="F268" s="757"/>
      <c r="G268" s="761"/>
      <c r="H268" s="762"/>
    </row>
    <row r="269" spans="1:8" s="763" customFormat="1" ht="13" x14ac:dyDescent="0.25">
      <c r="A269" s="753"/>
      <c r="B269" s="754"/>
      <c r="C269" s="753"/>
      <c r="D269" s="755"/>
      <c r="E269" s="756"/>
      <c r="F269" s="757"/>
      <c r="G269" s="761"/>
      <c r="H269" s="762"/>
    </row>
    <row r="270" spans="1:8" s="763" customFormat="1" ht="13" x14ac:dyDescent="0.25">
      <c r="A270" s="753"/>
      <c r="B270" s="754"/>
      <c r="C270" s="753"/>
      <c r="D270" s="755"/>
      <c r="E270" s="756"/>
      <c r="F270" s="757"/>
      <c r="G270" s="761"/>
      <c r="H270" s="762"/>
    </row>
    <row r="271" spans="1:8" s="763" customFormat="1" ht="13" x14ac:dyDescent="0.25">
      <c r="A271" s="753"/>
      <c r="B271" s="754"/>
      <c r="C271" s="753"/>
      <c r="D271" s="755"/>
      <c r="E271" s="756"/>
      <c r="F271" s="757"/>
      <c r="G271" s="761"/>
      <c r="H271" s="762"/>
    </row>
    <row r="272" spans="1:8" s="763" customFormat="1" ht="13" x14ac:dyDescent="0.25">
      <c r="A272" s="753"/>
      <c r="B272" s="754"/>
      <c r="C272" s="753"/>
      <c r="D272" s="755"/>
      <c r="E272" s="756"/>
      <c r="F272" s="757"/>
      <c r="G272" s="761"/>
      <c r="H272" s="762"/>
    </row>
    <row r="273" spans="1:8" s="763" customFormat="1" ht="13" x14ac:dyDescent="0.25">
      <c r="A273" s="753"/>
      <c r="B273" s="754"/>
      <c r="C273" s="753"/>
      <c r="D273" s="755"/>
      <c r="E273" s="756"/>
      <c r="F273" s="757"/>
      <c r="G273" s="761"/>
      <c r="H273" s="762"/>
    </row>
    <row r="274" spans="1:8" s="763" customFormat="1" ht="13" x14ac:dyDescent="0.25">
      <c r="A274" s="753"/>
      <c r="B274" s="754"/>
      <c r="C274" s="753"/>
      <c r="D274" s="755"/>
      <c r="E274" s="756"/>
      <c r="F274" s="757"/>
      <c r="G274" s="761"/>
      <c r="H274" s="762"/>
    </row>
    <row r="275" spans="1:8" s="763" customFormat="1" ht="13" x14ac:dyDescent="0.25">
      <c r="A275" s="753"/>
      <c r="B275" s="754"/>
      <c r="C275" s="753"/>
      <c r="D275" s="755"/>
      <c r="E275" s="756"/>
      <c r="F275" s="757"/>
      <c r="G275" s="761"/>
      <c r="H275" s="762"/>
    </row>
    <row r="276" spans="1:8" s="763" customFormat="1" ht="13" x14ac:dyDescent="0.25">
      <c r="A276" s="753"/>
      <c r="B276" s="754"/>
      <c r="C276" s="753"/>
      <c r="D276" s="755"/>
      <c r="E276" s="756"/>
      <c r="F276" s="757"/>
      <c r="G276" s="761"/>
      <c r="H276" s="762"/>
    </row>
    <row r="277" spans="1:8" s="763" customFormat="1" ht="13" x14ac:dyDescent="0.25">
      <c r="A277" s="753"/>
      <c r="B277" s="754"/>
      <c r="C277" s="753"/>
      <c r="D277" s="755"/>
      <c r="E277" s="756"/>
      <c r="F277" s="757"/>
      <c r="G277" s="761"/>
      <c r="H277" s="762"/>
    </row>
    <row r="278" spans="1:8" s="763" customFormat="1" ht="13" x14ac:dyDescent="0.25">
      <c r="A278" s="753"/>
      <c r="B278" s="754"/>
      <c r="C278" s="753"/>
      <c r="D278" s="755"/>
      <c r="E278" s="756"/>
      <c r="F278" s="757"/>
      <c r="G278" s="761"/>
      <c r="H278" s="762"/>
    </row>
    <row r="279" spans="1:8" s="763" customFormat="1" ht="13" x14ac:dyDescent="0.25">
      <c r="A279" s="753"/>
      <c r="B279" s="754"/>
      <c r="C279" s="753"/>
      <c r="D279" s="755"/>
      <c r="E279" s="756"/>
      <c r="F279" s="757"/>
      <c r="G279" s="761"/>
      <c r="H279" s="762"/>
    </row>
    <row r="280" spans="1:8" s="763" customFormat="1" ht="13" x14ac:dyDescent="0.25">
      <c r="A280" s="753"/>
      <c r="B280" s="754"/>
      <c r="C280" s="753"/>
      <c r="D280" s="755"/>
      <c r="E280" s="756"/>
      <c r="F280" s="757"/>
      <c r="G280" s="761"/>
      <c r="H280" s="762"/>
    </row>
    <row r="281" spans="1:8" s="763" customFormat="1" ht="13" x14ac:dyDescent="0.25">
      <c r="A281" s="753"/>
      <c r="B281" s="754"/>
      <c r="C281" s="753"/>
      <c r="D281" s="755"/>
      <c r="E281" s="756"/>
      <c r="F281" s="757"/>
      <c r="G281" s="761"/>
      <c r="H281" s="762"/>
    </row>
    <row r="282" spans="1:8" s="763" customFormat="1" ht="13" x14ac:dyDescent="0.25">
      <c r="A282" s="753"/>
      <c r="B282" s="754"/>
      <c r="C282" s="753"/>
      <c r="D282" s="755"/>
      <c r="E282" s="756"/>
      <c r="F282" s="757"/>
      <c r="G282" s="761"/>
      <c r="H282" s="762"/>
    </row>
    <row r="283" spans="1:8" s="763" customFormat="1" ht="13" x14ac:dyDescent="0.25">
      <c r="A283" s="753"/>
      <c r="B283" s="754"/>
      <c r="C283" s="753"/>
      <c r="D283" s="755"/>
      <c r="E283" s="756"/>
      <c r="F283" s="757"/>
      <c r="G283" s="761"/>
      <c r="H283" s="762"/>
    </row>
    <row r="284" spans="1:8" s="763" customFormat="1" ht="13" x14ac:dyDescent="0.25">
      <c r="A284" s="753"/>
      <c r="B284" s="754"/>
      <c r="C284" s="753"/>
      <c r="D284" s="755"/>
      <c r="E284" s="756"/>
      <c r="F284" s="757"/>
      <c r="G284" s="761"/>
      <c r="H284" s="762"/>
    </row>
    <row r="285" spans="1:8" s="763" customFormat="1" ht="13" x14ac:dyDescent="0.25">
      <c r="A285" s="753"/>
      <c r="B285" s="754"/>
      <c r="C285" s="753"/>
      <c r="D285" s="755"/>
      <c r="E285" s="756"/>
      <c r="F285" s="757"/>
      <c r="G285" s="761"/>
      <c r="H285" s="762"/>
    </row>
    <row r="286" spans="1:8" s="763" customFormat="1" ht="13" x14ac:dyDescent="0.25">
      <c r="A286" s="753"/>
      <c r="B286" s="754"/>
      <c r="C286" s="753"/>
      <c r="D286" s="755"/>
      <c r="E286" s="756"/>
      <c r="F286" s="757"/>
      <c r="G286" s="761"/>
      <c r="H286" s="762"/>
    </row>
    <row r="287" spans="1:8" s="763" customFormat="1" ht="13" x14ac:dyDescent="0.25">
      <c r="A287" s="753"/>
      <c r="B287" s="754"/>
      <c r="C287" s="753"/>
      <c r="D287" s="755"/>
      <c r="E287" s="756"/>
      <c r="F287" s="757"/>
      <c r="G287" s="761"/>
      <c r="H287" s="762"/>
    </row>
    <row r="288" spans="1:8" s="763" customFormat="1" ht="13" x14ac:dyDescent="0.25">
      <c r="A288" s="753"/>
      <c r="B288" s="754"/>
      <c r="C288" s="753"/>
      <c r="D288" s="755"/>
      <c r="E288" s="756"/>
      <c r="F288" s="757"/>
      <c r="G288" s="761"/>
      <c r="H288" s="762"/>
    </row>
    <row r="289" spans="1:8" s="763" customFormat="1" ht="13" x14ac:dyDescent="0.25">
      <c r="A289" s="753"/>
      <c r="B289" s="754"/>
      <c r="C289" s="753"/>
      <c r="D289" s="755"/>
      <c r="E289" s="756"/>
      <c r="F289" s="757"/>
      <c r="G289" s="761"/>
      <c r="H289" s="762"/>
    </row>
    <row r="290" spans="1:8" s="763" customFormat="1" ht="13" x14ac:dyDescent="0.25">
      <c r="A290" s="753"/>
      <c r="B290" s="754"/>
      <c r="C290" s="753"/>
      <c r="D290" s="755"/>
      <c r="E290" s="756"/>
      <c r="F290" s="757"/>
      <c r="G290" s="761"/>
      <c r="H290" s="762"/>
    </row>
    <row r="291" spans="1:8" s="763" customFormat="1" ht="14" x14ac:dyDescent="0.25">
      <c r="A291" s="753"/>
      <c r="B291" s="1125"/>
      <c r="C291" s="753"/>
      <c r="D291" s="755"/>
      <c r="E291" s="756"/>
      <c r="F291" s="764"/>
      <c r="G291" s="761"/>
      <c r="H291" s="762"/>
    </row>
    <row r="292" spans="1:8" s="763" customFormat="1" ht="14" x14ac:dyDescent="0.25">
      <c r="A292" s="753"/>
      <c r="B292" s="1125"/>
      <c r="C292" s="766"/>
      <c r="D292" s="755"/>
      <c r="E292" s="756"/>
      <c r="F292" s="764"/>
      <c r="G292" s="761"/>
      <c r="H292" s="762"/>
    </row>
    <row r="293" spans="1:8" s="763" customFormat="1" ht="13" thickBot="1" x14ac:dyDescent="0.3">
      <c r="A293" s="753"/>
      <c r="B293" s="767"/>
      <c r="C293" s="753"/>
      <c r="D293" s="755"/>
      <c r="E293" s="756"/>
      <c r="F293" s="757"/>
      <c r="G293" s="761"/>
      <c r="H293" s="762"/>
    </row>
    <row r="294" spans="1:8" s="763" customFormat="1" ht="20.25" customHeight="1" thickTop="1" x14ac:dyDescent="0.25">
      <c r="A294" s="2228" t="s">
        <v>677</v>
      </c>
      <c r="B294" s="2229"/>
      <c r="C294" s="2229"/>
      <c r="D294" s="2229"/>
      <c r="E294" s="2229"/>
      <c r="F294" s="1440">
        <f>SUM(F245:F293)</f>
        <v>0</v>
      </c>
      <c r="G294" s="761"/>
      <c r="H294" s="762"/>
    </row>
    <row r="295" spans="1:8" s="763" customFormat="1" x14ac:dyDescent="0.25">
      <c r="A295" s="768"/>
      <c r="B295" s="769"/>
      <c r="C295" s="768"/>
      <c r="D295" s="768"/>
      <c r="E295" s="770"/>
      <c r="F295" s="770"/>
      <c r="G295" s="761"/>
      <c r="H295" s="762"/>
    </row>
    <row r="296" spans="1:8" s="763" customFormat="1" x14ac:dyDescent="0.25">
      <c r="A296" s="768"/>
      <c r="B296" s="769"/>
      <c r="C296" s="768"/>
      <c r="D296" s="768"/>
      <c r="E296" s="770"/>
      <c r="F296" s="770"/>
      <c r="G296" s="761"/>
      <c r="H296" s="762"/>
    </row>
    <row r="297" spans="1:8" s="763" customFormat="1" x14ac:dyDescent="0.25">
      <c r="A297" s="768"/>
      <c r="B297" s="769"/>
      <c r="C297" s="768"/>
      <c r="D297" s="768"/>
      <c r="E297" s="770"/>
      <c r="F297" s="770"/>
      <c r="G297" s="761"/>
      <c r="H297" s="762"/>
    </row>
    <row r="298" spans="1:8" s="763" customFormat="1" x14ac:dyDescent="0.25">
      <c r="A298" s="768"/>
      <c r="B298" s="769"/>
      <c r="C298" s="768"/>
      <c r="D298" s="768"/>
      <c r="E298" s="770"/>
      <c r="F298" s="770"/>
      <c r="G298" s="761"/>
      <c r="H298" s="762"/>
    </row>
    <row r="299" spans="1:8" s="763" customFormat="1" x14ac:dyDescent="0.25">
      <c r="A299" s="768"/>
      <c r="B299" s="769"/>
      <c r="C299" s="768"/>
      <c r="D299" s="768"/>
      <c r="E299" s="770"/>
      <c r="F299" s="770"/>
      <c r="G299" s="761"/>
      <c r="H299" s="762"/>
    </row>
    <row r="300" spans="1:8" s="763" customFormat="1" x14ac:dyDescent="0.25">
      <c r="A300" s="768"/>
      <c r="B300" s="769"/>
      <c r="C300" s="768"/>
      <c r="D300" s="768"/>
      <c r="E300" s="770"/>
      <c r="F300" s="770"/>
      <c r="G300" s="761"/>
      <c r="H300" s="762"/>
    </row>
  </sheetData>
  <mergeCells count="9">
    <mergeCell ref="A213:E213"/>
    <mergeCell ref="A294:E294"/>
    <mergeCell ref="A1:F1"/>
    <mergeCell ref="A2:F2"/>
    <mergeCell ref="A59:E59"/>
    <mergeCell ref="A121:E121"/>
    <mergeCell ref="A179:E179"/>
    <mergeCell ref="A240:E240"/>
    <mergeCell ref="A3:F3"/>
  </mergeCells>
  <pageMargins left="0.74803149606299213" right="0.35433070866141736" top="0.98425196850393704" bottom="0.98425196850393704" header="0.51181102362204722" footer="0.51181102362204722"/>
  <pageSetup paperSize="9" scale="78" fitToHeight="13" orientation="portrait" r:id="rId1"/>
  <headerFooter alignWithMargins="0">
    <oddFooter>&amp;A&amp;RPage &amp;P</oddFooter>
  </headerFooter>
  <rowBreaks count="5" manualBreakCount="5">
    <brk id="59" max="5" man="1"/>
    <brk id="121" max="5" man="1"/>
    <brk id="179" max="5" man="1"/>
    <brk id="213" max="5" man="1"/>
    <brk id="240"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B12" sqref="B12"/>
    </sheetView>
  </sheetViews>
  <sheetFormatPr defaultColWidth="6.7265625" defaultRowHeight="12.5" x14ac:dyDescent="0.25"/>
  <cols>
    <col min="1" max="1" width="8.7265625" style="768" customWidth="1"/>
    <col min="2" max="2" width="66.81640625" style="769" customWidth="1"/>
    <col min="3" max="3" width="7.54296875" style="768" customWidth="1"/>
    <col min="4" max="4" width="9.453125" style="768" customWidth="1"/>
    <col min="5" max="5" width="12.1796875" style="770" customWidth="1"/>
    <col min="6" max="6" width="14.1796875" style="770" customWidth="1"/>
    <col min="7" max="7" width="16.54296875" style="771" bestFit="1" customWidth="1"/>
    <col min="8" max="8" width="15" style="772" bestFit="1" customWidth="1"/>
    <col min="9" max="9" width="46" style="773" customWidth="1"/>
    <col min="10" max="10" width="13.453125" style="773" bestFit="1" customWidth="1"/>
    <col min="11" max="255" width="9.54296875" style="773" customWidth="1"/>
    <col min="256" max="16384" width="6.7265625" style="773"/>
  </cols>
  <sheetData>
    <row r="1" spans="1:7" s="1121" customFormat="1" ht="13" x14ac:dyDescent="0.25">
      <c r="A1" s="2095" t="s">
        <v>0</v>
      </c>
      <c r="B1" s="2095"/>
      <c r="C1" s="2095"/>
      <c r="D1" s="2095"/>
      <c r="E1" s="2095"/>
      <c r="F1" s="2095"/>
      <c r="G1" s="1120"/>
    </row>
    <row r="2" spans="1:7" s="587" customFormat="1" ht="13" x14ac:dyDescent="0.25">
      <c r="A2" s="2095" t="s">
        <v>2491</v>
      </c>
      <c r="B2" s="2095"/>
      <c r="C2" s="2095"/>
      <c r="D2" s="2095"/>
      <c r="E2" s="2095"/>
      <c r="F2" s="2095"/>
      <c r="G2" s="586"/>
    </row>
    <row r="3" spans="1:7" s="587" customFormat="1" ht="13" x14ac:dyDescent="0.25">
      <c r="A3" s="2096" t="s">
        <v>1975</v>
      </c>
      <c r="B3" s="2096"/>
      <c r="C3" s="2096"/>
      <c r="D3" s="2096"/>
      <c r="E3" s="2096"/>
      <c r="F3" s="2096"/>
      <c r="G3" s="586"/>
    </row>
    <row r="4" spans="1:7" s="587" customFormat="1" ht="13" x14ac:dyDescent="0.25">
      <c r="A4" s="328" t="s">
        <v>2486</v>
      </c>
      <c r="B4" s="589"/>
      <c r="C4" s="590"/>
      <c r="D4" s="590"/>
      <c r="E4" s="591"/>
      <c r="F4" s="592"/>
      <c r="G4" s="586"/>
    </row>
    <row r="5" spans="1:7" s="587" customFormat="1" ht="13" x14ac:dyDescent="0.25">
      <c r="A5" s="593" t="s">
        <v>722</v>
      </c>
      <c r="B5" s="593" t="s">
        <v>723</v>
      </c>
      <c r="C5" s="593" t="s">
        <v>724</v>
      </c>
      <c r="D5" s="593" t="s">
        <v>725</v>
      </c>
      <c r="E5" s="593" t="s">
        <v>726</v>
      </c>
      <c r="F5" s="593" t="s">
        <v>727</v>
      </c>
      <c r="G5" s="586"/>
    </row>
    <row r="6" spans="1:7" s="439" customFormat="1" ht="13" x14ac:dyDescent="0.25">
      <c r="A6" s="596"/>
      <c r="B6" s="600" t="s">
        <v>963</v>
      </c>
      <c r="C6" s="596"/>
      <c r="D6" s="597"/>
      <c r="E6" s="598"/>
      <c r="F6" s="601"/>
      <c r="G6" s="535"/>
    </row>
    <row r="7" spans="1:7" s="439" customFormat="1" ht="13" x14ac:dyDescent="0.25">
      <c r="A7" s="596"/>
      <c r="B7" s="600"/>
      <c r="C7" s="596"/>
      <c r="D7" s="597"/>
      <c r="E7" s="598"/>
      <c r="F7" s="601"/>
      <c r="G7" s="535"/>
    </row>
    <row r="8" spans="1:7" s="439" customFormat="1" ht="13" x14ac:dyDescent="0.25">
      <c r="A8" s="368"/>
      <c r="B8" s="602" t="s">
        <v>2470</v>
      </c>
      <c r="C8" s="368"/>
      <c r="D8" s="603"/>
      <c r="E8" s="774"/>
      <c r="F8" s="601"/>
      <c r="G8" s="535"/>
    </row>
    <row r="9" spans="1:7" s="439" customFormat="1" x14ac:dyDescent="0.25">
      <c r="A9" s="368"/>
      <c r="B9" s="605"/>
      <c r="C9" s="368"/>
      <c r="D9" s="603"/>
      <c r="E9" s="774"/>
      <c r="F9" s="601"/>
      <c r="G9" s="535"/>
    </row>
    <row r="10" spans="1:7" s="439" customFormat="1" ht="23" x14ac:dyDescent="0.25">
      <c r="A10" s="611">
        <v>12.1</v>
      </c>
      <c r="B10" s="2042" t="s">
        <v>2471</v>
      </c>
      <c r="C10" s="611" t="s">
        <v>8</v>
      </c>
      <c r="D10" s="613">
        <v>1</v>
      </c>
      <c r="E10" s="661"/>
      <c r="F10" s="615">
        <f>D10*E10</f>
        <v>0</v>
      </c>
      <c r="G10" s="535"/>
    </row>
    <row r="11" spans="1:7" s="439" customFormat="1" x14ac:dyDescent="0.25">
      <c r="A11" s="611"/>
      <c r="B11" s="617"/>
      <c r="C11" s="611"/>
      <c r="D11" s="613"/>
      <c r="E11" s="661"/>
      <c r="F11" s="608"/>
      <c r="G11" s="535"/>
    </row>
    <row r="12" spans="1:7" s="439" customFormat="1" ht="46" x14ac:dyDescent="0.25">
      <c r="A12" s="611">
        <v>12.1</v>
      </c>
      <c r="B12" s="2042" t="s">
        <v>2472</v>
      </c>
      <c r="C12" s="611" t="s">
        <v>8</v>
      </c>
      <c r="D12" s="613">
        <v>1</v>
      </c>
      <c r="E12" s="661"/>
      <c r="F12" s="615">
        <f>D12*E12</f>
        <v>0</v>
      </c>
      <c r="G12" s="535"/>
    </row>
    <row r="13" spans="1:7" s="439" customFormat="1" x14ac:dyDescent="0.25">
      <c r="A13" s="611"/>
      <c r="B13" s="616"/>
      <c r="C13" s="611"/>
      <c r="D13" s="619"/>
      <c r="E13" s="661"/>
      <c r="F13" s="608"/>
      <c r="G13" s="535"/>
    </row>
    <row r="14" spans="1:7" s="439" customFormat="1" ht="46" x14ac:dyDescent="0.25">
      <c r="A14" s="611">
        <v>12.3</v>
      </c>
      <c r="B14" s="2042" t="s">
        <v>2460</v>
      </c>
      <c r="C14" s="611" t="s">
        <v>8</v>
      </c>
      <c r="D14" s="613">
        <v>1</v>
      </c>
      <c r="E14" s="661"/>
      <c r="F14" s="608">
        <f>D14*E14</f>
        <v>0</v>
      </c>
      <c r="G14" s="535"/>
    </row>
    <row r="15" spans="1:7" s="439" customFormat="1" ht="13" x14ac:dyDescent="0.25">
      <c r="A15" s="596"/>
      <c r="B15" s="620"/>
      <c r="C15" s="596"/>
      <c r="D15" s="621"/>
      <c r="E15" s="661"/>
      <c r="F15" s="608"/>
      <c r="G15" s="535"/>
    </row>
    <row r="16" spans="1:7" s="439" customFormat="1" ht="25" x14ac:dyDescent="0.25">
      <c r="A16" s="605">
        <v>12.4</v>
      </c>
      <c r="B16" s="2043" t="s">
        <v>2461</v>
      </c>
      <c r="C16" s="368" t="s">
        <v>8</v>
      </c>
      <c r="D16" s="622">
        <v>1</v>
      </c>
      <c r="E16" s="661"/>
      <c r="F16" s="608">
        <f>D16*E16</f>
        <v>0</v>
      </c>
      <c r="G16" s="535"/>
    </row>
    <row r="17" spans="1:7" s="439" customFormat="1" x14ac:dyDescent="0.25">
      <c r="A17" s="605"/>
      <c r="B17" s="989"/>
      <c r="C17" s="368"/>
      <c r="D17" s="622"/>
      <c r="E17" s="661"/>
      <c r="F17" s="608"/>
      <c r="G17" s="535"/>
    </row>
    <row r="18" spans="1:7" s="439" customFormat="1" ht="50" x14ac:dyDescent="0.25">
      <c r="A18" s="623">
        <v>12.5</v>
      </c>
      <c r="B18" s="2044" t="s">
        <v>2473</v>
      </c>
      <c r="C18" s="368" t="s">
        <v>8</v>
      </c>
      <c r="D18" s="625">
        <v>1</v>
      </c>
      <c r="E18" s="661"/>
      <c r="F18" s="608">
        <f>D18*E18</f>
        <v>0</v>
      </c>
      <c r="G18" s="535"/>
    </row>
    <row r="19" spans="1:7" s="439" customFormat="1" x14ac:dyDescent="0.25">
      <c r="A19" s="623"/>
      <c r="B19" s="2044"/>
      <c r="C19" s="368"/>
      <c r="D19" s="625"/>
      <c r="E19" s="661"/>
      <c r="F19" s="608"/>
      <c r="G19" s="535"/>
    </row>
    <row r="20" spans="1:7" s="439" customFormat="1" ht="75" x14ac:dyDescent="0.25">
      <c r="A20" s="623">
        <v>12.6</v>
      </c>
      <c r="B20" s="2043" t="s">
        <v>2463</v>
      </c>
      <c r="C20" s="368" t="s">
        <v>8</v>
      </c>
      <c r="D20" s="625">
        <v>1</v>
      </c>
      <c r="E20" s="661"/>
      <c r="F20" s="608">
        <f>D20*E20</f>
        <v>0</v>
      </c>
      <c r="G20" s="535"/>
    </row>
    <row r="21" spans="1:7" s="439" customFormat="1" ht="13" x14ac:dyDescent="0.25">
      <c r="A21" s="623"/>
      <c r="B21" s="624"/>
      <c r="C21" s="368"/>
      <c r="D21" s="625"/>
      <c r="E21" s="661"/>
      <c r="F21" s="608"/>
      <c r="G21" s="535"/>
    </row>
    <row r="22" spans="1:7" s="439" customFormat="1" ht="75" x14ac:dyDescent="0.25">
      <c r="A22" s="626">
        <v>12.7</v>
      </c>
      <c r="B22" s="2043" t="s">
        <v>2462</v>
      </c>
      <c r="C22" s="368" t="s">
        <v>8</v>
      </c>
      <c r="D22" s="622">
        <v>1</v>
      </c>
      <c r="E22" s="661"/>
      <c r="F22" s="608">
        <f>D22*E22</f>
        <v>0</v>
      </c>
      <c r="G22" s="535"/>
    </row>
    <row r="23" spans="1:7" s="439" customFormat="1" x14ac:dyDescent="0.25">
      <c r="A23" s="368"/>
      <c r="B23" s="627"/>
      <c r="C23" s="368"/>
      <c r="D23" s="622"/>
      <c r="E23" s="661"/>
      <c r="F23" s="608"/>
      <c r="G23" s="535"/>
    </row>
    <row r="24" spans="1:7" s="439" customFormat="1" ht="25" x14ac:dyDescent="0.25">
      <c r="A24" s="623">
        <v>12.8</v>
      </c>
      <c r="B24" s="2043" t="s">
        <v>2474</v>
      </c>
      <c r="C24" s="368" t="s">
        <v>2475</v>
      </c>
      <c r="D24" s="625">
        <v>1</v>
      </c>
      <c r="E24" s="661"/>
      <c r="F24" s="608">
        <f>D24*E24</f>
        <v>0</v>
      </c>
      <c r="G24" s="535"/>
    </row>
    <row r="25" spans="1:7" s="439" customFormat="1" ht="13" x14ac:dyDescent="0.25">
      <c r="A25" s="623"/>
      <c r="B25" s="628"/>
      <c r="C25" s="368"/>
      <c r="D25" s="625"/>
      <c r="E25" s="661"/>
      <c r="F25" s="608"/>
      <c r="G25" s="535"/>
    </row>
    <row r="26" spans="1:7" s="439" customFormat="1" ht="37.5" x14ac:dyDescent="0.25">
      <c r="A26" s="368">
        <v>12.9</v>
      </c>
      <c r="B26" s="2043" t="s">
        <v>2464</v>
      </c>
      <c r="C26" s="368" t="s">
        <v>8</v>
      </c>
      <c r="D26" s="603">
        <v>1</v>
      </c>
      <c r="E26" s="630"/>
      <c r="F26" s="608">
        <f>D26*E26</f>
        <v>0</v>
      </c>
      <c r="G26" s="535"/>
    </row>
    <row r="27" spans="1:7" s="439" customFormat="1" x14ac:dyDescent="0.25">
      <c r="A27" s="368"/>
      <c r="B27" s="627"/>
      <c r="C27" s="368"/>
      <c r="D27" s="603"/>
      <c r="E27" s="630"/>
      <c r="F27" s="608"/>
      <c r="G27" s="535"/>
    </row>
    <row r="28" spans="1:7" s="439" customFormat="1" ht="37.5" x14ac:dyDescent="0.25">
      <c r="A28" s="692">
        <v>12.1</v>
      </c>
      <c r="B28" s="2043" t="s">
        <v>2465</v>
      </c>
      <c r="C28" s="368" t="s">
        <v>8</v>
      </c>
      <c r="D28" s="632">
        <v>1</v>
      </c>
      <c r="E28" s="630"/>
      <c r="F28" s="608">
        <f t="shared" ref="F28:F36" si="0">D28*E28</f>
        <v>0</v>
      </c>
      <c r="G28" s="535"/>
    </row>
    <row r="29" spans="1:7" s="439" customFormat="1" x14ac:dyDescent="0.25">
      <c r="A29" s="623"/>
      <c r="B29" s="631"/>
      <c r="C29" s="368"/>
      <c r="D29" s="632"/>
      <c r="E29" s="630"/>
      <c r="F29" s="608"/>
      <c r="G29" s="535"/>
    </row>
    <row r="30" spans="1:7" s="439" customFormat="1" ht="50" x14ac:dyDescent="0.25">
      <c r="A30" s="623">
        <v>12.11</v>
      </c>
      <c r="B30" s="2043" t="s">
        <v>2466</v>
      </c>
      <c r="C30" s="368" t="s">
        <v>8</v>
      </c>
      <c r="D30" s="603">
        <v>1</v>
      </c>
      <c r="E30" s="630"/>
      <c r="F30" s="608">
        <f t="shared" si="0"/>
        <v>0</v>
      </c>
      <c r="G30" s="535"/>
    </row>
    <row r="31" spans="1:7" s="439" customFormat="1" x14ac:dyDescent="0.25">
      <c r="A31" s="623"/>
      <c r="B31" s="634"/>
      <c r="C31" s="368"/>
      <c r="D31" s="625"/>
      <c r="E31" s="777"/>
      <c r="F31" s="608"/>
      <c r="G31" s="535"/>
    </row>
    <row r="32" spans="1:7" s="439" customFormat="1" ht="37.5" x14ac:dyDescent="0.25">
      <c r="A32" s="641">
        <v>12.12</v>
      </c>
      <c r="B32" s="2043" t="s">
        <v>2467</v>
      </c>
      <c r="C32" s="368" t="s">
        <v>8</v>
      </c>
      <c r="D32" s="625">
        <v>1</v>
      </c>
      <c r="E32" s="777"/>
      <c r="F32" s="608">
        <f t="shared" si="0"/>
        <v>0</v>
      </c>
      <c r="G32" s="535"/>
    </row>
    <row r="33" spans="1:7" s="439" customFormat="1" ht="13" x14ac:dyDescent="0.25">
      <c r="A33" s="623"/>
      <c r="B33" s="636"/>
      <c r="C33" s="368"/>
      <c r="D33" s="625"/>
      <c r="E33" s="777"/>
      <c r="F33" s="608"/>
      <c r="G33" s="535"/>
    </row>
    <row r="34" spans="1:7" s="439" customFormat="1" ht="37.5" x14ac:dyDescent="0.25">
      <c r="A34" s="623">
        <v>12.13</v>
      </c>
      <c r="B34" s="2043" t="s">
        <v>2477</v>
      </c>
      <c r="C34" s="368" t="s">
        <v>8</v>
      </c>
      <c r="D34" s="625">
        <v>1</v>
      </c>
      <c r="E34" s="777"/>
      <c r="F34" s="608">
        <f t="shared" si="0"/>
        <v>0</v>
      </c>
      <c r="G34" s="535"/>
    </row>
    <row r="35" spans="1:7" s="439" customFormat="1" ht="13" x14ac:dyDescent="0.25">
      <c r="A35" s="623"/>
      <c r="B35" s="639"/>
      <c r="C35" s="368"/>
      <c r="D35" s="625"/>
      <c r="E35" s="777"/>
      <c r="F35" s="608"/>
      <c r="G35" s="535"/>
    </row>
    <row r="36" spans="1:7" s="439" customFormat="1" ht="62.5" x14ac:dyDescent="0.25">
      <c r="A36" s="623">
        <v>12.14</v>
      </c>
      <c r="B36" s="2043" t="s">
        <v>2476</v>
      </c>
      <c r="C36" s="368" t="s">
        <v>8</v>
      </c>
      <c r="D36" s="625">
        <v>1</v>
      </c>
      <c r="E36" s="777"/>
      <c r="F36" s="608">
        <f t="shared" si="0"/>
        <v>0</v>
      </c>
      <c r="G36" s="535"/>
    </row>
    <row r="37" spans="1:7" s="439" customFormat="1" x14ac:dyDescent="0.25">
      <c r="A37" s="623"/>
      <c r="B37" s="629"/>
      <c r="C37" s="368"/>
      <c r="D37" s="625"/>
      <c r="E37" s="779"/>
      <c r="F37" s="608"/>
      <c r="G37" s="535"/>
    </row>
    <row r="38" spans="1:7" s="439" customFormat="1" ht="43.5" customHeight="1" x14ac:dyDescent="0.25">
      <c r="A38" s="641">
        <v>12.15</v>
      </c>
      <c r="B38" s="1985" t="s">
        <v>2468</v>
      </c>
      <c r="C38" s="368" t="s">
        <v>8</v>
      </c>
      <c r="D38" s="625">
        <v>1</v>
      </c>
      <c r="E38" s="779"/>
      <c r="F38" s="608">
        <f>D38*E38</f>
        <v>0</v>
      </c>
      <c r="G38" s="535"/>
    </row>
    <row r="39" spans="1:7" s="439" customFormat="1" x14ac:dyDescent="0.25">
      <c r="A39" s="641"/>
      <c r="B39" s="631"/>
      <c r="C39" s="368"/>
      <c r="D39" s="625"/>
      <c r="E39" s="779"/>
      <c r="F39" s="608"/>
      <c r="G39" s="535"/>
    </row>
    <row r="40" spans="1:7" s="439" customFormat="1" ht="25" x14ac:dyDescent="0.25">
      <c r="A40" s="623">
        <v>12.16</v>
      </c>
      <c r="B40" s="2043" t="s">
        <v>2469</v>
      </c>
      <c r="C40" s="643" t="s">
        <v>8</v>
      </c>
      <c r="D40" s="625">
        <v>1</v>
      </c>
      <c r="E40" s="779"/>
      <c r="F40" s="608">
        <f>E40*D40</f>
        <v>0</v>
      </c>
      <c r="G40" s="535"/>
    </row>
    <row r="41" spans="1:7" s="439" customFormat="1" ht="13" x14ac:dyDescent="0.25">
      <c r="A41" s="623"/>
      <c r="B41" s="639"/>
      <c r="C41" s="368"/>
      <c r="D41" s="625"/>
      <c r="E41" s="779"/>
      <c r="F41" s="608"/>
      <c r="G41" s="535"/>
    </row>
    <row r="42" spans="1:7" s="439" customFormat="1" x14ac:dyDescent="0.25">
      <c r="A42" s="641"/>
      <c r="B42" s="631"/>
      <c r="C42" s="368"/>
      <c r="D42" s="625"/>
      <c r="E42" s="661"/>
      <c r="F42" s="608"/>
      <c r="G42" s="535"/>
    </row>
    <row r="43" spans="1:7" s="439" customFormat="1" ht="13" x14ac:dyDescent="0.25">
      <c r="A43" s="623"/>
      <c r="B43" s="639"/>
      <c r="C43" s="643"/>
      <c r="D43" s="625"/>
      <c r="E43" s="661"/>
      <c r="F43" s="608"/>
      <c r="G43" s="535"/>
    </row>
    <row r="44" spans="1:7" s="439" customFormat="1" x14ac:dyDescent="0.25">
      <c r="A44" s="623"/>
      <c r="B44" s="644"/>
      <c r="C44" s="368"/>
      <c r="D44" s="625"/>
      <c r="E44" s="661"/>
      <c r="F44" s="608"/>
      <c r="G44" s="535"/>
    </row>
    <row r="45" spans="1:7" s="439" customFormat="1" x14ac:dyDescent="0.25">
      <c r="A45" s="623"/>
      <c r="B45" s="645"/>
      <c r="C45" s="368"/>
      <c r="D45" s="625"/>
      <c r="E45" s="661"/>
      <c r="F45" s="608"/>
      <c r="G45" s="535"/>
    </row>
    <row r="46" spans="1:7" s="439" customFormat="1" x14ac:dyDescent="0.25">
      <c r="A46" s="623"/>
      <c r="B46" s="631"/>
      <c r="C46" s="368"/>
      <c r="D46" s="625"/>
      <c r="E46" s="661"/>
      <c r="F46" s="608"/>
      <c r="G46" s="535"/>
    </row>
    <row r="47" spans="1:7" s="439" customFormat="1" ht="13" thickBot="1" x14ac:dyDescent="0.3">
      <c r="A47" s="1046"/>
      <c r="B47" s="1424"/>
      <c r="C47" s="1046"/>
      <c r="D47" s="1405"/>
      <c r="E47" s="640"/>
      <c r="F47" s="642"/>
      <c r="G47" s="535"/>
    </row>
    <row r="48" spans="1:7" s="439" customFormat="1" ht="18" customHeight="1" thickTop="1" x14ac:dyDescent="0.25">
      <c r="A48" s="2176" t="s">
        <v>487</v>
      </c>
      <c r="B48" s="2176"/>
      <c r="C48" s="2176"/>
      <c r="D48" s="2176"/>
      <c r="E48" s="2176"/>
      <c r="F48" s="1430">
        <f>SUM(F7:F47)</f>
        <v>0</v>
      </c>
      <c r="G48" s="535"/>
    </row>
    <row r="49" spans="1:8" s="763" customFormat="1" x14ac:dyDescent="0.25">
      <c r="A49" s="768"/>
      <c r="B49" s="769"/>
      <c r="C49" s="768"/>
      <c r="D49" s="768"/>
      <c r="E49" s="770"/>
      <c r="F49" s="770"/>
      <c r="G49" s="761"/>
      <c r="H49" s="762"/>
    </row>
    <row r="50" spans="1:8" s="763" customFormat="1" x14ac:dyDescent="0.25">
      <c r="A50" s="768"/>
      <c r="B50" s="769"/>
      <c r="C50" s="768"/>
      <c r="D50" s="768"/>
      <c r="E50" s="770"/>
      <c r="F50" s="770"/>
      <c r="G50" s="761"/>
      <c r="H50" s="762"/>
    </row>
    <row r="51" spans="1:8" s="763" customFormat="1" x14ac:dyDescent="0.25">
      <c r="A51" s="768"/>
      <c r="B51" s="769"/>
      <c r="C51" s="768"/>
      <c r="D51" s="768"/>
      <c r="E51" s="770"/>
      <c r="F51" s="770"/>
      <c r="G51" s="761"/>
      <c r="H51" s="762"/>
    </row>
    <row r="52" spans="1:8" s="763" customFormat="1" x14ac:dyDescent="0.25">
      <c r="A52" s="768"/>
      <c r="B52" s="769"/>
      <c r="C52" s="768"/>
      <c r="D52" s="768"/>
      <c r="E52" s="770"/>
      <c r="F52" s="770"/>
      <c r="G52" s="761"/>
      <c r="H52" s="762"/>
    </row>
    <row r="53" spans="1:8" s="763" customFormat="1" x14ac:dyDescent="0.25">
      <c r="A53" s="768"/>
      <c r="B53" s="769"/>
      <c r="C53" s="768"/>
      <c r="D53" s="768"/>
      <c r="E53" s="770"/>
      <c r="F53" s="770"/>
      <c r="G53" s="761"/>
      <c r="H53" s="762"/>
    </row>
    <row r="54" spans="1:8" s="763" customFormat="1" x14ac:dyDescent="0.25">
      <c r="A54" s="768"/>
      <c r="B54" s="769"/>
      <c r="C54" s="768"/>
      <c r="D54" s="768"/>
      <c r="E54" s="770"/>
      <c r="F54" s="770"/>
      <c r="G54" s="761"/>
      <c r="H54" s="762"/>
    </row>
  </sheetData>
  <mergeCells count="4">
    <mergeCell ref="A1:F1"/>
    <mergeCell ref="A2:F2"/>
    <mergeCell ref="A3:F3"/>
    <mergeCell ref="A48:E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5"/>
  <sheetViews>
    <sheetView view="pageBreakPreview" zoomScale="80" zoomScaleNormal="90" zoomScaleSheetLayoutView="80" workbookViewId="0">
      <pane ySplit="5" topLeftCell="A6" activePane="bottomLeft" state="frozen"/>
      <selection activeCell="A3" sqref="A3:E3"/>
      <selection pane="bottomLeft" activeCell="B7" sqref="B7"/>
    </sheetView>
  </sheetViews>
  <sheetFormatPr defaultRowHeight="12.5" x14ac:dyDescent="0.25"/>
  <cols>
    <col min="1" max="1" width="9.26953125" style="509" customWidth="1"/>
    <col min="2" max="2" width="63" style="439" customWidth="1"/>
    <col min="3" max="3" width="7.7265625" style="439" customWidth="1"/>
    <col min="4" max="4" width="10.81640625" style="439" customWidth="1"/>
    <col min="5" max="5" width="14.453125" style="1814" customWidth="1"/>
    <col min="6" max="6" width="14.26953125" style="1249" customWidth="1"/>
    <col min="7" max="7" width="28.7265625" style="967" customWidth="1"/>
    <col min="8" max="256" width="9.1796875" style="439"/>
    <col min="257" max="257" width="8.1796875" style="439" customWidth="1"/>
    <col min="258" max="258" width="32" style="439" customWidth="1"/>
    <col min="259" max="259" width="6.453125" style="439" customWidth="1"/>
    <col min="260" max="260" width="9.54296875" style="439" customWidth="1"/>
    <col min="261" max="261" width="11.81640625" style="439" customWidth="1"/>
    <col min="262" max="262" width="18.26953125" style="439" customWidth="1"/>
    <col min="263" max="512" width="9.1796875" style="439"/>
    <col min="513" max="513" width="8.1796875" style="439" customWidth="1"/>
    <col min="514" max="514" width="32" style="439" customWidth="1"/>
    <col min="515" max="515" width="6.453125" style="439" customWidth="1"/>
    <col min="516" max="516" width="9.54296875" style="439" customWidth="1"/>
    <col min="517" max="517" width="11.81640625" style="439" customWidth="1"/>
    <col min="518" max="518" width="18.26953125" style="439" customWidth="1"/>
    <col min="519" max="768" width="9.1796875" style="439"/>
    <col min="769" max="769" width="8.1796875" style="439" customWidth="1"/>
    <col min="770" max="770" width="32" style="439" customWidth="1"/>
    <col min="771" max="771" width="6.453125" style="439" customWidth="1"/>
    <col min="772" max="772" width="9.54296875" style="439" customWidth="1"/>
    <col min="773" max="773" width="11.81640625" style="439" customWidth="1"/>
    <col min="774" max="774" width="18.26953125" style="439" customWidth="1"/>
    <col min="775" max="1024" width="9.1796875" style="439"/>
    <col min="1025" max="1025" width="8.1796875" style="439" customWidth="1"/>
    <col min="1026" max="1026" width="32" style="439" customWidth="1"/>
    <col min="1027" max="1027" width="6.453125" style="439" customWidth="1"/>
    <col min="1028" max="1028" width="9.54296875" style="439" customWidth="1"/>
    <col min="1029" max="1029" width="11.81640625" style="439" customWidth="1"/>
    <col min="1030" max="1030" width="18.26953125" style="439" customWidth="1"/>
    <col min="1031" max="1280" width="9.1796875" style="439"/>
    <col min="1281" max="1281" width="8.1796875" style="439" customWidth="1"/>
    <col min="1282" max="1282" width="32" style="439" customWidth="1"/>
    <col min="1283" max="1283" width="6.453125" style="439" customWidth="1"/>
    <col min="1284" max="1284" width="9.54296875" style="439" customWidth="1"/>
    <col min="1285" max="1285" width="11.81640625" style="439" customWidth="1"/>
    <col min="1286" max="1286" width="18.26953125" style="439" customWidth="1"/>
    <col min="1287" max="1536" width="9.1796875" style="439"/>
    <col min="1537" max="1537" width="8.1796875" style="439" customWidth="1"/>
    <col min="1538" max="1538" width="32" style="439" customWidth="1"/>
    <col min="1539" max="1539" width="6.453125" style="439" customWidth="1"/>
    <col min="1540" max="1540" width="9.54296875" style="439" customWidth="1"/>
    <col min="1541" max="1541" width="11.81640625" style="439" customWidth="1"/>
    <col min="1542" max="1542" width="18.26953125" style="439" customWidth="1"/>
    <col min="1543" max="1792" width="9.1796875" style="439"/>
    <col min="1793" max="1793" width="8.1796875" style="439" customWidth="1"/>
    <col min="1794" max="1794" width="32" style="439" customWidth="1"/>
    <col min="1795" max="1795" width="6.453125" style="439" customWidth="1"/>
    <col min="1796" max="1796" width="9.54296875" style="439" customWidth="1"/>
    <col min="1797" max="1797" width="11.81640625" style="439" customWidth="1"/>
    <col min="1798" max="1798" width="18.26953125" style="439" customWidth="1"/>
    <col min="1799" max="2048" width="9.1796875" style="439"/>
    <col min="2049" max="2049" width="8.1796875" style="439" customWidth="1"/>
    <col min="2050" max="2050" width="32" style="439" customWidth="1"/>
    <col min="2051" max="2051" width="6.453125" style="439" customWidth="1"/>
    <col min="2052" max="2052" width="9.54296875" style="439" customWidth="1"/>
    <col min="2053" max="2053" width="11.81640625" style="439" customWidth="1"/>
    <col min="2054" max="2054" width="18.26953125" style="439" customWidth="1"/>
    <col min="2055" max="2304" width="9.1796875" style="439"/>
    <col min="2305" max="2305" width="8.1796875" style="439" customWidth="1"/>
    <col min="2306" max="2306" width="32" style="439" customWidth="1"/>
    <col min="2307" max="2307" width="6.453125" style="439" customWidth="1"/>
    <col min="2308" max="2308" width="9.54296875" style="439" customWidth="1"/>
    <col min="2309" max="2309" width="11.81640625" style="439" customWidth="1"/>
    <col min="2310" max="2310" width="18.26953125" style="439" customWidth="1"/>
    <col min="2311" max="2560" width="9.1796875" style="439"/>
    <col min="2561" max="2561" width="8.1796875" style="439" customWidth="1"/>
    <col min="2562" max="2562" width="32" style="439" customWidth="1"/>
    <col min="2563" max="2563" width="6.453125" style="439" customWidth="1"/>
    <col min="2564" max="2564" width="9.54296875" style="439" customWidth="1"/>
    <col min="2565" max="2565" width="11.81640625" style="439" customWidth="1"/>
    <col min="2566" max="2566" width="18.26953125" style="439" customWidth="1"/>
    <col min="2567" max="2816" width="9.1796875" style="439"/>
    <col min="2817" max="2817" width="8.1796875" style="439" customWidth="1"/>
    <col min="2818" max="2818" width="32" style="439" customWidth="1"/>
    <col min="2819" max="2819" width="6.453125" style="439" customWidth="1"/>
    <col min="2820" max="2820" width="9.54296875" style="439" customWidth="1"/>
    <col min="2821" max="2821" width="11.81640625" style="439" customWidth="1"/>
    <col min="2822" max="2822" width="18.26953125" style="439" customWidth="1"/>
    <col min="2823" max="3072" width="9.1796875" style="439"/>
    <col min="3073" max="3073" width="8.1796875" style="439" customWidth="1"/>
    <col min="3074" max="3074" width="32" style="439" customWidth="1"/>
    <col min="3075" max="3075" width="6.453125" style="439" customWidth="1"/>
    <col min="3076" max="3076" width="9.54296875" style="439" customWidth="1"/>
    <col min="3077" max="3077" width="11.81640625" style="439" customWidth="1"/>
    <col min="3078" max="3078" width="18.26953125" style="439" customWidth="1"/>
    <col min="3079" max="3328" width="9.1796875" style="439"/>
    <col min="3329" max="3329" width="8.1796875" style="439" customWidth="1"/>
    <col min="3330" max="3330" width="32" style="439" customWidth="1"/>
    <col min="3331" max="3331" width="6.453125" style="439" customWidth="1"/>
    <col min="3332" max="3332" width="9.54296875" style="439" customWidth="1"/>
    <col min="3333" max="3333" width="11.81640625" style="439" customWidth="1"/>
    <col min="3334" max="3334" width="18.26953125" style="439" customWidth="1"/>
    <col min="3335" max="3584" width="9.1796875" style="439"/>
    <col min="3585" max="3585" width="8.1796875" style="439" customWidth="1"/>
    <col min="3586" max="3586" width="32" style="439" customWidth="1"/>
    <col min="3587" max="3587" width="6.453125" style="439" customWidth="1"/>
    <col min="3588" max="3588" width="9.54296875" style="439" customWidth="1"/>
    <col min="3589" max="3589" width="11.81640625" style="439" customWidth="1"/>
    <col min="3590" max="3590" width="18.26953125" style="439" customWidth="1"/>
    <col min="3591" max="3840" width="9.1796875" style="439"/>
    <col min="3841" max="3841" width="8.1796875" style="439" customWidth="1"/>
    <col min="3842" max="3842" width="32" style="439" customWidth="1"/>
    <col min="3843" max="3843" width="6.453125" style="439" customWidth="1"/>
    <col min="3844" max="3844" width="9.54296875" style="439" customWidth="1"/>
    <col min="3845" max="3845" width="11.81640625" style="439" customWidth="1"/>
    <col min="3846" max="3846" width="18.26953125" style="439" customWidth="1"/>
    <col min="3847" max="4096" width="9.1796875" style="439"/>
    <col min="4097" max="4097" width="8.1796875" style="439" customWidth="1"/>
    <col min="4098" max="4098" width="32" style="439" customWidth="1"/>
    <col min="4099" max="4099" width="6.453125" style="439" customWidth="1"/>
    <col min="4100" max="4100" width="9.54296875" style="439" customWidth="1"/>
    <col min="4101" max="4101" width="11.81640625" style="439" customWidth="1"/>
    <col min="4102" max="4102" width="18.26953125" style="439" customWidth="1"/>
    <col min="4103" max="4352" width="9.1796875" style="439"/>
    <col min="4353" max="4353" width="8.1796875" style="439" customWidth="1"/>
    <col min="4354" max="4354" width="32" style="439" customWidth="1"/>
    <col min="4355" max="4355" width="6.453125" style="439" customWidth="1"/>
    <col min="4356" max="4356" width="9.54296875" style="439" customWidth="1"/>
    <col min="4357" max="4357" width="11.81640625" style="439" customWidth="1"/>
    <col min="4358" max="4358" width="18.26953125" style="439" customWidth="1"/>
    <col min="4359" max="4608" width="9.1796875" style="439"/>
    <col min="4609" max="4609" width="8.1796875" style="439" customWidth="1"/>
    <col min="4610" max="4610" width="32" style="439" customWidth="1"/>
    <col min="4611" max="4611" width="6.453125" style="439" customWidth="1"/>
    <col min="4612" max="4612" width="9.54296875" style="439" customWidth="1"/>
    <col min="4613" max="4613" width="11.81640625" style="439" customWidth="1"/>
    <col min="4614" max="4614" width="18.26953125" style="439" customWidth="1"/>
    <col min="4615" max="4864" width="9.1796875" style="439"/>
    <col min="4865" max="4865" width="8.1796875" style="439" customWidth="1"/>
    <col min="4866" max="4866" width="32" style="439" customWidth="1"/>
    <col min="4867" max="4867" width="6.453125" style="439" customWidth="1"/>
    <col min="4868" max="4868" width="9.54296875" style="439" customWidth="1"/>
    <col min="4869" max="4869" width="11.81640625" style="439" customWidth="1"/>
    <col min="4870" max="4870" width="18.26953125" style="439" customWidth="1"/>
    <col min="4871" max="5120" width="9.1796875" style="439"/>
    <col min="5121" max="5121" width="8.1796875" style="439" customWidth="1"/>
    <col min="5122" max="5122" width="32" style="439" customWidth="1"/>
    <col min="5123" max="5123" width="6.453125" style="439" customWidth="1"/>
    <col min="5124" max="5124" width="9.54296875" style="439" customWidth="1"/>
    <col min="5125" max="5125" width="11.81640625" style="439" customWidth="1"/>
    <col min="5126" max="5126" width="18.26953125" style="439" customWidth="1"/>
    <col min="5127" max="5376" width="9.1796875" style="439"/>
    <col min="5377" max="5377" width="8.1796875" style="439" customWidth="1"/>
    <col min="5378" max="5378" width="32" style="439" customWidth="1"/>
    <col min="5379" max="5379" width="6.453125" style="439" customWidth="1"/>
    <col min="5380" max="5380" width="9.54296875" style="439" customWidth="1"/>
    <col min="5381" max="5381" width="11.81640625" style="439" customWidth="1"/>
    <col min="5382" max="5382" width="18.26953125" style="439" customWidth="1"/>
    <col min="5383" max="5632" width="9.1796875" style="439"/>
    <col min="5633" max="5633" width="8.1796875" style="439" customWidth="1"/>
    <col min="5634" max="5634" width="32" style="439" customWidth="1"/>
    <col min="5635" max="5635" width="6.453125" style="439" customWidth="1"/>
    <col min="5636" max="5636" width="9.54296875" style="439" customWidth="1"/>
    <col min="5637" max="5637" width="11.81640625" style="439" customWidth="1"/>
    <col min="5638" max="5638" width="18.26953125" style="439" customWidth="1"/>
    <col min="5639" max="5888" width="9.1796875" style="439"/>
    <col min="5889" max="5889" width="8.1796875" style="439" customWidth="1"/>
    <col min="5890" max="5890" width="32" style="439" customWidth="1"/>
    <col min="5891" max="5891" width="6.453125" style="439" customWidth="1"/>
    <col min="5892" max="5892" width="9.54296875" style="439" customWidth="1"/>
    <col min="5893" max="5893" width="11.81640625" style="439" customWidth="1"/>
    <col min="5894" max="5894" width="18.26953125" style="439" customWidth="1"/>
    <col min="5895" max="6144" width="9.1796875" style="439"/>
    <col min="6145" max="6145" width="8.1796875" style="439" customWidth="1"/>
    <col min="6146" max="6146" width="32" style="439" customWidth="1"/>
    <col min="6147" max="6147" width="6.453125" style="439" customWidth="1"/>
    <col min="6148" max="6148" width="9.54296875" style="439" customWidth="1"/>
    <col min="6149" max="6149" width="11.81640625" style="439" customWidth="1"/>
    <col min="6150" max="6150" width="18.26953125" style="439" customWidth="1"/>
    <col min="6151" max="6400" width="9.1796875" style="439"/>
    <col min="6401" max="6401" width="8.1796875" style="439" customWidth="1"/>
    <col min="6402" max="6402" width="32" style="439" customWidth="1"/>
    <col min="6403" max="6403" width="6.453125" style="439" customWidth="1"/>
    <col min="6404" max="6404" width="9.54296875" style="439" customWidth="1"/>
    <col min="6405" max="6405" width="11.81640625" style="439" customWidth="1"/>
    <col min="6406" max="6406" width="18.26953125" style="439" customWidth="1"/>
    <col min="6407" max="6656" width="9.1796875" style="439"/>
    <col min="6657" max="6657" width="8.1796875" style="439" customWidth="1"/>
    <col min="6658" max="6658" width="32" style="439" customWidth="1"/>
    <col min="6659" max="6659" width="6.453125" style="439" customWidth="1"/>
    <col min="6660" max="6660" width="9.54296875" style="439" customWidth="1"/>
    <col min="6661" max="6661" width="11.81640625" style="439" customWidth="1"/>
    <col min="6662" max="6662" width="18.26953125" style="439" customWidth="1"/>
    <col min="6663" max="6912" width="9.1796875" style="439"/>
    <col min="6913" max="6913" width="8.1796875" style="439" customWidth="1"/>
    <col min="6914" max="6914" width="32" style="439" customWidth="1"/>
    <col min="6915" max="6915" width="6.453125" style="439" customWidth="1"/>
    <col min="6916" max="6916" width="9.54296875" style="439" customWidth="1"/>
    <col min="6917" max="6917" width="11.81640625" style="439" customWidth="1"/>
    <col min="6918" max="6918" width="18.26953125" style="439" customWidth="1"/>
    <col min="6919" max="7168" width="9.1796875" style="439"/>
    <col min="7169" max="7169" width="8.1796875" style="439" customWidth="1"/>
    <col min="7170" max="7170" width="32" style="439" customWidth="1"/>
    <col min="7171" max="7171" width="6.453125" style="439" customWidth="1"/>
    <col min="7172" max="7172" width="9.54296875" style="439" customWidth="1"/>
    <col min="7173" max="7173" width="11.81640625" style="439" customWidth="1"/>
    <col min="7174" max="7174" width="18.26953125" style="439" customWidth="1"/>
    <col min="7175" max="7424" width="9.1796875" style="439"/>
    <col min="7425" max="7425" width="8.1796875" style="439" customWidth="1"/>
    <col min="7426" max="7426" width="32" style="439" customWidth="1"/>
    <col min="7427" max="7427" width="6.453125" style="439" customWidth="1"/>
    <col min="7428" max="7428" width="9.54296875" style="439" customWidth="1"/>
    <col min="7429" max="7429" width="11.81640625" style="439" customWidth="1"/>
    <col min="7430" max="7430" width="18.26953125" style="439" customWidth="1"/>
    <col min="7431" max="7680" width="9.1796875" style="439"/>
    <col min="7681" max="7681" width="8.1796875" style="439" customWidth="1"/>
    <col min="7682" max="7682" width="32" style="439" customWidth="1"/>
    <col min="7683" max="7683" width="6.453125" style="439" customWidth="1"/>
    <col min="7684" max="7684" width="9.54296875" style="439" customWidth="1"/>
    <col min="7685" max="7685" width="11.81640625" style="439" customWidth="1"/>
    <col min="7686" max="7686" width="18.26953125" style="439" customWidth="1"/>
    <col min="7687" max="7936" width="9.1796875" style="439"/>
    <col min="7937" max="7937" width="8.1796875" style="439" customWidth="1"/>
    <col min="7938" max="7938" width="32" style="439" customWidth="1"/>
    <col min="7939" max="7939" width="6.453125" style="439" customWidth="1"/>
    <col min="7940" max="7940" width="9.54296875" style="439" customWidth="1"/>
    <col min="7941" max="7941" width="11.81640625" style="439" customWidth="1"/>
    <col min="7942" max="7942" width="18.26953125" style="439" customWidth="1"/>
    <col min="7943" max="8192" width="9.1796875" style="439"/>
    <col min="8193" max="8193" width="8.1796875" style="439" customWidth="1"/>
    <col min="8194" max="8194" width="32" style="439" customWidth="1"/>
    <col min="8195" max="8195" width="6.453125" style="439" customWidth="1"/>
    <col min="8196" max="8196" width="9.54296875" style="439" customWidth="1"/>
    <col min="8197" max="8197" width="11.81640625" style="439" customWidth="1"/>
    <col min="8198" max="8198" width="18.26953125" style="439" customWidth="1"/>
    <col min="8199" max="8448" width="9.1796875" style="439"/>
    <col min="8449" max="8449" width="8.1796875" style="439" customWidth="1"/>
    <col min="8450" max="8450" width="32" style="439" customWidth="1"/>
    <col min="8451" max="8451" width="6.453125" style="439" customWidth="1"/>
    <col min="8452" max="8452" width="9.54296875" style="439" customWidth="1"/>
    <col min="8453" max="8453" width="11.81640625" style="439" customWidth="1"/>
    <col min="8454" max="8454" width="18.26953125" style="439" customWidth="1"/>
    <col min="8455" max="8704" width="9.1796875" style="439"/>
    <col min="8705" max="8705" width="8.1796875" style="439" customWidth="1"/>
    <col min="8706" max="8706" width="32" style="439" customWidth="1"/>
    <col min="8707" max="8707" width="6.453125" style="439" customWidth="1"/>
    <col min="8708" max="8708" width="9.54296875" style="439" customWidth="1"/>
    <col min="8709" max="8709" width="11.81640625" style="439" customWidth="1"/>
    <col min="8710" max="8710" width="18.26953125" style="439" customWidth="1"/>
    <col min="8711" max="8960" width="9.1796875" style="439"/>
    <col min="8961" max="8961" width="8.1796875" style="439" customWidth="1"/>
    <col min="8962" max="8962" width="32" style="439" customWidth="1"/>
    <col min="8963" max="8963" width="6.453125" style="439" customWidth="1"/>
    <col min="8964" max="8964" width="9.54296875" style="439" customWidth="1"/>
    <col min="8965" max="8965" width="11.81640625" style="439" customWidth="1"/>
    <col min="8966" max="8966" width="18.26953125" style="439" customWidth="1"/>
    <col min="8967" max="9216" width="9.1796875" style="439"/>
    <col min="9217" max="9217" width="8.1796875" style="439" customWidth="1"/>
    <col min="9218" max="9218" width="32" style="439" customWidth="1"/>
    <col min="9219" max="9219" width="6.453125" style="439" customWidth="1"/>
    <col min="9220" max="9220" width="9.54296875" style="439" customWidth="1"/>
    <col min="9221" max="9221" width="11.81640625" style="439" customWidth="1"/>
    <col min="9222" max="9222" width="18.26953125" style="439" customWidth="1"/>
    <col min="9223" max="9472" width="9.1796875" style="439"/>
    <col min="9473" max="9473" width="8.1796875" style="439" customWidth="1"/>
    <col min="9474" max="9474" width="32" style="439" customWidth="1"/>
    <col min="9475" max="9475" width="6.453125" style="439" customWidth="1"/>
    <col min="9476" max="9476" width="9.54296875" style="439" customWidth="1"/>
    <col min="9477" max="9477" width="11.81640625" style="439" customWidth="1"/>
    <col min="9478" max="9478" width="18.26953125" style="439" customWidth="1"/>
    <col min="9479" max="9728" width="9.1796875" style="439"/>
    <col min="9729" max="9729" width="8.1796875" style="439" customWidth="1"/>
    <col min="9730" max="9730" width="32" style="439" customWidth="1"/>
    <col min="9731" max="9731" width="6.453125" style="439" customWidth="1"/>
    <col min="9732" max="9732" width="9.54296875" style="439" customWidth="1"/>
    <col min="9733" max="9733" width="11.81640625" style="439" customWidth="1"/>
    <col min="9734" max="9734" width="18.26953125" style="439" customWidth="1"/>
    <col min="9735" max="9984" width="9.1796875" style="439"/>
    <col min="9985" max="9985" width="8.1796875" style="439" customWidth="1"/>
    <col min="9986" max="9986" width="32" style="439" customWidth="1"/>
    <col min="9987" max="9987" width="6.453125" style="439" customWidth="1"/>
    <col min="9988" max="9988" width="9.54296875" style="439" customWidth="1"/>
    <col min="9989" max="9989" width="11.81640625" style="439" customWidth="1"/>
    <col min="9990" max="9990" width="18.26953125" style="439" customWidth="1"/>
    <col min="9991" max="10240" width="9.1796875" style="439"/>
    <col min="10241" max="10241" width="8.1796875" style="439" customWidth="1"/>
    <col min="10242" max="10242" width="32" style="439" customWidth="1"/>
    <col min="10243" max="10243" width="6.453125" style="439" customWidth="1"/>
    <col min="10244" max="10244" width="9.54296875" style="439" customWidth="1"/>
    <col min="10245" max="10245" width="11.81640625" style="439" customWidth="1"/>
    <col min="10246" max="10246" width="18.26953125" style="439" customWidth="1"/>
    <col min="10247" max="10496" width="9.1796875" style="439"/>
    <col min="10497" max="10497" width="8.1796875" style="439" customWidth="1"/>
    <col min="10498" max="10498" width="32" style="439" customWidth="1"/>
    <col min="10499" max="10499" width="6.453125" style="439" customWidth="1"/>
    <col min="10500" max="10500" width="9.54296875" style="439" customWidth="1"/>
    <col min="10501" max="10501" width="11.81640625" style="439" customWidth="1"/>
    <col min="10502" max="10502" width="18.26953125" style="439" customWidth="1"/>
    <col min="10503" max="10752" width="9.1796875" style="439"/>
    <col min="10753" max="10753" width="8.1796875" style="439" customWidth="1"/>
    <col min="10754" max="10754" width="32" style="439" customWidth="1"/>
    <col min="10755" max="10755" width="6.453125" style="439" customWidth="1"/>
    <col min="10756" max="10756" width="9.54296875" style="439" customWidth="1"/>
    <col min="10757" max="10757" width="11.81640625" style="439" customWidth="1"/>
    <col min="10758" max="10758" width="18.26953125" style="439" customWidth="1"/>
    <col min="10759" max="11008" width="9.1796875" style="439"/>
    <col min="11009" max="11009" width="8.1796875" style="439" customWidth="1"/>
    <col min="11010" max="11010" width="32" style="439" customWidth="1"/>
    <col min="11011" max="11011" width="6.453125" style="439" customWidth="1"/>
    <col min="11012" max="11012" width="9.54296875" style="439" customWidth="1"/>
    <col min="11013" max="11013" width="11.81640625" style="439" customWidth="1"/>
    <col min="11014" max="11014" width="18.26953125" style="439" customWidth="1"/>
    <col min="11015" max="11264" width="9.1796875" style="439"/>
    <col min="11265" max="11265" width="8.1796875" style="439" customWidth="1"/>
    <col min="11266" max="11266" width="32" style="439" customWidth="1"/>
    <col min="11267" max="11267" width="6.453125" style="439" customWidth="1"/>
    <col min="11268" max="11268" width="9.54296875" style="439" customWidth="1"/>
    <col min="11269" max="11269" width="11.81640625" style="439" customWidth="1"/>
    <col min="11270" max="11270" width="18.26953125" style="439" customWidth="1"/>
    <col min="11271" max="11520" width="9.1796875" style="439"/>
    <col min="11521" max="11521" width="8.1796875" style="439" customWidth="1"/>
    <col min="11522" max="11522" width="32" style="439" customWidth="1"/>
    <col min="11523" max="11523" width="6.453125" style="439" customWidth="1"/>
    <col min="11524" max="11524" width="9.54296875" style="439" customWidth="1"/>
    <col min="11525" max="11525" width="11.81640625" style="439" customWidth="1"/>
    <col min="11526" max="11526" width="18.26953125" style="439" customWidth="1"/>
    <col min="11527" max="11776" width="9.1796875" style="439"/>
    <col min="11777" max="11777" width="8.1796875" style="439" customWidth="1"/>
    <col min="11778" max="11778" width="32" style="439" customWidth="1"/>
    <col min="11779" max="11779" width="6.453125" style="439" customWidth="1"/>
    <col min="11780" max="11780" width="9.54296875" style="439" customWidth="1"/>
    <col min="11781" max="11781" width="11.81640625" style="439" customWidth="1"/>
    <col min="11782" max="11782" width="18.26953125" style="439" customWidth="1"/>
    <col min="11783" max="12032" width="9.1796875" style="439"/>
    <col min="12033" max="12033" width="8.1796875" style="439" customWidth="1"/>
    <col min="12034" max="12034" width="32" style="439" customWidth="1"/>
    <col min="12035" max="12035" width="6.453125" style="439" customWidth="1"/>
    <col min="12036" max="12036" width="9.54296875" style="439" customWidth="1"/>
    <col min="12037" max="12037" width="11.81640625" style="439" customWidth="1"/>
    <col min="12038" max="12038" width="18.26953125" style="439" customWidth="1"/>
    <col min="12039" max="12288" width="9.1796875" style="439"/>
    <col min="12289" max="12289" width="8.1796875" style="439" customWidth="1"/>
    <col min="12290" max="12290" width="32" style="439" customWidth="1"/>
    <col min="12291" max="12291" width="6.453125" style="439" customWidth="1"/>
    <col min="12292" max="12292" width="9.54296875" style="439" customWidth="1"/>
    <col min="12293" max="12293" width="11.81640625" style="439" customWidth="1"/>
    <col min="12294" max="12294" width="18.26953125" style="439" customWidth="1"/>
    <col min="12295" max="12544" width="9.1796875" style="439"/>
    <col min="12545" max="12545" width="8.1796875" style="439" customWidth="1"/>
    <col min="12546" max="12546" width="32" style="439" customWidth="1"/>
    <col min="12547" max="12547" width="6.453125" style="439" customWidth="1"/>
    <col min="12548" max="12548" width="9.54296875" style="439" customWidth="1"/>
    <col min="12549" max="12549" width="11.81640625" style="439" customWidth="1"/>
    <col min="12550" max="12550" width="18.26953125" style="439" customWidth="1"/>
    <col min="12551" max="12800" width="9.1796875" style="439"/>
    <col min="12801" max="12801" width="8.1796875" style="439" customWidth="1"/>
    <col min="12802" max="12802" width="32" style="439" customWidth="1"/>
    <col min="12803" max="12803" width="6.453125" style="439" customWidth="1"/>
    <col min="12804" max="12804" width="9.54296875" style="439" customWidth="1"/>
    <col min="12805" max="12805" width="11.81640625" style="439" customWidth="1"/>
    <col min="12806" max="12806" width="18.26953125" style="439" customWidth="1"/>
    <col min="12807" max="13056" width="9.1796875" style="439"/>
    <col min="13057" max="13057" width="8.1796875" style="439" customWidth="1"/>
    <col min="13058" max="13058" width="32" style="439" customWidth="1"/>
    <col min="13059" max="13059" width="6.453125" style="439" customWidth="1"/>
    <col min="13060" max="13060" width="9.54296875" style="439" customWidth="1"/>
    <col min="13061" max="13061" width="11.81640625" style="439" customWidth="1"/>
    <col min="13062" max="13062" width="18.26953125" style="439" customWidth="1"/>
    <col min="13063" max="13312" width="9.1796875" style="439"/>
    <col min="13313" max="13313" width="8.1796875" style="439" customWidth="1"/>
    <col min="13314" max="13314" width="32" style="439" customWidth="1"/>
    <col min="13315" max="13315" width="6.453125" style="439" customWidth="1"/>
    <col min="13316" max="13316" width="9.54296875" style="439" customWidth="1"/>
    <col min="13317" max="13317" width="11.81640625" style="439" customWidth="1"/>
    <col min="13318" max="13318" width="18.26953125" style="439" customWidth="1"/>
    <col min="13319" max="13568" width="9.1796875" style="439"/>
    <col min="13569" max="13569" width="8.1796875" style="439" customWidth="1"/>
    <col min="13570" max="13570" width="32" style="439" customWidth="1"/>
    <col min="13571" max="13571" width="6.453125" style="439" customWidth="1"/>
    <col min="13572" max="13572" width="9.54296875" style="439" customWidth="1"/>
    <col min="13573" max="13573" width="11.81640625" style="439" customWidth="1"/>
    <col min="13574" max="13574" width="18.26953125" style="439" customWidth="1"/>
    <col min="13575" max="13824" width="9.1796875" style="439"/>
    <col min="13825" max="13825" width="8.1796875" style="439" customWidth="1"/>
    <col min="13826" max="13826" width="32" style="439" customWidth="1"/>
    <col min="13827" max="13827" width="6.453125" style="439" customWidth="1"/>
    <col min="13828" max="13828" width="9.54296875" style="439" customWidth="1"/>
    <col min="13829" max="13829" width="11.81640625" style="439" customWidth="1"/>
    <col min="13830" max="13830" width="18.26953125" style="439" customWidth="1"/>
    <col min="13831" max="14080" width="9.1796875" style="439"/>
    <col min="14081" max="14081" width="8.1796875" style="439" customWidth="1"/>
    <col min="14082" max="14082" width="32" style="439" customWidth="1"/>
    <col min="14083" max="14083" width="6.453125" style="439" customWidth="1"/>
    <col min="14084" max="14084" width="9.54296875" style="439" customWidth="1"/>
    <col min="14085" max="14085" width="11.81640625" style="439" customWidth="1"/>
    <col min="14086" max="14086" width="18.26953125" style="439" customWidth="1"/>
    <col min="14087" max="14336" width="9.1796875" style="439"/>
    <col min="14337" max="14337" width="8.1796875" style="439" customWidth="1"/>
    <col min="14338" max="14338" width="32" style="439" customWidth="1"/>
    <col min="14339" max="14339" width="6.453125" style="439" customWidth="1"/>
    <col min="14340" max="14340" width="9.54296875" style="439" customWidth="1"/>
    <col min="14341" max="14341" width="11.81640625" style="439" customWidth="1"/>
    <col min="14342" max="14342" width="18.26953125" style="439" customWidth="1"/>
    <col min="14343" max="14592" width="9.1796875" style="439"/>
    <col min="14593" max="14593" width="8.1796875" style="439" customWidth="1"/>
    <col min="14594" max="14594" width="32" style="439" customWidth="1"/>
    <col min="14595" max="14595" width="6.453125" style="439" customWidth="1"/>
    <col min="14596" max="14596" width="9.54296875" style="439" customWidth="1"/>
    <col min="14597" max="14597" width="11.81640625" style="439" customWidth="1"/>
    <col min="14598" max="14598" width="18.26953125" style="439" customWidth="1"/>
    <col min="14599" max="14848" width="9.1796875" style="439"/>
    <col min="14849" max="14849" width="8.1796875" style="439" customWidth="1"/>
    <col min="14850" max="14850" width="32" style="439" customWidth="1"/>
    <col min="14851" max="14851" width="6.453125" style="439" customWidth="1"/>
    <col min="14852" max="14852" width="9.54296875" style="439" customWidth="1"/>
    <col min="14853" max="14853" width="11.81640625" style="439" customWidth="1"/>
    <col min="14854" max="14854" width="18.26953125" style="439" customWidth="1"/>
    <col min="14855" max="15104" width="9.1796875" style="439"/>
    <col min="15105" max="15105" width="8.1796875" style="439" customWidth="1"/>
    <col min="15106" max="15106" width="32" style="439" customWidth="1"/>
    <col min="15107" max="15107" width="6.453125" style="439" customWidth="1"/>
    <col min="15108" max="15108" width="9.54296875" style="439" customWidth="1"/>
    <col min="15109" max="15109" width="11.81640625" style="439" customWidth="1"/>
    <col min="15110" max="15110" width="18.26953125" style="439" customWidth="1"/>
    <col min="15111" max="15360" width="9.1796875" style="439"/>
    <col min="15361" max="15361" width="8.1796875" style="439" customWidth="1"/>
    <col min="15362" max="15362" width="32" style="439" customWidth="1"/>
    <col min="15363" max="15363" width="6.453125" style="439" customWidth="1"/>
    <col min="15364" max="15364" width="9.54296875" style="439" customWidth="1"/>
    <col min="15365" max="15365" width="11.81640625" style="439" customWidth="1"/>
    <col min="15366" max="15366" width="18.26953125" style="439" customWidth="1"/>
    <col min="15367" max="15616" width="9.1796875" style="439"/>
    <col min="15617" max="15617" width="8.1796875" style="439" customWidth="1"/>
    <col min="15618" max="15618" width="32" style="439" customWidth="1"/>
    <col min="15619" max="15619" width="6.453125" style="439" customWidth="1"/>
    <col min="15620" max="15620" width="9.54296875" style="439" customWidth="1"/>
    <col min="15621" max="15621" width="11.81640625" style="439" customWidth="1"/>
    <col min="15622" max="15622" width="18.26953125" style="439" customWidth="1"/>
    <col min="15623" max="15872" width="9.1796875" style="439"/>
    <col min="15873" max="15873" width="8.1796875" style="439" customWidth="1"/>
    <col min="15874" max="15874" width="32" style="439" customWidth="1"/>
    <col min="15875" max="15875" width="6.453125" style="439" customWidth="1"/>
    <col min="15876" max="15876" width="9.54296875" style="439" customWidth="1"/>
    <col min="15877" max="15877" width="11.81640625" style="439" customWidth="1"/>
    <col min="15878" max="15878" width="18.26953125" style="439" customWidth="1"/>
    <col min="15879" max="16128" width="9.1796875" style="439"/>
    <col min="16129" max="16129" width="8.1796875" style="439" customWidth="1"/>
    <col min="16130" max="16130" width="32" style="439" customWidth="1"/>
    <col min="16131" max="16131" width="6.453125" style="439" customWidth="1"/>
    <col min="16132" max="16132" width="9.54296875" style="439" customWidth="1"/>
    <col min="16133" max="16133" width="11.81640625" style="439" customWidth="1"/>
    <col min="16134" max="16134" width="18.26953125" style="439" customWidth="1"/>
    <col min="16135" max="16384" width="9.1796875" style="439"/>
  </cols>
  <sheetData>
    <row r="1" spans="1:6" ht="13" x14ac:dyDescent="0.25">
      <c r="A1" s="2095" t="s">
        <v>0</v>
      </c>
      <c r="B1" s="2095"/>
      <c r="C1" s="2095"/>
      <c r="D1" s="2095"/>
      <c r="E1" s="2095"/>
      <c r="F1" s="2095"/>
    </row>
    <row r="2" spans="1:6" ht="13" x14ac:dyDescent="0.25">
      <c r="A2" s="2095" t="s">
        <v>2491</v>
      </c>
      <c r="B2" s="2095"/>
      <c r="C2" s="2095"/>
      <c r="D2" s="2095"/>
      <c r="E2" s="2095"/>
      <c r="F2" s="2095"/>
    </row>
    <row r="3" spans="1:6" ht="13" x14ac:dyDescent="0.25">
      <c r="A3" s="2096" t="s">
        <v>2222</v>
      </c>
      <c r="B3" s="2096"/>
      <c r="C3" s="2096"/>
      <c r="D3" s="2096"/>
      <c r="E3" s="2096"/>
      <c r="F3" s="2096"/>
    </row>
    <row r="4" spans="1:6" ht="13" x14ac:dyDescent="0.3">
      <c r="A4" s="440" t="s">
        <v>2268</v>
      </c>
      <c r="C4" s="441"/>
      <c r="D4" s="441"/>
    </row>
    <row r="5" spans="1:6" ht="13" x14ac:dyDescent="0.3">
      <c r="A5" s="1815" t="s">
        <v>1</v>
      </c>
      <c r="B5" s="1248" t="s">
        <v>2</v>
      </c>
      <c r="C5" s="1248" t="s">
        <v>3</v>
      </c>
      <c r="D5" s="1248" t="s">
        <v>4</v>
      </c>
      <c r="E5" s="1816" t="s">
        <v>5</v>
      </c>
      <c r="F5" s="1251" t="s">
        <v>6</v>
      </c>
    </row>
    <row r="6" spans="1:6" ht="13" x14ac:dyDescent="0.25">
      <c r="A6" s="449"/>
      <c r="B6" s="452" t="s">
        <v>85</v>
      </c>
      <c r="C6" s="453"/>
      <c r="D6" s="453"/>
      <c r="E6" s="1817"/>
      <c r="F6" s="1227"/>
    </row>
    <row r="7" spans="1:6" ht="40.5" customHeight="1" x14ac:dyDescent="0.25">
      <c r="A7" s="449"/>
      <c r="B7" s="456" t="s">
        <v>2211</v>
      </c>
      <c r="C7" s="453"/>
      <c r="D7" s="453"/>
      <c r="E7" s="1818"/>
      <c r="F7" s="1227"/>
    </row>
    <row r="8" spans="1:6" x14ac:dyDescent="0.25">
      <c r="A8" s="449"/>
      <c r="B8" s="449"/>
      <c r="C8" s="453"/>
      <c r="D8" s="453"/>
      <c r="E8" s="1818"/>
      <c r="F8" s="1227"/>
    </row>
    <row r="9" spans="1:6" ht="13" x14ac:dyDescent="0.25">
      <c r="A9" s="449"/>
      <c r="B9" s="457" t="s">
        <v>1300</v>
      </c>
      <c r="C9" s="453"/>
      <c r="D9" s="453"/>
      <c r="E9" s="1818"/>
      <c r="F9" s="1227"/>
    </row>
    <row r="10" spans="1:6" x14ac:dyDescent="0.25">
      <c r="A10" s="449"/>
      <c r="B10" s="449"/>
      <c r="C10" s="453"/>
      <c r="D10" s="453"/>
      <c r="E10" s="1818"/>
      <c r="F10" s="1227"/>
    </row>
    <row r="11" spans="1:6" x14ac:dyDescent="0.25">
      <c r="A11" s="449" t="s">
        <v>159</v>
      </c>
      <c r="B11" s="449" t="s">
        <v>1301</v>
      </c>
      <c r="C11" s="453" t="s">
        <v>777</v>
      </c>
      <c r="D11" s="453">
        <f>ROUNDUP(64*64/10000,2)</f>
        <v>0.41000000000000003</v>
      </c>
      <c r="E11" s="1818"/>
      <c r="F11" s="1227">
        <f>D11*E11</f>
        <v>0</v>
      </c>
    </row>
    <row r="12" spans="1:6" x14ac:dyDescent="0.25">
      <c r="A12" s="449"/>
      <c r="B12" s="449"/>
      <c r="C12" s="453"/>
      <c r="D12" s="453"/>
      <c r="E12" s="1818"/>
      <c r="F12" s="1227"/>
    </row>
    <row r="13" spans="1:6" ht="13" x14ac:dyDescent="0.25">
      <c r="A13" s="449"/>
      <c r="B13" s="457" t="s">
        <v>161</v>
      </c>
      <c r="C13" s="453"/>
      <c r="D13" s="453"/>
      <c r="E13" s="1818"/>
      <c r="F13" s="1227"/>
    </row>
    <row r="14" spans="1:6" ht="25" x14ac:dyDescent="0.25">
      <c r="A14" s="449"/>
      <c r="B14" s="449" t="s">
        <v>1302</v>
      </c>
      <c r="C14" s="453"/>
      <c r="D14" s="453"/>
      <c r="E14" s="1818"/>
      <c r="F14" s="1227"/>
    </row>
    <row r="15" spans="1:6" x14ac:dyDescent="0.25">
      <c r="A15" s="449"/>
      <c r="B15" s="449"/>
      <c r="C15" s="453"/>
      <c r="D15" s="453"/>
      <c r="E15" s="1818"/>
      <c r="F15" s="1227"/>
    </row>
    <row r="16" spans="1:6" x14ac:dyDescent="0.25">
      <c r="A16" s="449" t="s">
        <v>163</v>
      </c>
      <c r="B16" s="460" t="s">
        <v>1303</v>
      </c>
      <c r="C16" s="453" t="s">
        <v>1305</v>
      </c>
      <c r="D16" s="453">
        <v>11</v>
      </c>
      <c r="E16" s="1818"/>
      <c r="F16" s="1227">
        <f t="shared" ref="F16:F17" si="0">D16*E16</f>
        <v>0</v>
      </c>
    </row>
    <row r="17" spans="1:6" x14ac:dyDescent="0.25">
      <c r="A17" s="449" t="s">
        <v>163</v>
      </c>
      <c r="B17" s="460" t="s">
        <v>1304</v>
      </c>
      <c r="C17" s="453" t="s">
        <v>1305</v>
      </c>
      <c r="D17" s="453">
        <v>5</v>
      </c>
      <c r="E17" s="1818"/>
      <c r="F17" s="1227">
        <f t="shared" si="0"/>
        <v>0</v>
      </c>
    </row>
    <row r="18" spans="1:6" x14ac:dyDescent="0.25">
      <c r="A18" s="449"/>
      <c r="B18" s="460"/>
      <c r="C18" s="453"/>
      <c r="D18" s="453"/>
      <c r="E18" s="1818"/>
      <c r="F18" s="1227"/>
    </row>
    <row r="19" spans="1:6" ht="13" x14ac:dyDescent="0.25">
      <c r="A19" s="449"/>
      <c r="B19" s="452" t="s">
        <v>165</v>
      </c>
      <c r="C19" s="453"/>
      <c r="D19" s="453"/>
      <c r="E19" s="1818"/>
      <c r="F19" s="1227"/>
    </row>
    <row r="20" spans="1:6" x14ac:dyDescent="0.25">
      <c r="A20" s="449"/>
      <c r="B20" s="460"/>
      <c r="C20" s="453"/>
      <c r="D20" s="453"/>
      <c r="E20" s="1818"/>
      <c r="F20" s="1227"/>
    </row>
    <row r="21" spans="1:6" ht="37.5" x14ac:dyDescent="0.25">
      <c r="A21" s="449"/>
      <c r="B21" s="460" t="s">
        <v>1306</v>
      </c>
      <c r="C21" s="453"/>
      <c r="D21" s="453"/>
      <c r="E21" s="1818"/>
      <c r="F21" s="1227"/>
    </row>
    <row r="22" spans="1:6" x14ac:dyDescent="0.25">
      <c r="A22" s="449"/>
      <c r="B22" s="460"/>
      <c r="C22" s="453"/>
      <c r="D22" s="453"/>
      <c r="E22" s="1818"/>
      <c r="F22" s="1227"/>
    </row>
    <row r="23" spans="1:6" x14ac:dyDescent="0.25">
      <c r="A23" s="449" t="s">
        <v>167</v>
      </c>
      <c r="B23" s="460" t="s">
        <v>1307</v>
      </c>
      <c r="C23" s="453" t="s">
        <v>19</v>
      </c>
      <c r="D23" s="453">
        <v>10</v>
      </c>
      <c r="E23" s="1818"/>
      <c r="F23" s="1227">
        <f t="shared" ref="F23:F24" si="1">D23*E23</f>
        <v>0</v>
      </c>
    </row>
    <row r="24" spans="1:6" x14ac:dyDescent="0.25">
      <c r="A24" s="449" t="s">
        <v>169</v>
      </c>
      <c r="B24" s="449" t="s">
        <v>170</v>
      </c>
      <c r="C24" s="453" t="s">
        <v>19</v>
      </c>
      <c r="D24" s="453">
        <v>6</v>
      </c>
      <c r="E24" s="1818"/>
      <c r="F24" s="1227">
        <f t="shared" si="1"/>
        <v>0</v>
      </c>
    </row>
    <row r="25" spans="1:6" x14ac:dyDescent="0.25">
      <c r="A25" s="449"/>
      <c r="B25" s="449"/>
      <c r="C25" s="453"/>
      <c r="D25" s="453"/>
      <c r="E25" s="1818"/>
      <c r="F25" s="1227"/>
    </row>
    <row r="26" spans="1:6" ht="13" x14ac:dyDescent="0.25">
      <c r="A26" s="449"/>
      <c r="B26" s="457" t="s">
        <v>86</v>
      </c>
      <c r="C26" s="453"/>
      <c r="D26" s="453"/>
      <c r="E26" s="1818"/>
      <c r="F26" s="1227"/>
    </row>
    <row r="27" spans="1:6" x14ac:dyDescent="0.25">
      <c r="A27" s="449"/>
      <c r="B27" s="449"/>
      <c r="C27" s="453"/>
      <c r="D27" s="453"/>
      <c r="E27" s="1818"/>
      <c r="F27" s="1227"/>
    </row>
    <row r="28" spans="1:6" ht="25" x14ac:dyDescent="0.25">
      <c r="A28" s="449"/>
      <c r="B28" s="460" t="s">
        <v>87</v>
      </c>
      <c r="C28" s="453"/>
      <c r="D28" s="453"/>
      <c r="E28" s="1818"/>
      <c r="F28" s="1227"/>
    </row>
    <row r="29" spans="1:6" x14ac:dyDescent="0.25">
      <c r="A29" s="449"/>
      <c r="B29" s="460"/>
      <c r="C29" s="453"/>
      <c r="D29" s="453"/>
      <c r="E29" s="1818"/>
      <c r="F29" s="1227"/>
    </row>
    <row r="30" spans="1:6" ht="13" x14ac:dyDescent="0.25">
      <c r="A30" s="449"/>
      <c r="B30" s="1819" t="s">
        <v>1869</v>
      </c>
      <c r="C30" s="453"/>
      <c r="D30" s="453"/>
      <c r="E30" s="1818"/>
      <c r="F30" s="1227"/>
    </row>
    <row r="31" spans="1:6" x14ac:dyDescent="0.25">
      <c r="A31" s="449" t="s">
        <v>734</v>
      </c>
      <c r="B31" s="460" t="s">
        <v>1870</v>
      </c>
      <c r="C31" s="453" t="s">
        <v>42</v>
      </c>
      <c r="D31" s="453">
        <f>35.2+96</f>
        <v>131.19999999999999</v>
      </c>
      <c r="E31" s="1817"/>
      <c r="F31" s="1227">
        <f>D31*E31</f>
        <v>0</v>
      </c>
    </row>
    <row r="32" spans="1:6" x14ac:dyDescent="0.25">
      <c r="A32" s="449" t="s">
        <v>736</v>
      </c>
      <c r="B32" s="460" t="s">
        <v>1871</v>
      </c>
      <c r="C32" s="453" t="s">
        <v>42</v>
      </c>
      <c r="D32" s="453">
        <v>96</v>
      </c>
      <c r="E32" s="1817"/>
      <c r="F32" s="1227">
        <f>D32*E32</f>
        <v>0</v>
      </c>
    </row>
    <row r="33" spans="1:6" x14ac:dyDescent="0.25">
      <c r="A33" s="449"/>
      <c r="B33" s="460"/>
      <c r="C33" s="453"/>
      <c r="D33" s="453"/>
      <c r="E33" s="1818"/>
      <c r="F33" s="1227"/>
    </row>
    <row r="34" spans="1:6" ht="13" x14ac:dyDescent="0.25">
      <c r="A34" s="449"/>
      <c r="B34" s="1819" t="s">
        <v>514</v>
      </c>
      <c r="C34" s="453"/>
      <c r="D34" s="453"/>
      <c r="E34" s="1818"/>
      <c r="F34" s="1227"/>
    </row>
    <row r="35" spans="1:6" x14ac:dyDescent="0.25">
      <c r="A35" s="449" t="s">
        <v>88</v>
      </c>
      <c r="B35" s="460" t="s">
        <v>1215</v>
      </c>
      <c r="C35" s="453" t="s">
        <v>42</v>
      </c>
      <c r="D35" s="453">
        <v>120</v>
      </c>
      <c r="E35" s="1817"/>
      <c r="F35" s="1227">
        <f>D35*E35</f>
        <v>0</v>
      </c>
    </row>
    <row r="36" spans="1:6" x14ac:dyDescent="0.25">
      <c r="A36" s="449"/>
      <c r="B36" s="449"/>
      <c r="C36" s="453"/>
      <c r="D36" s="453"/>
      <c r="E36" s="1818"/>
      <c r="F36" s="1227"/>
    </row>
    <row r="37" spans="1:6" x14ac:dyDescent="0.25">
      <c r="A37" s="449"/>
      <c r="B37" s="458" t="s">
        <v>89</v>
      </c>
      <c r="C37" s="453"/>
      <c r="D37" s="453"/>
      <c r="E37" s="1818"/>
      <c r="F37" s="1227"/>
    </row>
    <row r="38" spans="1:6" x14ac:dyDescent="0.25">
      <c r="A38" s="449"/>
      <c r="B38" s="449"/>
      <c r="C38" s="453"/>
      <c r="D38" s="453"/>
      <c r="E38" s="1818"/>
      <c r="F38" s="1227"/>
    </row>
    <row r="39" spans="1:6" x14ac:dyDescent="0.25">
      <c r="A39" s="449" t="s">
        <v>90</v>
      </c>
      <c r="B39" s="460" t="s">
        <v>1215</v>
      </c>
      <c r="C39" s="453" t="s">
        <v>42</v>
      </c>
      <c r="D39" s="453">
        <v>36</v>
      </c>
      <c r="E39" s="1818"/>
      <c r="F39" s="1227">
        <f>D39*E39</f>
        <v>0</v>
      </c>
    </row>
    <row r="40" spans="1:6" x14ac:dyDescent="0.25">
      <c r="A40" s="449" t="s">
        <v>1118</v>
      </c>
      <c r="B40" s="460" t="s">
        <v>2269</v>
      </c>
      <c r="C40" s="453" t="s">
        <v>42</v>
      </c>
      <c r="D40" s="453">
        <v>10</v>
      </c>
      <c r="E40" s="1818"/>
      <c r="F40" s="1227">
        <f>D40*E40</f>
        <v>0</v>
      </c>
    </row>
    <row r="41" spans="1:6" x14ac:dyDescent="0.25">
      <c r="A41" s="449"/>
      <c r="B41" s="449"/>
      <c r="C41" s="453"/>
      <c r="D41" s="453">
        <v>8</v>
      </c>
      <c r="E41" s="1820"/>
      <c r="F41" s="1227"/>
    </row>
    <row r="42" spans="1:6" ht="13" x14ac:dyDescent="0.25">
      <c r="A42" s="449"/>
      <c r="B42" s="457" t="s">
        <v>738</v>
      </c>
      <c r="C42" s="453"/>
      <c r="D42" s="453"/>
      <c r="E42" s="1820"/>
      <c r="F42" s="1227"/>
    </row>
    <row r="43" spans="1:6" ht="13" x14ac:dyDescent="0.25">
      <c r="A43" s="449"/>
      <c r="B43" s="457"/>
      <c r="C43" s="453"/>
      <c r="D43" s="453"/>
      <c r="E43" s="1820"/>
      <c r="F43" s="1227"/>
    </row>
    <row r="44" spans="1:6" ht="13" x14ac:dyDescent="0.25">
      <c r="A44" s="449"/>
      <c r="B44" s="457" t="s">
        <v>1312</v>
      </c>
      <c r="C44" s="453"/>
      <c r="D44" s="453"/>
      <c r="E44" s="1820"/>
      <c r="F44" s="1227"/>
    </row>
    <row r="45" spans="1:6" ht="13" x14ac:dyDescent="0.25">
      <c r="A45" s="449"/>
      <c r="B45" s="457"/>
      <c r="C45" s="453"/>
      <c r="D45" s="453"/>
      <c r="E45" s="1820"/>
      <c r="F45" s="1227"/>
    </row>
    <row r="46" spans="1:6" x14ac:dyDescent="0.25">
      <c r="A46" s="449"/>
      <c r="B46" s="481" t="s">
        <v>1313</v>
      </c>
      <c r="C46" s="453"/>
      <c r="D46" s="453"/>
      <c r="E46" s="1820"/>
      <c r="F46" s="1227"/>
    </row>
    <row r="47" spans="1:6" ht="13" x14ac:dyDescent="0.25">
      <c r="A47" s="449"/>
      <c r="B47" s="457"/>
      <c r="C47" s="453"/>
      <c r="D47" s="453"/>
      <c r="E47" s="1820"/>
      <c r="F47" s="1227"/>
    </row>
    <row r="48" spans="1:6" ht="27" x14ac:dyDescent="0.25">
      <c r="A48" s="449" t="s">
        <v>1120</v>
      </c>
      <c r="B48" s="449" t="s">
        <v>1314</v>
      </c>
      <c r="C48" s="453" t="s">
        <v>528</v>
      </c>
      <c r="D48" s="453">
        <v>68.599999999999994</v>
      </c>
      <c r="E48" s="1820"/>
      <c r="F48" s="1227">
        <f>D48*E48</f>
        <v>0</v>
      </c>
    </row>
    <row r="49" spans="1:6" ht="13" x14ac:dyDescent="0.25">
      <c r="A49" s="449"/>
      <c r="B49" s="457"/>
      <c r="C49" s="453"/>
      <c r="D49" s="453"/>
      <c r="E49" s="1820"/>
      <c r="F49" s="1227"/>
    </row>
    <row r="50" spans="1:6" ht="14.5" x14ac:dyDescent="0.25">
      <c r="A50" s="449" t="s">
        <v>1121</v>
      </c>
      <c r="B50" s="449" t="s">
        <v>1324</v>
      </c>
      <c r="C50" s="453" t="s">
        <v>528</v>
      </c>
      <c r="D50" s="453">
        <v>10</v>
      </c>
      <c r="E50" s="1820"/>
      <c r="F50" s="1227">
        <f>D50*E50</f>
        <v>0</v>
      </c>
    </row>
    <row r="51" spans="1:6" ht="13" x14ac:dyDescent="0.25">
      <c r="A51" s="449"/>
      <c r="B51" s="457"/>
      <c r="C51" s="453"/>
      <c r="D51" s="453"/>
      <c r="E51" s="1820"/>
      <c r="F51" s="1227"/>
    </row>
    <row r="52" spans="1:6" ht="13" x14ac:dyDescent="0.25">
      <c r="A52" s="449"/>
      <c r="B52" s="457" t="s">
        <v>979</v>
      </c>
      <c r="C52" s="453"/>
      <c r="D52" s="453"/>
      <c r="E52" s="1820"/>
      <c r="F52" s="1227"/>
    </row>
    <row r="53" spans="1:6" ht="13" x14ac:dyDescent="0.25">
      <c r="A53" s="449"/>
      <c r="B53" s="457"/>
      <c r="C53" s="453"/>
      <c r="D53" s="453"/>
      <c r="E53" s="1818"/>
      <c r="F53" s="1227"/>
    </row>
    <row r="54" spans="1:6" x14ac:dyDescent="0.25">
      <c r="A54" s="449"/>
      <c r="B54" s="481" t="s">
        <v>1310</v>
      </c>
      <c r="C54" s="453"/>
      <c r="D54" s="453"/>
      <c r="E54" s="1820"/>
      <c r="F54" s="1227"/>
    </row>
    <row r="55" spans="1:6" x14ac:dyDescent="0.25">
      <c r="A55" s="449"/>
      <c r="B55" s="449"/>
      <c r="C55" s="453"/>
      <c r="D55" s="453"/>
      <c r="E55" s="1820"/>
      <c r="F55" s="1227"/>
    </row>
    <row r="56" spans="1:6" ht="25" x14ac:dyDescent="0.25">
      <c r="A56" s="449" t="s">
        <v>740</v>
      </c>
      <c r="B56" s="449" t="s">
        <v>1311</v>
      </c>
      <c r="C56" s="453" t="s">
        <v>528</v>
      </c>
      <c r="D56" s="453">
        <f>D48</f>
        <v>68.599999999999994</v>
      </c>
      <c r="E56" s="1820"/>
      <c r="F56" s="1227">
        <f>D56*E56</f>
        <v>0</v>
      </c>
    </row>
    <row r="57" spans="1:6" x14ac:dyDescent="0.25">
      <c r="A57" s="449"/>
      <c r="B57" s="449"/>
      <c r="C57" s="453"/>
      <c r="D57" s="453"/>
      <c r="E57" s="1820"/>
      <c r="F57" s="1227"/>
    </row>
    <row r="58" spans="1:6" ht="13" x14ac:dyDescent="0.25">
      <c r="A58" s="1821"/>
      <c r="B58" s="1822" t="s">
        <v>739</v>
      </c>
      <c r="C58" s="1232"/>
      <c r="D58" s="1823"/>
      <c r="E58" s="1235"/>
      <c r="F58" s="1235"/>
    </row>
    <row r="59" spans="1:6" ht="18.75" customHeight="1" x14ac:dyDescent="0.25">
      <c r="A59" s="1821" t="s">
        <v>742</v>
      </c>
      <c r="B59" s="1632" t="s">
        <v>741</v>
      </c>
      <c r="C59" s="1232" t="s">
        <v>48</v>
      </c>
      <c r="D59" s="1237">
        <v>3000</v>
      </c>
      <c r="E59" s="1235"/>
      <c r="F59" s="1227">
        <f>D59*E59</f>
        <v>0</v>
      </c>
    </row>
    <row r="60" spans="1:6" ht="25" x14ac:dyDescent="0.25">
      <c r="A60" s="1821" t="s">
        <v>1872</v>
      </c>
      <c r="B60" s="1233" t="s">
        <v>1355</v>
      </c>
      <c r="C60" s="1232" t="s">
        <v>48</v>
      </c>
      <c r="D60" s="1237">
        <v>3000</v>
      </c>
      <c r="E60" s="1235"/>
      <c r="F60" s="1227">
        <f>D60*E60</f>
        <v>0</v>
      </c>
    </row>
    <row r="61" spans="1:6" ht="13" thickBot="1" x14ac:dyDescent="0.3">
      <c r="A61" s="449"/>
      <c r="B61" s="449"/>
      <c r="C61" s="453"/>
      <c r="D61" s="453"/>
      <c r="E61" s="1820"/>
      <c r="F61" s="1227"/>
    </row>
    <row r="62" spans="1:6" ht="20.25" customHeight="1" thickTop="1" x14ac:dyDescent="0.25">
      <c r="A62" s="2104" t="s">
        <v>103</v>
      </c>
      <c r="B62" s="2104"/>
      <c r="C62" s="2104"/>
      <c r="D62" s="2104"/>
      <c r="E62" s="2104"/>
      <c r="F62" s="1807">
        <f>SUM(F7:F61)</f>
        <v>0</v>
      </c>
    </row>
    <row r="63" spans="1:6" ht="13" x14ac:dyDescent="0.25">
      <c r="A63" s="508"/>
      <c r="B63" s="457" t="s">
        <v>91</v>
      </c>
      <c r="C63" s="453"/>
      <c r="D63" s="453"/>
      <c r="E63" s="1818"/>
      <c r="F63" s="1227"/>
    </row>
    <row r="64" spans="1:6" x14ac:dyDescent="0.25">
      <c r="A64" s="508"/>
      <c r="B64" s="449"/>
      <c r="C64" s="453"/>
      <c r="D64" s="453"/>
      <c r="E64" s="1818"/>
      <c r="F64" s="1227"/>
    </row>
    <row r="65" spans="1:6" ht="25" x14ac:dyDescent="0.25">
      <c r="A65" s="508"/>
      <c r="B65" s="458" t="s">
        <v>92</v>
      </c>
      <c r="C65" s="453"/>
      <c r="D65" s="453"/>
      <c r="E65" s="1818"/>
      <c r="F65" s="1227"/>
    </row>
    <row r="66" spans="1:6" x14ac:dyDescent="0.25">
      <c r="A66" s="508"/>
      <c r="B66" s="449"/>
      <c r="C66" s="453"/>
      <c r="D66" s="453"/>
      <c r="E66" s="1818"/>
      <c r="F66" s="1227"/>
    </row>
    <row r="67" spans="1:6" ht="17.25" customHeight="1" x14ac:dyDescent="0.25">
      <c r="A67" s="508" t="s">
        <v>93</v>
      </c>
      <c r="B67" s="1266" t="s">
        <v>227</v>
      </c>
      <c r="C67" s="453" t="s">
        <v>42</v>
      </c>
      <c r="D67" s="463">
        <f>D31</f>
        <v>131.19999999999999</v>
      </c>
      <c r="E67" s="1818"/>
      <c r="F67" s="1227">
        <f>D67*E67</f>
        <v>0</v>
      </c>
    </row>
    <row r="68" spans="1:6" ht="17.25" customHeight="1" x14ac:dyDescent="0.25">
      <c r="A68" s="508" t="s">
        <v>519</v>
      </c>
      <c r="B68" s="449" t="s">
        <v>1315</v>
      </c>
      <c r="C68" s="453" t="s">
        <v>42</v>
      </c>
      <c r="D68" s="453">
        <f>D32+D35</f>
        <v>216</v>
      </c>
      <c r="E68" s="1818"/>
      <c r="F68" s="1227">
        <f t="shared" ref="F68:F70" si="2">D68*E68</f>
        <v>0</v>
      </c>
    </row>
    <row r="69" spans="1:6" ht="17.25" customHeight="1" x14ac:dyDescent="0.25">
      <c r="A69" s="508" t="s">
        <v>985</v>
      </c>
      <c r="B69" s="449" t="s">
        <v>975</v>
      </c>
      <c r="C69" s="453" t="s">
        <v>42</v>
      </c>
      <c r="D69" s="453">
        <f>(D39+D40)*0.6</f>
        <v>27.599999999999998</v>
      </c>
      <c r="E69" s="1818"/>
      <c r="F69" s="1227">
        <f t="shared" si="2"/>
        <v>0</v>
      </c>
    </row>
    <row r="70" spans="1:6" ht="37.5" x14ac:dyDescent="0.25">
      <c r="A70" s="1821" t="s">
        <v>744</v>
      </c>
      <c r="B70" s="1233" t="s">
        <v>745</v>
      </c>
      <c r="C70" s="1232" t="s">
        <v>42</v>
      </c>
      <c r="D70" s="453">
        <f>0.3*7.7*30</f>
        <v>69.3</v>
      </c>
      <c r="E70" s="1235"/>
      <c r="F70" s="1227">
        <f t="shared" si="2"/>
        <v>0</v>
      </c>
    </row>
    <row r="71" spans="1:6" x14ac:dyDescent="0.25">
      <c r="A71" s="508"/>
      <c r="B71" s="449"/>
      <c r="C71" s="453"/>
      <c r="D71" s="453"/>
      <c r="E71" s="1818"/>
      <c r="F71" s="1227"/>
    </row>
    <row r="72" spans="1:6" ht="13" x14ac:dyDescent="0.25">
      <c r="A72" s="469"/>
      <c r="B72" s="469" t="s">
        <v>94</v>
      </c>
      <c r="C72" s="453"/>
      <c r="D72" s="453"/>
      <c r="E72" s="1818"/>
      <c r="F72" s="1227"/>
    </row>
    <row r="73" spans="1:6" ht="13" x14ac:dyDescent="0.25">
      <c r="A73" s="469"/>
      <c r="B73" s="469"/>
      <c r="C73" s="453"/>
      <c r="D73" s="453"/>
      <c r="E73" s="1818"/>
      <c r="F73" s="1227"/>
    </row>
    <row r="74" spans="1:6" ht="25" x14ac:dyDescent="0.25">
      <c r="A74" s="508" t="s">
        <v>95</v>
      </c>
      <c r="B74" s="575" t="s">
        <v>1217</v>
      </c>
      <c r="C74" s="453" t="s">
        <v>42</v>
      </c>
      <c r="D74" s="453">
        <f>D70</f>
        <v>69.3</v>
      </c>
      <c r="E74" s="1818"/>
      <c r="F74" s="1227">
        <f>D74*E74</f>
        <v>0</v>
      </c>
    </row>
    <row r="75" spans="1:6" x14ac:dyDescent="0.25">
      <c r="A75" s="508"/>
      <c r="B75" s="575"/>
      <c r="C75" s="453"/>
      <c r="D75" s="453"/>
      <c r="E75" s="1818"/>
      <c r="F75" s="1227"/>
    </row>
    <row r="76" spans="1:6" x14ac:dyDescent="0.25">
      <c r="A76" s="508" t="s">
        <v>1316</v>
      </c>
      <c r="B76" s="575" t="s">
        <v>1317</v>
      </c>
      <c r="C76" s="453" t="s">
        <v>42</v>
      </c>
      <c r="D76" s="480">
        <f>ROUNDUP(D69*0.4,0)</f>
        <v>12</v>
      </c>
      <c r="E76" s="1818"/>
      <c r="F76" s="1227">
        <f>D76*E76</f>
        <v>0</v>
      </c>
    </row>
    <row r="77" spans="1:6" x14ac:dyDescent="0.25">
      <c r="A77" s="508"/>
      <c r="B77" s="575"/>
      <c r="C77" s="453"/>
      <c r="D77" s="453"/>
      <c r="E77" s="1818"/>
      <c r="F77" s="1227"/>
    </row>
    <row r="78" spans="1:6" ht="13" x14ac:dyDescent="0.25">
      <c r="A78" s="508"/>
      <c r="B78" s="1824" t="s">
        <v>1318</v>
      </c>
      <c r="C78" s="453"/>
      <c r="D78" s="453"/>
      <c r="E78" s="1818"/>
      <c r="F78" s="1227"/>
    </row>
    <row r="79" spans="1:6" x14ac:dyDescent="0.25">
      <c r="A79" s="508"/>
      <c r="B79" s="575"/>
      <c r="C79" s="453"/>
      <c r="D79" s="453"/>
      <c r="E79" s="1818"/>
      <c r="F79" s="1227"/>
    </row>
    <row r="80" spans="1:6" ht="25" x14ac:dyDescent="0.25">
      <c r="A80" s="508"/>
      <c r="B80" s="575" t="s">
        <v>1319</v>
      </c>
      <c r="C80" s="453"/>
      <c r="D80" s="453"/>
      <c r="E80" s="1818"/>
      <c r="F80" s="1227"/>
    </row>
    <row r="81" spans="1:6" x14ac:dyDescent="0.25">
      <c r="A81" s="508"/>
      <c r="B81" s="575"/>
      <c r="C81" s="453"/>
      <c r="D81" s="453"/>
      <c r="E81" s="1818"/>
      <c r="F81" s="1227"/>
    </row>
    <row r="82" spans="1:6" x14ac:dyDescent="0.25">
      <c r="A82" s="508" t="s">
        <v>1320</v>
      </c>
      <c r="B82" s="575" t="s">
        <v>1323</v>
      </c>
      <c r="C82" s="453" t="s">
        <v>42</v>
      </c>
      <c r="D82" s="453">
        <f>(D39+D40)-D69</f>
        <v>18.400000000000002</v>
      </c>
      <c r="E82" s="1818"/>
      <c r="F82" s="1227">
        <f>D82*E82</f>
        <v>0</v>
      </c>
    </row>
    <row r="83" spans="1:6" x14ac:dyDescent="0.25">
      <c r="A83" s="508"/>
      <c r="B83" s="575"/>
      <c r="C83" s="453"/>
      <c r="D83" s="453"/>
      <c r="E83" s="1818"/>
      <c r="F83" s="1227"/>
    </row>
    <row r="84" spans="1:6" x14ac:dyDescent="0.25">
      <c r="A84" s="508" t="s">
        <v>1321</v>
      </c>
      <c r="B84" s="575" t="s">
        <v>1322</v>
      </c>
      <c r="C84" s="453" t="s">
        <v>42</v>
      </c>
      <c r="D84" s="453">
        <v>2</v>
      </c>
      <c r="E84" s="1818"/>
      <c r="F84" s="1227">
        <f>D84*E84</f>
        <v>0</v>
      </c>
    </row>
    <row r="85" spans="1:6" x14ac:dyDescent="0.25">
      <c r="A85" s="508"/>
      <c r="B85" s="575"/>
      <c r="C85" s="453"/>
      <c r="D85" s="453"/>
      <c r="E85" s="1818"/>
      <c r="F85" s="1227"/>
    </row>
    <row r="86" spans="1:6" ht="13" x14ac:dyDescent="0.25">
      <c r="A86" s="449"/>
      <c r="B86" s="452" t="s">
        <v>96</v>
      </c>
      <c r="C86" s="453"/>
      <c r="D86" s="453"/>
      <c r="E86" s="1818"/>
      <c r="F86" s="1227"/>
    </row>
    <row r="87" spans="1:6" x14ac:dyDescent="0.25">
      <c r="A87" s="449"/>
      <c r="B87" s="460"/>
      <c r="C87" s="453"/>
      <c r="D87" s="453"/>
      <c r="E87" s="1818"/>
      <c r="F87" s="1227"/>
    </row>
    <row r="88" spans="1:6" ht="13" x14ac:dyDescent="0.25">
      <c r="A88" s="449"/>
      <c r="B88" s="452" t="s">
        <v>97</v>
      </c>
      <c r="C88" s="453"/>
      <c r="D88" s="453"/>
      <c r="E88" s="1818"/>
      <c r="F88" s="1227"/>
    </row>
    <row r="89" spans="1:6" x14ac:dyDescent="0.25">
      <c r="A89" s="449"/>
      <c r="B89" s="460"/>
      <c r="C89" s="453"/>
      <c r="D89" s="453"/>
      <c r="E89" s="1817"/>
      <c r="F89" s="1227"/>
    </row>
    <row r="90" spans="1:6" ht="13" x14ac:dyDescent="0.25">
      <c r="A90" s="449"/>
      <c r="B90" s="452" t="s">
        <v>98</v>
      </c>
      <c r="C90" s="453"/>
      <c r="D90" s="453"/>
      <c r="E90" s="1817"/>
      <c r="F90" s="1227"/>
    </row>
    <row r="91" spans="1:6" ht="13" x14ac:dyDescent="0.25">
      <c r="A91" s="449"/>
      <c r="B91" s="452"/>
      <c r="C91" s="453"/>
      <c r="D91" s="453"/>
      <c r="E91" s="1817"/>
      <c r="F91" s="1227"/>
    </row>
    <row r="92" spans="1:6" ht="13" x14ac:dyDescent="0.25">
      <c r="A92" s="449"/>
      <c r="B92" s="452" t="s">
        <v>99</v>
      </c>
      <c r="C92" s="453"/>
      <c r="D92" s="453"/>
      <c r="E92" s="1817"/>
      <c r="F92" s="1227"/>
    </row>
    <row r="93" spans="1:6" ht="25" x14ac:dyDescent="0.25">
      <c r="A93" s="449"/>
      <c r="B93" s="458" t="s">
        <v>100</v>
      </c>
      <c r="C93" s="453"/>
      <c r="D93" s="453"/>
      <c r="E93" s="1817"/>
      <c r="F93" s="1227"/>
    </row>
    <row r="94" spans="1:6" x14ac:dyDescent="0.25">
      <c r="A94" s="449"/>
      <c r="B94" s="460"/>
      <c r="C94" s="453"/>
      <c r="D94" s="453"/>
      <c r="E94" s="1817"/>
      <c r="F94" s="1227"/>
    </row>
    <row r="95" spans="1:6" ht="14.5" x14ac:dyDescent="0.25">
      <c r="A95" s="449" t="s">
        <v>101</v>
      </c>
      <c r="B95" s="460" t="s">
        <v>102</v>
      </c>
      <c r="C95" s="453" t="s">
        <v>840</v>
      </c>
      <c r="D95" s="453">
        <v>48</v>
      </c>
      <c r="E95" s="1818"/>
      <c r="F95" s="1227">
        <f>D95*E95</f>
        <v>0</v>
      </c>
    </row>
    <row r="96" spans="1:6" x14ac:dyDescent="0.25">
      <c r="A96" s="449"/>
      <c r="B96" s="460"/>
      <c r="C96" s="453"/>
      <c r="D96" s="453"/>
      <c r="E96" s="1818"/>
      <c r="F96" s="1227"/>
    </row>
    <row r="97" spans="1:6" ht="13" x14ac:dyDescent="0.25">
      <c r="A97" s="449"/>
      <c r="B97" s="452" t="s">
        <v>104</v>
      </c>
      <c r="C97" s="453"/>
      <c r="D97" s="453"/>
      <c r="E97" s="1818"/>
      <c r="F97" s="1825"/>
    </row>
    <row r="98" spans="1:6" x14ac:dyDescent="0.25">
      <c r="A98" s="449"/>
      <c r="B98" s="460"/>
      <c r="C98" s="453"/>
      <c r="D98" s="453"/>
      <c r="E98" s="1818"/>
      <c r="F98" s="1825"/>
    </row>
    <row r="99" spans="1:6" ht="25" x14ac:dyDescent="0.25">
      <c r="A99" s="449"/>
      <c r="B99" s="458" t="s">
        <v>105</v>
      </c>
      <c r="C99" s="453"/>
      <c r="D99" s="453"/>
      <c r="E99" s="1818"/>
      <c r="F99" s="1825"/>
    </row>
    <row r="100" spans="1:6" x14ac:dyDescent="0.25">
      <c r="A100" s="449"/>
      <c r="B100" s="460"/>
      <c r="C100" s="453"/>
      <c r="D100" s="453"/>
      <c r="E100" s="1818"/>
      <c r="F100" s="1825"/>
    </row>
    <row r="101" spans="1:6" ht="14.5" x14ac:dyDescent="0.25">
      <c r="A101" s="449" t="s">
        <v>106</v>
      </c>
      <c r="B101" s="460" t="s">
        <v>107</v>
      </c>
      <c r="C101" s="453" t="s">
        <v>840</v>
      </c>
      <c r="D101" s="453" t="s">
        <v>538</v>
      </c>
      <c r="E101" s="1818"/>
      <c r="F101" s="1227">
        <v>0</v>
      </c>
    </row>
    <row r="102" spans="1:6" x14ac:dyDescent="0.25">
      <c r="A102" s="449"/>
      <c r="B102" s="460"/>
      <c r="C102" s="453"/>
      <c r="D102" s="453"/>
      <c r="E102" s="1818"/>
      <c r="F102" s="1227"/>
    </row>
    <row r="103" spans="1:6" ht="13" x14ac:dyDescent="0.25">
      <c r="A103" s="449"/>
      <c r="B103" s="452" t="s">
        <v>1308</v>
      </c>
      <c r="C103" s="453"/>
      <c r="D103" s="453"/>
      <c r="E103" s="1818"/>
      <c r="F103" s="1227"/>
    </row>
    <row r="104" spans="1:6" x14ac:dyDescent="0.25">
      <c r="A104" s="449"/>
      <c r="B104" s="449"/>
      <c r="C104" s="453"/>
      <c r="D104" s="453"/>
      <c r="E104" s="1818"/>
      <c r="F104" s="1227"/>
    </row>
    <row r="105" spans="1:6" ht="25" x14ac:dyDescent="0.25">
      <c r="A105" s="449"/>
      <c r="B105" s="458" t="s">
        <v>1340</v>
      </c>
      <c r="C105" s="453"/>
      <c r="D105" s="453"/>
      <c r="E105" s="1818"/>
      <c r="F105" s="1227"/>
    </row>
    <row r="106" spans="1:6" x14ac:dyDescent="0.25">
      <c r="A106" s="449"/>
      <c r="B106" s="449"/>
      <c r="C106" s="453"/>
      <c r="D106" s="453"/>
      <c r="E106" s="1818"/>
      <c r="F106" s="1227"/>
    </row>
    <row r="107" spans="1:6" ht="14.5" x14ac:dyDescent="0.25">
      <c r="A107" s="449" t="s">
        <v>110</v>
      </c>
      <c r="B107" s="460" t="s">
        <v>107</v>
      </c>
      <c r="C107" s="453" t="s">
        <v>840</v>
      </c>
      <c r="D107" s="453">
        <v>423</v>
      </c>
      <c r="E107" s="1818"/>
      <c r="F107" s="1227">
        <f>D107*E107</f>
        <v>0</v>
      </c>
    </row>
    <row r="108" spans="1:6" x14ac:dyDescent="0.25">
      <c r="A108" s="449"/>
      <c r="B108" s="460"/>
      <c r="C108" s="453"/>
      <c r="D108" s="453"/>
      <c r="E108" s="1818"/>
      <c r="F108" s="1227"/>
    </row>
    <row r="109" spans="1:6" ht="13" x14ac:dyDescent="0.25">
      <c r="A109" s="449"/>
      <c r="B109" s="452" t="s">
        <v>111</v>
      </c>
      <c r="C109" s="453"/>
      <c r="D109" s="453"/>
      <c r="E109" s="1818"/>
      <c r="F109" s="1227"/>
    </row>
    <row r="110" spans="1:6" x14ac:dyDescent="0.25">
      <c r="A110" s="449"/>
      <c r="B110" s="449"/>
      <c r="C110" s="453"/>
      <c r="D110" s="453"/>
      <c r="E110" s="1818"/>
      <c r="F110" s="1227"/>
    </row>
    <row r="111" spans="1:6" ht="13" x14ac:dyDescent="0.25">
      <c r="A111" s="449"/>
      <c r="B111" s="452" t="s">
        <v>112</v>
      </c>
      <c r="C111" s="453"/>
      <c r="D111" s="453"/>
      <c r="E111" s="1818"/>
      <c r="F111" s="1227"/>
    </row>
    <row r="112" spans="1:6" x14ac:dyDescent="0.25">
      <c r="A112" s="449"/>
      <c r="B112" s="449"/>
      <c r="C112" s="453"/>
      <c r="D112" s="453"/>
      <c r="E112" s="1818"/>
      <c r="F112" s="1227"/>
    </row>
    <row r="113" spans="1:6" x14ac:dyDescent="0.25">
      <c r="A113" s="449"/>
      <c r="B113" s="458" t="s">
        <v>113</v>
      </c>
      <c r="C113" s="453"/>
      <c r="D113" s="453"/>
      <c r="E113" s="1818"/>
      <c r="F113" s="1227"/>
    </row>
    <row r="114" spans="1:6" x14ac:dyDescent="0.25">
      <c r="A114" s="449"/>
      <c r="B114" s="449"/>
      <c r="C114" s="453"/>
      <c r="D114" s="453"/>
      <c r="E114" s="1818"/>
      <c r="F114" s="1227"/>
    </row>
    <row r="115" spans="1:6" ht="14.5" x14ac:dyDescent="0.25">
      <c r="A115" s="449" t="s">
        <v>114</v>
      </c>
      <c r="B115" s="449" t="s">
        <v>2270</v>
      </c>
      <c r="C115" s="453" t="s">
        <v>840</v>
      </c>
      <c r="D115" s="453">
        <f>D95</f>
        <v>48</v>
      </c>
      <c r="E115" s="1818"/>
      <c r="F115" s="1227">
        <f>D115*E115</f>
        <v>0</v>
      </c>
    </row>
    <row r="116" spans="1:6" x14ac:dyDescent="0.25">
      <c r="A116" s="1227"/>
      <c r="B116" s="1227"/>
      <c r="C116" s="1227"/>
      <c r="D116" s="1227"/>
      <c r="E116" s="1227"/>
      <c r="F116" s="1227"/>
    </row>
    <row r="117" spans="1:6" ht="13" thickBot="1" x14ac:dyDescent="0.3">
      <c r="A117" s="1227"/>
      <c r="B117" s="1227"/>
      <c r="C117" s="1227"/>
      <c r="D117" s="1227"/>
      <c r="E117" s="1227"/>
      <c r="F117" s="1227"/>
    </row>
    <row r="118" spans="1:6" ht="19.5" customHeight="1" thickTop="1" x14ac:dyDescent="0.25">
      <c r="A118" s="2104" t="s">
        <v>103</v>
      </c>
      <c r="B118" s="2104"/>
      <c r="C118" s="2104"/>
      <c r="D118" s="2104"/>
      <c r="E118" s="2104"/>
      <c r="F118" s="1807">
        <f>SUM(F65:F117)</f>
        <v>0</v>
      </c>
    </row>
    <row r="119" spans="1:6" ht="13" x14ac:dyDescent="0.25">
      <c r="A119" s="449"/>
      <c r="B119" s="457" t="s">
        <v>116</v>
      </c>
      <c r="C119" s="453"/>
      <c r="D119" s="453"/>
      <c r="E119" s="1818"/>
      <c r="F119" s="1227"/>
    </row>
    <row r="120" spans="1:6" x14ac:dyDescent="0.25">
      <c r="A120" s="449"/>
      <c r="B120" s="449"/>
      <c r="C120" s="453"/>
      <c r="D120" s="453"/>
      <c r="E120" s="1818"/>
      <c r="F120" s="1227"/>
    </row>
    <row r="121" spans="1:6" x14ac:dyDescent="0.25">
      <c r="A121" s="449"/>
      <c r="B121" s="458" t="s">
        <v>117</v>
      </c>
      <c r="C121" s="453"/>
      <c r="D121" s="453"/>
      <c r="E121" s="1818"/>
      <c r="F121" s="1227"/>
    </row>
    <row r="122" spans="1:6" x14ac:dyDescent="0.25">
      <c r="A122" s="449"/>
      <c r="B122" s="449"/>
      <c r="C122" s="453"/>
      <c r="D122" s="453"/>
      <c r="E122" s="1818"/>
      <c r="F122" s="1227"/>
    </row>
    <row r="123" spans="1:6" x14ac:dyDescent="0.25">
      <c r="A123" s="449"/>
      <c r="B123" s="458" t="s">
        <v>1309</v>
      </c>
      <c r="C123" s="453"/>
      <c r="D123" s="453"/>
      <c r="E123" s="1818"/>
      <c r="F123" s="1227"/>
    </row>
    <row r="124" spans="1:6" x14ac:dyDescent="0.25">
      <c r="A124" s="449"/>
      <c r="B124" s="449"/>
      <c r="C124" s="453"/>
      <c r="D124" s="453"/>
      <c r="E124" s="1818"/>
      <c r="F124" s="1227"/>
    </row>
    <row r="125" spans="1:6" ht="14.5" x14ac:dyDescent="0.25">
      <c r="A125" s="449" t="s">
        <v>118</v>
      </c>
      <c r="B125" s="460" t="s">
        <v>119</v>
      </c>
      <c r="C125" s="453" t="s">
        <v>840</v>
      </c>
      <c r="D125" s="453">
        <f>D107-D129</f>
        <v>248</v>
      </c>
      <c r="E125" s="1818"/>
      <c r="F125" s="1227">
        <f>E125*D125</f>
        <v>0</v>
      </c>
    </row>
    <row r="126" spans="1:6" x14ac:dyDescent="0.25">
      <c r="A126" s="449"/>
      <c r="B126" s="460"/>
      <c r="C126" s="453"/>
      <c r="D126" s="453"/>
      <c r="E126" s="1818"/>
      <c r="F126" s="1227"/>
    </row>
    <row r="127" spans="1:6" ht="25" x14ac:dyDescent="0.25">
      <c r="A127" s="449"/>
      <c r="B127" s="458" t="s">
        <v>1711</v>
      </c>
      <c r="C127" s="453"/>
      <c r="D127" s="453"/>
      <c r="E127" s="1818"/>
      <c r="F127" s="1227"/>
    </row>
    <row r="128" spans="1:6" x14ac:dyDescent="0.25">
      <c r="A128" s="449"/>
      <c r="B128" s="460"/>
      <c r="C128" s="453"/>
      <c r="D128" s="453"/>
      <c r="E128" s="1818"/>
      <c r="F128" s="1227"/>
    </row>
    <row r="129" spans="1:6" ht="14.5" x14ac:dyDescent="0.25">
      <c r="A129" s="449" t="s">
        <v>120</v>
      </c>
      <c r="B129" s="460" t="s">
        <v>119</v>
      </c>
      <c r="C129" s="453" t="s">
        <v>840</v>
      </c>
      <c r="D129" s="453">
        <v>175</v>
      </c>
      <c r="E129" s="1818"/>
      <c r="F129" s="1227">
        <f>D129*E129</f>
        <v>0</v>
      </c>
    </row>
    <row r="130" spans="1:6" x14ac:dyDescent="0.25">
      <c r="A130" s="449"/>
      <c r="B130" s="449"/>
      <c r="C130" s="453"/>
      <c r="D130" s="453"/>
      <c r="E130" s="1818"/>
      <c r="F130" s="1825"/>
    </row>
    <row r="131" spans="1:6" ht="13" x14ac:dyDescent="0.25">
      <c r="A131" s="449"/>
      <c r="B131" s="452" t="s">
        <v>121</v>
      </c>
      <c r="C131" s="453"/>
      <c r="D131" s="453"/>
      <c r="E131" s="1818"/>
      <c r="F131" s="1825"/>
    </row>
    <row r="132" spans="1:6" x14ac:dyDescent="0.25">
      <c r="A132" s="449"/>
      <c r="B132" s="460"/>
      <c r="C132" s="453"/>
      <c r="D132" s="453"/>
      <c r="E132" s="1818"/>
      <c r="F132" s="1825"/>
    </row>
    <row r="133" spans="1:6" ht="13" x14ac:dyDescent="0.25">
      <c r="A133" s="449"/>
      <c r="B133" s="457" t="s">
        <v>122</v>
      </c>
      <c r="C133" s="453"/>
      <c r="D133" s="453"/>
      <c r="E133" s="1818"/>
      <c r="F133" s="1825"/>
    </row>
    <row r="134" spans="1:6" x14ac:dyDescent="0.25">
      <c r="A134" s="449"/>
      <c r="B134" s="460"/>
      <c r="C134" s="453"/>
      <c r="D134" s="453"/>
      <c r="E134" s="1818"/>
      <c r="F134" s="1825"/>
    </row>
    <row r="135" spans="1:6" x14ac:dyDescent="0.25">
      <c r="A135" s="449"/>
      <c r="B135" s="458" t="s">
        <v>123</v>
      </c>
      <c r="C135" s="453"/>
      <c r="D135" s="453"/>
      <c r="E135" s="1818"/>
      <c r="F135" s="1227"/>
    </row>
    <row r="136" spans="1:6" x14ac:dyDescent="0.25">
      <c r="A136" s="449"/>
      <c r="B136" s="460"/>
      <c r="C136" s="453"/>
      <c r="D136" s="453"/>
      <c r="E136" s="1818"/>
      <c r="F136" s="1227"/>
    </row>
    <row r="137" spans="1:6" ht="18" customHeight="1" x14ac:dyDescent="0.25">
      <c r="A137" s="449" t="s">
        <v>124</v>
      </c>
      <c r="B137" s="449" t="s">
        <v>125</v>
      </c>
      <c r="C137" s="453" t="s">
        <v>126</v>
      </c>
      <c r="D137" s="453">
        <v>0</v>
      </c>
      <c r="E137" s="1818"/>
      <c r="F137" s="1227">
        <f>D137*E137</f>
        <v>0</v>
      </c>
    </row>
    <row r="138" spans="1:6" ht="18" customHeight="1" x14ac:dyDescent="0.25">
      <c r="A138" s="449" t="s">
        <v>127</v>
      </c>
      <c r="B138" s="449" t="s">
        <v>128</v>
      </c>
      <c r="C138" s="453" t="s">
        <v>48</v>
      </c>
      <c r="D138" s="463">
        <v>65</v>
      </c>
      <c r="E138" s="1818"/>
      <c r="F138" s="1227">
        <f>D138*E138</f>
        <v>0</v>
      </c>
    </row>
    <row r="139" spans="1:6" ht="18" customHeight="1" x14ac:dyDescent="0.25">
      <c r="A139" s="449" t="s">
        <v>129</v>
      </c>
      <c r="B139" s="449" t="s">
        <v>130</v>
      </c>
      <c r="C139" s="453" t="s">
        <v>48</v>
      </c>
      <c r="D139" s="453">
        <v>930</v>
      </c>
      <c r="E139" s="1818"/>
      <c r="F139" s="1227">
        <f>D139*E139</f>
        <v>0</v>
      </c>
    </row>
    <row r="140" spans="1:6" x14ac:dyDescent="0.25">
      <c r="A140" s="841"/>
      <c r="B140" s="472"/>
      <c r="C140" s="472"/>
      <c r="D140" s="472"/>
      <c r="E140" s="1820"/>
      <c r="F140" s="1252"/>
    </row>
    <row r="141" spans="1:6" x14ac:dyDescent="0.25">
      <c r="A141" s="449"/>
      <c r="B141" s="449"/>
      <c r="C141" s="453"/>
      <c r="D141" s="453"/>
      <c r="E141" s="1818"/>
      <c r="F141" s="1227"/>
    </row>
    <row r="142" spans="1:6" ht="13" x14ac:dyDescent="0.25">
      <c r="A142" s="449"/>
      <c r="B142" s="457" t="s">
        <v>131</v>
      </c>
      <c r="C142" s="453"/>
      <c r="D142" s="453"/>
      <c r="E142" s="1818"/>
      <c r="F142" s="1227"/>
    </row>
    <row r="143" spans="1:6" ht="9.75" customHeight="1" x14ac:dyDescent="0.25">
      <c r="A143" s="449"/>
      <c r="B143" s="460"/>
      <c r="C143" s="453"/>
      <c r="D143" s="453"/>
      <c r="E143" s="1818"/>
      <c r="F143" s="1227"/>
    </row>
    <row r="144" spans="1:6" ht="13" x14ac:dyDescent="0.25">
      <c r="A144" s="449"/>
      <c r="B144" s="457" t="s">
        <v>132</v>
      </c>
      <c r="C144" s="453"/>
      <c r="D144" s="453"/>
      <c r="E144" s="1818"/>
      <c r="F144" s="1227"/>
    </row>
    <row r="145" spans="1:6" ht="7.5" customHeight="1" x14ac:dyDescent="0.25">
      <c r="A145" s="449"/>
      <c r="B145" s="449"/>
      <c r="C145" s="453"/>
      <c r="D145" s="453"/>
      <c r="E145" s="1818"/>
      <c r="F145" s="1227"/>
    </row>
    <row r="146" spans="1:6" x14ac:dyDescent="0.25">
      <c r="A146" s="449"/>
      <c r="B146" s="458" t="s">
        <v>133</v>
      </c>
      <c r="C146" s="453"/>
      <c r="D146" s="453"/>
      <c r="E146" s="1818"/>
      <c r="F146" s="1227"/>
    </row>
    <row r="147" spans="1:6" ht="9.75" customHeight="1" x14ac:dyDescent="0.25">
      <c r="A147" s="449"/>
      <c r="B147" s="449"/>
      <c r="C147" s="453"/>
      <c r="D147" s="453"/>
      <c r="E147" s="1818"/>
      <c r="F147" s="1227"/>
    </row>
    <row r="148" spans="1:6" x14ac:dyDescent="0.25">
      <c r="A148" s="449" t="s">
        <v>134</v>
      </c>
      <c r="B148" s="449" t="s">
        <v>135</v>
      </c>
      <c r="C148" s="453" t="s">
        <v>40</v>
      </c>
      <c r="D148" s="453">
        <f>(D107)*0.05</f>
        <v>21.150000000000002</v>
      </c>
      <c r="E148" s="1818"/>
      <c r="F148" s="1227">
        <f>D148*E148</f>
        <v>0</v>
      </c>
    </row>
    <row r="149" spans="1:6" ht="9.75" customHeight="1" x14ac:dyDescent="0.25">
      <c r="A149" s="449"/>
      <c r="B149" s="449"/>
      <c r="C149" s="453"/>
      <c r="D149" s="453"/>
      <c r="E149" s="1818"/>
      <c r="F149" s="1227"/>
    </row>
    <row r="150" spans="1:6" ht="13" x14ac:dyDescent="0.25">
      <c r="A150" s="449"/>
      <c r="B150" s="457" t="s">
        <v>136</v>
      </c>
      <c r="C150" s="453"/>
      <c r="D150" s="453"/>
      <c r="E150" s="1818"/>
      <c r="F150" s="1227"/>
    </row>
    <row r="151" spans="1:6" ht="9.75" customHeight="1" x14ac:dyDescent="0.25">
      <c r="A151" s="449"/>
      <c r="B151" s="449"/>
      <c r="C151" s="453"/>
      <c r="D151" s="453"/>
      <c r="E151" s="1818"/>
      <c r="F151" s="1227"/>
    </row>
    <row r="152" spans="1:6" x14ac:dyDescent="0.25">
      <c r="A152" s="449"/>
      <c r="B152" s="458" t="s">
        <v>2271</v>
      </c>
      <c r="C152" s="453"/>
      <c r="D152" s="453"/>
      <c r="E152" s="1818"/>
      <c r="F152" s="1227"/>
    </row>
    <row r="153" spans="1:6" ht="9.75" customHeight="1" x14ac:dyDescent="0.25">
      <c r="A153" s="449"/>
      <c r="B153" s="458"/>
      <c r="C153" s="453"/>
      <c r="D153" s="453"/>
      <c r="E153" s="1818"/>
      <c r="F153" s="1227"/>
    </row>
    <row r="154" spans="1:6" x14ac:dyDescent="0.25">
      <c r="A154" s="449" t="s">
        <v>138</v>
      </c>
      <c r="B154" s="449" t="s">
        <v>139</v>
      </c>
      <c r="C154" s="453" t="s">
        <v>126</v>
      </c>
      <c r="D154" s="453">
        <v>30</v>
      </c>
      <c r="E154" s="1818"/>
      <c r="F154" s="1227">
        <f>D154*E154</f>
        <v>0</v>
      </c>
    </row>
    <row r="155" spans="1:6" x14ac:dyDescent="0.25">
      <c r="A155" s="449"/>
      <c r="B155" s="449"/>
      <c r="C155" s="453"/>
      <c r="D155" s="453"/>
      <c r="E155" s="1818"/>
      <c r="F155" s="1227"/>
    </row>
    <row r="156" spans="1:6" ht="13" x14ac:dyDescent="0.25">
      <c r="A156" s="449"/>
      <c r="B156" s="452" t="s">
        <v>1343</v>
      </c>
      <c r="C156" s="453"/>
      <c r="D156" s="453"/>
      <c r="E156" s="459"/>
      <c r="F156" s="1228"/>
    </row>
    <row r="157" spans="1:6" ht="9.75" customHeight="1" x14ac:dyDescent="0.25">
      <c r="A157" s="449"/>
      <c r="B157" s="449"/>
      <c r="C157" s="453"/>
      <c r="D157" s="453"/>
      <c r="E157" s="459"/>
      <c r="F157" s="1228"/>
    </row>
    <row r="158" spans="1:6" x14ac:dyDescent="0.25">
      <c r="A158" s="449"/>
      <c r="B158" s="481" t="s">
        <v>1345</v>
      </c>
      <c r="C158" s="453"/>
      <c r="D158" s="453"/>
      <c r="E158" s="459"/>
      <c r="F158" s="1228"/>
    </row>
    <row r="159" spans="1:6" ht="14.5" x14ac:dyDescent="0.25">
      <c r="A159" s="1229" t="s">
        <v>1027</v>
      </c>
      <c r="B159" s="449" t="s">
        <v>1344</v>
      </c>
      <c r="C159" s="453" t="s">
        <v>528</v>
      </c>
      <c r="D159" s="453">
        <v>432</v>
      </c>
      <c r="E159" s="459"/>
      <c r="F159" s="1228">
        <f>D159*E159</f>
        <v>0</v>
      </c>
    </row>
    <row r="160" spans="1:6" ht="9.75" customHeight="1" x14ac:dyDescent="0.25">
      <c r="A160" s="508"/>
      <c r="B160" s="449"/>
      <c r="C160" s="453"/>
      <c r="D160" s="453"/>
      <c r="E160" s="1818"/>
      <c r="F160" s="1227"/>
    </row>
    <row r="161" spans="1:6" ht="27" x14ac:dyDescent="0.25">
      <c r="A161" s="508"/>
      <c r="B161" s="449" t="s">
        <v>2272</v>
      </c>
      <c r="C161" s="453" t="s">
        <v>528</v>
      </c>
      <c r="D161" s="453">
        <v>168</v>
      </c>
      <c r="E161" s="459"/>
      <c r="F161" s="1228">
        <f>D161*E161</f>
        <v>0</v>
      </c>
    </row>
    <row r="162" spans="1:6" ht="9.75" customHeight="1" x14ac:dyDescent="0.25">
      <c r="A162" s="508"/>
      <c r="B162" s="449"/>
      <c r="C162" s="453"/>
      <c r="D162" s="453"/>
      <c r="E162" s="1818"/>
      <c r="F162" s="1227"/>
    </row>
    <row r="163" spans="1:6" x14ac:dyDescent="0.25">
      <c r="A163" s="449" t="s">
        <v>1615</v>
      </c>
      <c r="B163" s="1230" t="s">
        <v>1712</v>
      </c>
      <c r="C163" s="1231" t="s">
        <v>19</v>
      </c>
      <c r="D163" s="453">
        <v>3</v>
      </c>
      <c r="E163" s="459"/>
      <c r="F163" s="1228">
        <f>D163*E163</f>
        <v>0</v>
      </c>
    </row>
    <row r="164" spans="1:6" ht="9.75" customHeight="1" x14ac:dyDescent="0.25">
      <c r="A164" s="459"/>
      <c r="B164" s="459"/>
      <c r="C164" s="459"/>
      <c r="D164" s="459"/>
      <c r="E164" s="459"/>
      <c r="F164" s="1228"/>
    </row>
    <row r="165" spans="1:6" ht="13" x14ac:dyDescent="0.25">
      <c r="A165" s="1232"/>
      <c r="B165" s="1236" t="s">
        <v>746</v>
      </c>
      <c r="C165" s="1232"/>
      <c r="D165" s="1234"/>
      <c r="E165" s="1235"/>
      <c r="F165" s="1235"/>
    </row>
    <row r="166" spans="1:6" ht="13" x14ac:dyDescent="0.25">
      <c r="A166" s="1232"/>
      <c r="B166" s="1236" t="s">
        <v>747</v>
      </c>
      <c r="C166" s="1232"/>
      <c r="D166" s="1234"/>
      <c r="E166" s="1235"/>
      <c r="F166" s="1235"/>
    </row>
    <row r="167" spans="1:6" ht="13" x14ac:dyDescent="0.25">
      <c r="A167" s="1232"/>
      <c r="B167" s="1822" t="s">
        <v>173</v>
      </c>
      <c r="C167" s="1232"/>
      <c r="D167" s="1234"/>
      <c r="E167" s="1235"/>
      <c r="F167" s="1235"/>
    </row>
    <row r="168" spans="1:6" ht="22.5" customHeight="1" x14ac:dyDescent="0.25">
      <c r="A168" s="1232" t="s">
        <v>748</v>
      </c>
      <c r="B168" s="1233" t="s">
        <v>749</v>
      </c>
      <c r="C168" s="1232" t="s">
        <v>126</v>
      </c>
      <c r="D168" s="1234">
        <v>7</v>
      </c>
      <c r="E168" s="1235"/>
      <c r="F168" s="1235">
        <f t="shared" ref="F168:F169" si="3">D168*E168</f>
        <v>0</v>
      </c>
    </row>
    <row r="169" spans="1:6" x14ac:dyDescent="0.25">
      <c r="A169" s="1232" t="s">
        <v>750</v>
      </c>
      <c r="B169" s="1233" t="s">
        <v>751</v>
      </c>
      <c r="C169" s="1232" t="s">
        <v>126</v>
      </c>
      <c r="D169" s="1234">
        <v>0</v>
      </c>
      <c r="E169" s="1235"/>
      <c r="F169" s="1235">
        <f t="shared" si="3"/>
        <v>0</v>
      </c>
    </row>
    <row r="170" spans="1:6" ht="9.75" customHeight="1" x14ac:dyDescent="0.25">
      <c r="A170" s="1232"/>
      <c r="B170" s="1826"/>
      <c r="C170" s="1232"/>
      <c r="D170" s="1827"/>
      <c r="E170" s="1235"/>
      <c r="F170" s="1235"/>
    </row>
    <row r="171" spans="1:6" ht="9.75" customHeight="1" x14ac:dyDescent="0.25">
      <c r="A171" s="1229"/>
      <c r="B171" s="1230"/>
      <c r="C171" s="1231"/>
      <c r="D171" s="453"/>
      <c r="E171" s="459"/>
      <c r="F171" s="1228"/>
    </row>
    <row r="172" spans="1:6" ht="13" x14ac:dyDescent="0.25">
      <c r="A172" s="449"/>
      <c r="B172" s="452" t="s">
        <v>140</v>
      </c>
      <c r="C172" s="453"/>
      <c r="D172" s="453"/>
      <c r="E172" s="1818"/>
      <c r="F172" s="1227"/>
    </row>
    <row r="173" spans="1:6" ht="9.75" customHeight="1" x14ac:dyDescent="0.25">
      <c r="A173" s="449"/>
      <c r="B173" s="457"/>
      <c r="C173" s="453"/>
      <c r="D173" s="453"/>
      <c r="E173" s="1818"/>
      <c r="F173" s="1227"/>
    </row>
    <row r="174" spans="1:6" ht="13" x14ac:dyDescent="0.25">
      <c r="A174" s="449"/>
      <c r="B174" s="457" t="s">
        <v>141</v>
      </c>
      <c r="C174" s="453"/>
      <c r="D174" s="453"/>
      <c r="E174" s="1818"/>
      <c r="F174" s="1227"/>
    </row>
    <row r="175" spans="1:6" ht="9.75" customHeight="1" x14ac:dyDescent="0.25">
      <c r="A175" s="449"/>
      <c r="B175" s="458"/>
      <c r="C175" s="453"/>
      <c r="D175" s="453"/>
      <c r="E175" s="1818"/>
      <c r="F175" s="1227"/>
    </row>
    <row r="176" spans="1:6" ht="13" x14ac:dyDescent="0.25">
      <c r="A176" s="449"/>
      <c r="B176" s="457" t="s">
        <v>142</v>
      </c>
      <c r="C176" s="453"/>
      <c r="D176" s="453"/>
      <c r="E176" s="1818"/>
      <c r="F176" s="1227"/>
    </row>
    <row r="177" spans="1:6" ht="9.75" customHeight="1" x14ac:dyDescent="0.25">
      <c r="A177" s="449"/>
      <c r="B177" s="457"/>
      <c r="C177" s="453"/>
      <c r="D177" s="453"/>
      <c r="E177" s="1818"/>
      <c r="F177" s="1227"/>
    </row>
    <row r="178" spans="1:6" ht="25" x14ac:dyDescent="0.25">
      <c r="A178" s="449"/>
      <c r="B178" s="458" t="s">
        <v>143</v>
      </c>
      <c r="C178" s="453"/>
      <c r="D178" s="453"/>
      <c r="E178" s="1818"/>
      <c r="F178" s="1227"/>
    </row>
    <row r="179" spans="1:6" ht="9.75" customHeight="1" x14ac:dyDescent="0.25">
      <c r="A179" s="449"/>
      <c r="B179" s="457"/>
      <c r="C179" s="453"/>
      <c r="D179" s="453"/>
      <c r="E179" s="1818"/>
      <c r="F179" s="1227"/>
    </row>
    <row r="180" spans="1:6" x14ac:dyDescent="0.25">
      <c r="A180" s="449" t="s">
        <v>1631</v>
      </c>
      <c r="B180" s="449" t="s">
        <v>1630</v>
      </c>
      <c r="C180" s="453" t="s">
        <v>19</v>
      </c>
      <c r="D180" s="453">
        <v>1</v>
      </c>
      <c r="E180" s="1818"/>
      <c r="F180" s="1227">
        <f>D180*E180</f>
        <v>0</v>
      </c>
    </row>
    <row r="181" spans="1:6" ht="9.75" customHeight="1" x14ac:dyDescent="0.25">
      <c r="A181" s="508"/>
      <c r="B181" s="575"/>
      <c r="C181" s="453"/>
      <c r="D181" s="453"/>
      <c r="E181" s="1818"/>
      <c r="F181" s="1227"/>
    </row>
    <row r="182" spans="1:6" ht="9.75" customHeight="1" x14ac:dyDescent="0.25">
      <c r="A182" s="508"/>
      <c r="B182" s="575"/>
      <c r="C182" s="453"/>
      <c r="D182" s="453"/>
      <c r="E182" s="1818"/>
      <c r="F182" s="1227"/>
    </row>
    <row r="183" spans="1:6" ht="9.75" customHeight="1" x14ac:dyDescent="0.25">
      <c r="A183" s="508"/>
      <c r="B183" s="575"/>
      <c r="C183" s="453"/>
      <c r="D183" s="453"/>
      <c r="E183" s="1818"/>
      <c r="F183" s="1227"/>
    </row>
    <row r="184" spans="1:6" ht="9.75" customHeight="1" x14ac:dyDescent="0.25">
      <c r="A184" s="508"/>
      <c r="B184" s="575"/>
      <c r="C184" s="453"/>
      <c r="D184" s="453"/>
      <c r="E184" s="1818"/>
      <c r="F184" s="1227"/>
    </row>
    <row r="185" spans="1:6" ht="9.75" customHeight="1" thickBot="1" x14ac:dyDescent="0.3">
      <c r="A185" s="508"/>
      <c r="B185" s="575"/>
      <c r="C185" s="453"/>
      <c r="D185" s="453"/>
      <c r="E185" s="1818"/>
      <c r="F185" s="1227"/>
    </row>
    <row r="186" spans="1:6" ht="19.5" customHeight="1" thickTop="1" x14ac:dyDescent="0.25">
      <c r="A186" s="2102" t="s">
        <v>103</v>
      </c>
      <c r="B186" s="2102"/>
      <c r="C186" s="2102"/>
      <c r="D186" s="2102"/>
      <c r="E186" s="2102"/>
      <c r="F186" s="1274">
        <f>SUM(F121:F185)</f>
        <v>0</v>
      </c>
    </row>
    <row r="187" spans="1:6" ht="13" x14ac:dyDescent="0.3">
      <c r="A187" s="840"/>
      <c r="B187" s="452" t="s">
        <v>145</v>
      </c>
      <c r="C187" s="477"/>
      <c r="D187" s="477"/>
      <c r="E187" s="1828"/>
      <c r="F187" s="1227"/>
    </row>
    <row r="188" spans="1:6" ht="9.75" customHeight="1" x14ac:dyDescent="0.3">
      <c r="A188" s="840"/>
      <c r="B188" s="449"/>
      <c r="C188" s="477"/>
      <c r="D188" s="477"/>
      <c r="E188" s="1828"/>
      <c r="F188" s="1227"/>
    </row>
    <row r="189" spans="1:6" ht="37.5" x14ac:dyDescent="0.25">
      <c r="A189" s="449"/>
      <c r="B189" s="498" t="s">
        <v>146</v>
      </c>
      <c r="C189" s="453"/>
      <c r="D189" s="453"/>
      <c r="E189" s="1817"/>
      <c r="F189" s="1227"/>
    </row>
    <row r="190" spans="1:6" ht="9.75" customHeight="1" x14ac:dyDescent="0.25">
      <c r="A190" s="449"/>
      <c r="B190" s="458"/>
      <c r="C190" s="453"/>
      <c r="D190" s="453"/>
      <c r="E190" s="1818"/>
      <c r="F190" s="1227"/>
    </row>
    <row r="191" spans="1:6" x14ac:dyDescent="0.25">
      <c r="A191" s="449" t="s">
        <v>1632</v>
      </c>
      <c r="B191" s="460" t="s">
        <v>1633</v>
      </c>
      <c r="C191" s="453" t="s">
        <v>19</v>
      </c>
      <c r="D191" s="453">
        <v>1</v>
      </c>
      <c r="E191" s="1818"/>
      <c r="F191" s="1227">
        <f>D191*E191</f>
        <v>0</v>
      </c>
    </row>
    <row r="192" spans="1:6" ht="9.75" customHeight="1" x14ac:dyDescent="0.25">
      <c r="A192" s="449"/>
      <c r="B192" s="460"/>
      <c r="C192" s="453"/>
      <c r="D192" s="453"/>
      <c r="E192" s="1818"/>
      <c r="F192" s="1227"/>
    </row>
    <row r="193" spans="1:6" ht="13" x14ac:dyDescent="0.25">
      <c r="A193" s="449"/>
      <c r="B193" s="457" t="s">
        <v>148</v>
      </c>
      <c r="C193" s="453"/>
      <c r="D193" s="453"/>
      <c r="E193" s="1818"/>
      <c r="F193" s="1227"/>
    </row>
    <row r="194" spans="1:6" ht="9.75" customHeight="1" x14ac:dyDescent="0.25">
      <c r="A194" s="449"/>
      <c r="B194" s="458"/>
      <c r="C194" s="453"/>
      <c r="D194" s="453"/>
      <c r="E194" s="1818"/>
      <c r="F194" s="1227"/>
    </row>
    <row r="195" spans="1:6" ht="25" x14ac:dyDescent="0.25">
      <c r="A195" s="449"/>
      <c r="B195" s="498" t="s">
        <v>149</v>
      </c>
      <c r="C195" s="453"/>
      <c r="D195" s="453"/>
      <c r="E195" s="1818"/>
      <c r="F195" s="1227"/>
    </row>
    <row r="196" spans="1:6" x14ac:dyDescent="0.25">
      <c r="A196" s="449"/>
      <c r="B196" s="449"/>
      <c r="C196" s="453"/>
      <c r="D196" s="453"/>
      <c r="E196" s="1818"/>
      <c r="F196" s="1227"/>
    </row>
    <row r="197" spans="1:6" x14ac:dyDescent="0.25">
      <c r="A197" s="449" t="s">
        <v>1592</v>
      </c>
      <c r="B197" s="449" t="s">
        <v>150</v>
      </c>
      <c r="C197" s="453" t="s">
        <v>19</v>
      </c>
      <c r="D197" s="453">
        <v>1</v>
      </c>
      <c r="E197" s="1818"/>
      <c r="F197" s="1227">
        <f>D197*E197</f>
        <v>0</v>
      </c>
    </row>
    <row r="198" spans="1:6" x14ac:dyDescent="0.25">
      <c r="A198" s="449"/>
      <c r="B198" s="449"/>
      <c r="C198" s="453"/>
      <c r="D198" s="453"/>
      <c r="E198" s="1818"/>
      <c r="F198" s="1227"/>
    </row>
    <row r="199" spans="1:6" ht="13" x14ac:dyDescent="0.25">
      <c r="A199" s="1232"/>
      <c r="B199" s="1236" t="s">
        <v>752</v>
      </c>
      <c r="C199" s="1232"/>
      <c r="D199" s="1234"/>
      <c r="E199" s="1235"/>
      <c r="F199" s="1235"/>
    </row>
    <row r="200" spans="1:6" ht="13" x14ac:dyDescent="0.25">
      <c r="A200" s="1232"/>
      <c r="B200" s="1236" t="s">
        <v>753</v>
      </c>
      <c r="C200" s="1232"/>
      <c r="D200" s="1234"/>
      <c r="E200" s="1235"/>
      <c r="F200" s="1235"/>
    </row>
    <row r="201" spans="1:6" ht="10.5" customHeight="1" x14ac:dyDescent="0.25">
      <c r="A201" s="1232"/>
      <c r="B201" s="1236"/>
      <c r="C201" s="1232"/>
      <c r="D201" s="1234"/>
      <c r="E201" s="1235"/>
      <c r="F201" s="1235"/>
    </row>
    <row r="202" spans="1:6" ht="19.5" customHeight="1" x14ac:dyDescent="0.25">
      <c r="A202" s="1232" t="s">
        <v>276</v>
      </c>
      <c r="B202" s="1233" t="s">
        <v>199</v>
      </c>
      <c r="C202" s="1232" t="s">
        <v>19</v>
      </c>
      <c r="D202" s="1234">
        <v>3</v>
      </c>
      <c r="E202" s="1235"/>
      <c r="F202" s="1235">
        <f t="shared" ref="F202:F203" si="4">D202*E202</f>
        <v>0</v>
      </c>
    </row>
    <row r="203" spans="1:6" ht="19.5" customHeight="1" x14ac:dyDescent="0.25">
      <c r="A203" s="1232" t="s">
        <v>754</v>
      </c>
      <c r="B203" s="1233" t="s">
        <v>755</v>
      </c>
      <c r="C203" s="1232" t="s">
        <v>19</v>
      </c>
      <c r="D203" s="1234">
        <v>0</v>
      </c>
      <c r="E203" s="1235"/>
      <c r="F203" s="1829">
        <f t="shared" si="4"/>
        <v>0</v>
      </c>
    </row>
    <row r="204" spans="1:6" ht="10.5" customHeight="1" x14ac:dyDescent="0.25">
      <c r="A204" s="1232"/>
      <c r="B204" s="1233"/>
      <c r="C204" s="1232"/>
      <c r="D204" s="1234"/>
      <c r="E204" s="1235"/>
      <c r="F204" s="1235"/>
    </row>
    <row r="205" spans="1:6" ht="13" x14ac:dyDescent="0.25">
      <c r="A205" s="1232"/>
      <c r="B205" s="1236" t="s">
        <v>752</v>
      </c>
      <c r="C205" s="1232"/>
      <c r="D205" s="1234"/>
      <c r="E205" s="1235"/>
      <c r="F205" s="1235"/>
    </row>
    <row r="206" spans="1:6" ht="10.5" customHeight="1" x14ac:dyDescent="0.25">
      <c r="A206" s="1232"/>
      <c r="B206" s="1236"/>
      <c r="C206" s="1232"/>
      <c r="D206" s="1234"/>
      <c r="E206" s="1235"/>
      <c r="F206" s="1235"/>
    </row>
    <row r="207" spans="1:6" ht="13" x14ac:dyDescent="0.25">
      <c r="A207" s="1232"/>
      <c r="B207" s="1236" t="s">
        <v>756</v>
      </c>
      <c r="C207" s="1232"/>
      <c r="D207" s="1234"/>
      <c r="E207" s="1235"/>
      <c r="F207" s="1235"/>
    </row>
    <row r="208" spans="1:6" ht="13" x14ac:dyDescent="0.25">
      <c r="A208" s="1232"/>
      <c r="B208" s="1822" t="s">
        <v>759</v>
      </c>
      <c r="C208" s="1232"/>
      <c r="D208" s="1237"/>
      <c r="E208" s="1235"/>
      <c r="F208" s="1235"/>
    </row>
    <row r="209" spans="1:6" ht="21.75" customHeight="1" x14ac:dyDescent="0.25">
      <c r="A209" s="1232" t="s">
        <v>1406</v>
      </c>
      <c r="B209" s="1233" t="s">
        <v>757</v>
      </c>
      <c r="C209" s="1232" t="s">
        <v>126</v>
      </c>
      <c r="D209" s="1237">
        <v>40</v>
      </c>
      <c r="E209" s="1235"/>
      <c r="F209" s="1830">
        <f>D209*E209</f>
        <v>0</v>
      </c>
    </row>
    <row r="210" spans="1:6" ht="21.75" customHeight="1" x14ac:dyDescent="0.25">
      <c r="A210" s="1232" t="s">
        <v>1407</v>
      </c>
      <c r="B210" s="1233" t="s">
        <v>758</v>
      </c>
      <c r="C210" s="1232" t="s">
        <v>126</v>
      </c>
      <c r="D210" s="1237">
        <v>25</v>
      </c>
      <c r="E210" s="1235"/>
      <c r="F210" s="1830">
        <f>D210*E210</f>
        <v>0</v>
      </c>
    </row>
    <row r="211" spans="1:6" ht="14.5" x14ac:dyDescent="0.25">
      <c r="A211" s="1232" t="s">
        <v>1408</v>
      </c>
      <c r="B211" s="1233" t="s">
        <v>762</v>
      </c>
      <c r="C211" s="1232" t="s">
        <v>126</v>
      </c>
      <c r="D211" s="1237">
        <v>25</v>
      </c>
      <c r="E211" s="1235"/>
      <c r="F211" s="1830">
        <f>D211*E211</f>
        <v>0</v>
      </c>
    </row>
    <row r="212" spans="1:6" ht="10.5" customHeight="1" x14ac:dyDescent="0.25">
      <c r="A212" s="1232"/>
      <c r="B212" s="1233"/>
      <c r="C212" s="1232"/>
      <c r="D212" s="1234"/>
      <c r="E212" s="1235"/>
      <c r="F212" s="1235"/>
    </row>
    <row r="213" spans="1:6" ht="13" x14ac:dyDescent="0.25">
      <c r="A213" s="1232"/>
      <c r="B213" s="1236" t="s">
        <v>763</v>
      </c>
      <c r="C213" s="1232"/>
      <c r="D213" s="1234"/>
      <c r="E213" s="1235"/>
      <c r="F213" s="1235"/>
    </row>
    <row r="214" spans="1:6" ht="10.5" customHeight="1" x14ac:dyDescent="0.25">
      <c r="A214" s="1232"/>
      <c r="B214" s="1233"/>
      <c r="C214" s="1232"/>
      <c r="D214" s="1234"/>
      <c r="E214" s="1235"/>
      <c r="F214" s="1235"/>
    </row>
    <row r="215" spans="1:6" x14ac:dyDescent="0.25">
      <c r="A215" s="1231" t="s">
        <v>764</v>
      </c>
      <c r="B215" s="1230" t="s">
        <v>765</v>
      </c>
      <c r="C215" s="1231" t="s">
        <v>19</v>
      </c>
      <c r="D215" s="1234">
        <v>30</v>
      </c>
      <c r="E215" s="1235"/>
      <c r="F215" s="1830">
        <f>D215*E215</f>
        <v>0</v>
      </c>
    </row>
    <row r="216" spans="1:6" ht="10.5" customHeight="1" x14ac:dyDescent="0.25">
      <c r="A216" s="1232"/>
      <c r="B216" s="1826"/>
      <c r="C216" s="1232"/>
      <c r="D216" s="1234"/>
      <c r="E216" s="1235"/>
      <c r="F216" s="1235"/>
    </row>
    <row r="217" spans="1:6" ht="13" x14ac:dyDescent="0.25">
      <c r="A217" s="1232"/>
      <c r="B217" s="1236" t="s">
        <v>766</v>
      </c>
      <c r="C217" s="1232"/>
      <c r="D217" s="1234"/>
      <c r="E217" s="1235"/>
      <c r="F217" s="1235"/>
    </row>
    <row r="218" spans="1:6" ht="10.5" customHeight="1" x14ac:dyDescent="0.25">
      <c r="A218" s="1232"/>
      <c r="B218" s="1233"/>
      <c r="C218" s="1232"/>
      <c r="D218" s="1234"/>
      <c r="E218" s="1235"/>
      <c r="F218" s="1235"/>
    </row>
    <row r="219" spans="1:6" ht="13" x14ac:dyDescent="0.25">
      <c r="A219" s="1232"/>
      <c r="B219" s="1236" t="s">
        <v>767</v>
      </c>
      <c r="C219" s="1232"/>
      <c r="D219" s="1234"/>
      <c r="E219" s="1235"/>
      <c r="F219" s="1235"/>
    </row>
    <row r="220" spans="1:6" ht="37.5" x14ac:dyDescent="0.25">
      <c r="A220" s="1232" t="s">
        <v>768</v>
      </c>
      <c r="B220" s="1233" t="s">
        <v>1873</v>
      </c>
      <c r="C220" s="1232" t="s">
        <v>42</v>
      </c>
      <c r="D220" s="1237">
        <v>600</v>
      </c>
      <c r="E220" s="1235"/>
      <c r="F220" s="1830">
        <f>D220*E220</f>
        <v>0</v>
      </c>
    </row>
    <row r="221" spans="1:6" ht="10.5" customHeight="1" x14ac:dyDescent="0.25">
      <c r="A221" s="1232"/>
      <c r="B221" s="1233"/>
      <c r="C221" s="1232"/>
      <c r="D221" s="1234"/>
      <c r="E221" s="1235"/>
      <c r="F221" s="1235"/>
    </row>
    <row r="222" spans="1:6" ht="13" x14ac:dyDescent="0.25">
      <c r="A222" s="1232"/>
      <c r="B222" s="1236" t="s">
        <v>769</v>
      </c>
      <c r="C222" s="1232"/>
      <c r="D222" s="1234"/>
      <c r="E222" s="1235"/>
      <c r="F222" s="1235"/>
    </row>
    <row r="223" spans="1:6" ht="25" x14ac:dyDescent="0.25">
      <c r="A223" s="1232" t="s">
        <v>770</v>
      </c>
      <c r="B223" s="1233" t="s">
        <v>771</v>
      </c>
      <c r="C223" s="1232" t="s">
        <v>42</v>
      </c>
      <c r="D223" s="1237">
        <v>185</v>
      </c>
      <c r="E223" s="1235"/>
      <c r="F223" s="1235">
        <f>D223*E223</f>
        <v>0</v>
      </c>
    </row>
    <row r="224" spans="1:6" x14ac:dyDescent="0.25">
      <c r="A224" s="1232"/>
      <c r="B224" s="1233"/>
      <c r="C224" s="1232"/>
      <c r="D224" s="1237"/>
      <c r="E224" s="1235"/>
      <c r="F224" s="1235"/>
    </row>
    <row r="225" spans="1:6" ht="14.5" x14ac:dyDescent="0.25">
      <c r="A225" s="1831"/>
      <c r="B225" s="1236" t="s">
        <v>2273</v>
      </c>
      <c r="C225" s="1832"/>
      <c r="D225" s="1833"/>
      <c r="E225" s="1834"/>
      <c r="F225" s="1235"/>
    </row>
    <row r="226" spans="1:6" ht="25" x14ac:dyDescent="0.25">
      <c r="A226" s="1232" t="s">
        <v>2274</v>
      </c>
      <c r="B226" s="1233" t="s">
        <v>2275</v>
      </c>
      <c r="C226" s="1232" t="s">
        <v>19</v>
      </c>
      <c r="D226" s="1237">
        <v>6</v>
      </c>
      <c r="E226" s="1235"/>
      <c r="F226" s="1830">
        <f>D226*E226</f>
        <v>0</v>
      </c>
    </row>
    <row r="227" spans="1:6" x14ac:dyDescent="0.25">
      <c r="A227" s="1232"/>
      <c r="B227" s="1233"/>
      <c r="C227" s="1232"/>
      <c r="D227" s="1234"/>
      <c r="E227" s="1235"/>
      <c r="F227" s="1235"/>
    </row>
    <row r="228" spans="1:6" ht="14.5" x14ac:dyDescent="0.25">
      <c r="A228" s="1232"/>
      <c r="B228" s="1835" t="s">
        <v>444</v>
      </c>
      <c r="C228" s="1232"/>
      <c r="D228" s="1234"/>
      <c r="E228" s="1235"/>
      <c r="F228" s="1235"/>
    </row>
    <row r="229" spans="1:6" x14ac:dyDescent="0.25">
      <c r="A229" s="1836"/>
      <c r="B229" s="1238"/>
      <c r="C229" s="1243"/>
      <c r="D229" s="1238"/>
      <c r="E229" s="1240"/>
      <c r="F229" s="1235"/>
    </row>
    <row r="230" spans="1:6" ht="14.5" x14ac:dyDescent="0.25">
      <c r="A230" s="1837"/>
      <c r="B230" s="1835" t="s">
        <v>457</v>
      </c>
      <c r="C230" s="1838"/>
      <c r="D230" s="1833"/>
      <c r="E230" s="1235"/>
      <c r="F230" s="1235"/>
    </row>
    <row r="231" spans="1:6" ht="25" x14ac:dyDescent="0.25">
      <c r="A231" s="1238"/>
      <c r="B231" s="1243" t="s">
        <v>459</v>
      </c>
      <c r="C231" s="1238"/>
      <c r="D231" s="1240"/>
      <c r="E231" s="1241"/>
      <c r="F231" s="1242"/>
    </row>
    <row r="232" spans="1:6" x14ac:dyDescent="0.25">
      <c r="A232" s="1238" t="s">
        <v>458</v>
      </c>
      <c r="B232" s="1243" t="s">
        <v>592</v>
      </c>
      <c r="C232" s="1238" t="s">
        <v>48</v>
      </c>
      <c r="D232" s="1240">
        <v>369</v>
      </c>
      <c r="E232" s="1241"/>
      <c r="F232" s="1830">
        <f>D232*E232</f>
        <v>0</v>
      </c>
    </row>
    <row r="233" spans="1:6" x14ac:dyDescent="0.25">
      <c r="A233" s="1238"/>
      <c r="B233" s="1243"/>
      <c r="C233" s="1238"/>
      <c r="D233" s="1240"/>
      <c r="E233" s="1241"/>
      <c r="F233" s="1242"/>
    </row>
    <row r="234" spans="1:6" ht="13" x14ac:dyDescent="0.25">
      <c r="A234" s="449"/>
      <c r="B234" s="457" t="s">
        <v>151</v>
      </c>
      <c r="C234" s="453"/>
      <c r="D234" s="453"/>
      <c r="E234" s="1818"/>
      <c r="F234" s="1227"/>
    </row>
    <row r="235" spans="1:6" x14ac:dyDescent="0.25">
      <c r="A235" s="1238"/>
      <c r="B235" s="1243"/>
      <c r="C235" s="1238"/>
      <c r="D235" s="1240"/>
      <c r="E235" s="1241"/>
      <c r="F235" s="1242"/>
    </row>
    <row r="236" spans="1:6" ht="13" x14ac:dyDescent="0.25">
      <c r="A236" s="1238"/>
      <c r="B236" s="1239" t="s">
        <v>1071</v>
      </c>
      <c r="C236" s="1238"/>
      <c r="D236" s="1240"/>
      <c r="E236" s="1241"/>
      <c r="F236" s="1242"/>
    </row>
    <row r="237" spans="1:6" ht="37.5" x14ac:dyDescent="0.25">
      <c r="A237" s="623" t="s">
        <v>1072</v>
      </c>
      <c r="B237" s="1243" t="s">
        <v>1495</v>
      </c>
      <c r="C237" s="623" t="s">
        <v>126</v>
      </c>
      <c r="D237" s="1839">
        <v>90</v>
      </c>
      <c r="E237" s="1840"/>
      <c r="F237" s="1830">
        <f>D237*E237</f>
        <v>0</v>
      </c>
    </row>
    <row r="238" spans="1:6" x14ac:dyDescent="0.25">
      <c r="A238" s="1238"/>
      <c r="B238" s="1243"/>
      <c r="C238" s="623"/>
      <c r="D238" s="1240"/>
      <c r="E238" s="1241"/>
      <c r="F238" s="1242"/>
    </row>
    <row r="239" spans="1:6" ht="13" x14ac:dyDescent="0.25">
      <c r="A239" s="1238"/>
      <c r="B239" s="1239" t="s">
        <v>286</v>
      </c>
      <c r="C239" s="623"/>
      <c r="D239" s="1244"/>
      <c r="E239" s="1241"/>
      <c r="F239" s="1242"/>
    </row>
    <row r="240" spans="1:6" ht="37.5" x14ac:dyDescent="0.25">
      <c r="A240" s="641" t="s">
        <v>1074</v>
      </c>
      <c r="B240" s="1245" t="s">
        <v>1496</v>
      </c>
      <c r="C240" s="623" t="s">
        <v>19</v>
      </c>
      <c r="D240" s="1839">
        <v>1</v>
      </c>
      <c r="E240" s="1840"/>
      <c r="F240" s="1830">
        <f>D240*E240</f>
        <v>0</v>
      </c>
    </row>
    <row r="241" spans="1:7" ht="10.5" customHeight="1" x14ac:dyDescent="0.25">
      <c r="A241" s="449"/>
      <c r="B241" s="449"/>
      <c r="C241" s="453"/>
      <c r="D241" s="453"/>
      <c r="E241" s="1818"/>
      <c r="F241" s="1227"/>
    </row>
    <row r="242" spans="1:7" ht="10.5" customHeight="1" x14ac:dyDescent="0.25">
      <c r="A242" s="449"/>
      <c r="B242" s="449"/>
      <c r="C242" s="453"/>
      <c r="D242" s="453"/>
      <c r="E242" s="1818"/>
      <c r="F242" s="1227"/>
    </row>
    <row r="243" spans="1:7" ht="13" thickBot="1" x14ac:dyDescent="0.3">
      <c r="A243" s="449"/>
      <c r="B243" s="460"/>
      <c r="C243" s="453"/>
      <c r="D243" s="453"/>
      <c r="E243" s="1818"/>
      <c r="F243" s="1227"/>
      <c r="G243" s="929"/>
    </row>
    <row r="244" spans="1:7" ht="17.25" customHeight="1" thickTop="1" x14ac:dyDescent="0.25">
      <c r="A244" s="2102" t="s">
        <v>103</v>
      </c>
      <c r="B244" s="2102"/>
      <c r="C244" s="2102"/>
      <c r="D244" s="2102"/>
      <c r="E244" s="2102"/>
      <c r="F244" s="1274">
        <f>SUM(F188:F243)</f>
        <v>0</v>
      </c>
    </row>
    <row r="245" spans="1:7" ht="17.25" customHeight="1" x14ac:dyDescent="0.25">
      <c r="A245" s="1841"/>
      <c r="B245" s="1841"/>
      <c r="C245" s="1841"/>
      <c r="D245" s="1841"/>
      <c r="E245" s="1841"/>
      <c r="F245" s="1842"/>
    </row>
    <row r="246" spans="1:7" ht="25" x14ac:dyDescent="0.25">
      <c r="A246" s="1246"/>
      <c r="B246" s="498" t="s">
        <v>1713</v>
      </c>
      <c r="C246" s="1246"/>
      <c r="D246" s="1247"/>
      <c r="E246" s="472"/>
      <c r="F246" s="1227"/>
    </row>
    <row r="247" spans="1:7" ht="31.5" customHeight="1" x14ac:dyDescent="0.25">
      <c r="A247" s="449" t="s">
        <v>1714</v>
      </c>
      <c r="B247" s="460" t="s">
        <v>1715</v>
      </c>
      <c r="C247" s="453" t="s">
        <v>19</v>
      </c>
      <c r="D247" s="453">
        <v>120</v>
      </c>
      <c r="E247" s="1818"/>
      <c r="F247" s="1227">
        <f>D247*E247</f>
        <v>0</v>
      </c>
    </row>
    <row r="248" spans="1:7" ht="17.25" customHeight="1" x14ac:dyDescent="0.25">
      <c r="A248" s="449"/>
      <c r="B248" s="460"/>
      <c r="C248" s="453"/>
      <c r="D248" s="453"/>
      <c r="E248" s="1818"/>
      <c r="F248" s="1227"/>
    </row>
    <row r="249" spans="1:7" ht="32.5" customHeight="1" x14ac:dyDescent="0.25">
      <c r="A249" s="449" t="s">
        <v>1716</v>
      </c>
      <c r="B249" s="460" t="s">
        <v>1717</v>
      </c>
      <c r="C249" s="453" t="s">
        <v>528</v>
      </c>
      <c r="D249" s="453">
        <v>40</v>
      </c>
      <c r="E249" s="1818"/>
      <c r="F249" s="1227">
        <f>D249*E249</f>
        <v>0</v>
      </c>
    </row>
    <row r="250" spans="1:7" ht="17.25" customHeight="1" x14ac:dyDescent="0.25">
      <c r="A250" s="1841"/>
      <c r="B250" s="1841"/>
      <c r="C250" s="1841"/>
      <c r="D250" s="1841"/>
      <c r="E250" s="1841"/>
      <c r="F250" s="1842"/>
    </row>
    <row r="251" spans="1:7" ht="25" x14ac:dyDescent="0.25">
      <c r="A251" s="449" t="s">
        <v>1600</v>
      </c>
      <c r="B251" s="449" t="s">
        <v>2276</v>
      </c>
      <c r="C251" s="453" t="s">
        <v>19</v>
      </c>
      <c r="D251" s="453">
        <v>1</v>
      </c>
      <c r="E251" s="1818"/>
      <c r="F251" s="1227">
        <f>D251*E251</f>
        <v>0</v>
      </c>
    </row>
    <row r="252" spans="1:7" ht="10.5" customHeight="1" x14ac:dyDescent="0.25">
      <c r="A252" s="449"/>
      <c r="B252" s="449"/>
      <c r="C252" s="453"/>
      <c r="D252" s="453"/>
      <c r="E252" s="1818"/>
      <c r="F252" s="1227"/>
    </row>
    <row r="253" spans="1:7" ht="25" x14ac:dyDescent="0.25">
      <c r="A253" s="449" t="s">
        <v>1601</v>
      </c>
      <c r="B253" s="449" t="s">
        <v>2277</v>
      </c>
      <c r="C253" s="453" t="s">
        <v>19</v>
      </c>
      <c r="D253" s="453">
        <v>1</v>
      </c>
      <c r="E253" s="1818"/>
      <c r="F253" s="1227">
        <f>D253*E253</f>
        <v>0</v>
      </c>
    </row>
    <row r="254" spans="1:7" ht="10.5" customHeight="1" x14ac:dyDescent="0.25">
      <c r="A254" s="449"/>
      <c r="B254" s="449"/>
      <c r="C254" s="453"/>
      <c r="D254" s="453"/>
      <c r="E254" s="1818"/>
      <c r="F254" s="1227"/>
    </row>
    <row r="255" spans="1:7" ht="25" x14ac:dyDescent="0.25">
      <c r="A255" s="449" t="s">
        <v>1602</v>
      </c>
      <c r="B255" s="449" t="s">
        <v>1719</v>
      </c>
      <c r="C255" s="453" t="s">
        <v>19</v>
      </c>
      <c r="D255" s="453">
        <v>2</v>
      </c>
      <c r="E255" s="459"/>
      <c r="F255" s="515">
        <f>D255*E255</f>
        <v>0</v>
      </c>
    </row>
    <row r="256" spans="1:7" x14ac:dyDescent="0.25">
      <c r="A256" s="449"/>
      <c r="B256" s="449"/>
      <c r="C256" s="453"/>
      <c r="D256" s="453"/>
      <c r="E256" s="1818"/>
      <c r="F256" s="1227"/>
    </row>
    <row r="257" spans="1:6" x14ac:dyDescent="0.25">
      <c r="A257" s="449" t="s">
        <v>1603</v>
      </c>
      <c r="B257" s="460" t="s">
        <v>1718</v>
      </c>
      <c r="C257" s="453" t="s">
        <v>126</v>
      </c>
      <c r="D257" s="453">
        <v>3.2</v>
      </c>
      <c r="E257" s="1818"/>
      <c r="F257" s="1227">
        <f>D257*E257</f>
        <v>0</v>
      </c>
    </row>
    <row r="258" spans="1:6" ht="10.5" customHeight="1" x14ac:dyDescent="0.25">
      <c r="A258" s="449"/>
      <c r="B258" s="460"/>
      <c r="C258" s="453"/>
      <c r="D258" s="453"/>
      <c r="E258" s="1818"/>
      <c r="F258" s="1227"/>
    </row>
    <row r="259" spans="1:6" ht="10.5" customHeight="1" x14ac:dyDescent="0.25">
      <c r="A259" s="449"/>
      <c r="B259" s="460"/>
      <c r="C259" s="453"/>
      <c r="D259" s="453"/>
      <c r="E259" s="1818"/>
      <c r="F259" s="1227"/>
    </row>
    <row r="260" spans="1:6" ht="10.5" customHeight="1" x14ac:dyDescent="0.25">
      <c r="A260" s="449"/>
      <c r="B260" s="460"/>
      <c r="C260" s="453"/>
      <c r="D260" s="453"/>
      <c r="E260" s="1818"/>
      <c r="F260" s="1227"/>
    </row>
    <row r="261" spans="1:6" ht="10.5" customHeight="1" x14ac:dyDescent="0.25">
      <c r="A261" s="449"/>
      <c r="B261" s="460"/>
      <c r="C261" s="453"/>
      <c r="D261" s="453"/>
      <c r="E261" s="1818"/>
      <c r="F261" s="1227"/>
    </row>
    <row r="262" spans="1:6" ht="10.5" customHeight="1" x14ac:dyDescent="0.25">
      <c r="A262" s="449"/>
      <c r="B262" s="460"/>
      <c r="C262" s="453"/>
      <c r="D262" s="453"/>
      <c r="E262" s="1818"/>
      <c r="F262" s="1227"/>
    </row>
    <row r="263" spans="1:6" ht="10.5" customHeight="1" x14ac:dyDescent="0.25">
      <c r="A263" s="449"/>
      <c r="B263" s="460"/>
      <c r="C263" s="453"/>
      <c r="D263" s="453"/>
      <c r="E263" s="1818"/>
      <c r="F263" s="1227"/>
    </row>
    <row r="264" spans="1:6" ht="10.5" customHeight="1" x14ac:dyDescent="0.25">
      <c r="A264" s="449"/>
      <c r="B264" s="460"/>
      <c r="C264" s="453"/>
      <c r="D264" s="453"/>
      <c r="E264" s="1818"/>
      <c r="F264" s="1227"/>
    </row>
    <row r="265" spans="1:6" ht="10.5" customHeight="1" x14ac:dyDescent="0.25">
      <c r="A265" s="449"/>
      <c r="B265" s="460"/>
      <c r="C265" s="453"/>
      <c r="D265" s="453"/>
      <c r="E265" s="1818"/>
      <c r="F265" s="1227"/>
    </row>
    <row r="266" spans="1:6" ht="10.5" customHeight="1" x14ac:dyDescent="0.25">
      <c r="A266" s="449"/>
      <c r="B266" s="460"/>
      <c r="C266" s="453"/>
      <c r="D266" s="453"/>
      <c r="E266" s="1818"/>
      <c r="F266" s="1227"/>
    </row>
    <row r="267" spans="1:6" ht="10.5" customHeight="1" x14ac:dyDescent="0.25">
      <c r="A267" s="449"/>
      <c r="B267" s="460"/>
      <c r="C267" s="453"/>
      <c r="D267" s="453"/>
      <c r="E267" s="1818"/>
      <c r="F267" s="1227"/>
    </row>
    <row r="268" spans="1:6" ht="10.5" customHeight="1" x14ac:dyDescent="0.25">
      <c r="A268" s="449"/>
      <c r="B268" s="460"/>
      <c r="C268" s="453"/>
      <c r="D268" s="453"/>
      <c r="E268" s="1818"/>
      <c r="F268" s="1227"/>
    </row>
    <row r="269" spans="1:6" ht="10.5" customHeight="1" x14ac:dyDescent="0.25">
      <c r="A269" s="449"/>
      <c r="B269" s="460"/>
      <c r="C269" s="453"/>
      <c r="D269" s="453"/>
      <c r="E269" s="1818"/>
      <c r="F269" s="1227"/>
    </row>
    <row r="270" spans="1:6" ht="10.5" customHeight="1" x14ac:dyDescent="0.25">
      <c r="A270" s="449"/>
      <c r="B270" s="460"/>
      <c r="C270" s="453"/>
      <c r="D270" s="453"/>
      <c r="E270" s="1818"/>
      <c r="F270" s="1227"/>
    </row>
    <row r="271" spans="1:6" ht="10.5" customHeight="1" x14ac:dyDescent="0.25">
      <c r="A271" s="449"/>
      <c r="B271" s="460"/>
      <c r="C271" s="453"/>
      <c r="D271" s="453"/>
      <c r="E271" s="1818"/>
      <c r="F271" s="1227"/>
    </row>
    <row r="272" spans="1:6" ht="10.5" customHeight="1" x14ac:dyDescent="0.25">
      <c r="A272" s="449"/>
      <c r="B272" s="460"/>
      <c r="C272" s="453"/>
      <c r="D272" s="453"/>
      <c r="E272" s="1818"/>
      <c r="F272" s="1227"/>
    </row>
    <row r="273" spans="1:6" ht="10.5" customHeight="1" x14ac:dyDescent="0.25">
      <c r="A273" s="449"/>
      <c r="B273" s="460"/>
      <c r="C273" s="453"/>
      <c r="D273" s="453"/>
      <c r="E273" s="1818"/>
      <c r="F273" s="1227"/>
    </row>
    <row r="274" spans="1:6" ht="10.5" customHeight="1" x14ac:dyDescent="0.25">
      <c r="A274" s="449"/>
      <c r="B274" s="460"/>
      <c r="C274" s="453"/>
      <c r="D274" s="453"/>
      <c r="E274" s="1818"/>
      <c r="F274" s="1227"/>
    </row>
    <row r="275" spans="1:6" ht="10.5" customHeight="1" x14ac:dyDescent="0.25">
      <c r="A275" s="449"/>
      <c r="B275" s="460"/>
      <c r="C275" s="453"/>
      <c r="D275" s="453"/>
      <c r="E275" s="1818"/>
      <c r="F275" s="1227"/>
    </row>
    <row r="276" spans="1:6" ht="10.5" customHeight="1" x14ac:dyDescent="0.25">
      <c r="A276" s="449"/>
      <c r="B276" s="460"/>
      <c r="C276" s="453"/>
      <c r="D276" s="453"/>
      <c r="E276" s="1818"/>
      <c r="F276" s="1227"/>
    </row>
    <row r="277" spans="1:6" ht="10.5" customHeight="1" x14ac:dyDescent="0.25">
      <c r="A277" s="449"/>
      <c r="B277" s="460"/>
      <c r="C277" s="453"/>
      <c r="D277" s="453"/>
      <c r="E277" s="1818"/>
      <c r="F277" s="1227"/>
    </row>
    <row r="278" spans="1:6" ht="10.5" customHeight="1" x14ac:dyDescent="0.25">
      <c r="A278" s="449"/>
      <c r="B278" s="460"/>
      <c r="C278" s="453"/>
      <c r="D278" s="453"/>
      <c r="E278" s="1818"/>
      <c r="F278" s="1227"/>
    </row>
    <row r="279" spans="1:6" ht="10.5" customHeight="1" x14ac:dyDescent="0.25">
      <c r="A279" s="449"/>
      <c r="B279" s="460"/>
      <c r="C279" s="453"/>
      <c r="D279" s="453"/>
      <c r="E279" s="1818"/>
      <c r="F279" s="1227"/>
    </row>
    <row r="280" spans="1:6" ht="10.5" customHeight="1" x14ac:dyDescent="0.25">
      <c r="A280" s="449"/>
      <c r="B280" s="460"/>
      <c r="C280" s="453"/>
      <c r="D280" s="453"/>
      <c r="E280" s="1818"/>
      <c r="F280" s="1227"/>
    </row>
    <row r="281" spans="1:6" ht="10.5" customHeight="1" x14ac:dyDescent="0.25">
      <c r="A281" s="449"/>
      <c r="B281" s="460"/>
      <c r="C281" s="453"/>
      <c r="D281" s="453"/>
      <c r="E281" s="1818"/>
      <c r="F281" s="1227"/>
    </row>
    <row r="282" spans="1:6" ht="10.5" customHeight="1" x14ac:dyDescent="0.25">
      <c r="A282" s="449"/>
      <c r="B282" s="460"/>
      <c r="C282" s="453"/>
      <c r="D282" s="453"/>
      <c r="E282" s="1818"/>
      <c r="F282" s="1227"/>
    </row>
    <row r="283" spans="1:6" ht="10.5" customHeight="1" x14ac:dyDescent="0.25">
      <c r="A283" s="449"/>
      <c r="B283" s="460"/>
      <c r="C283" s="453"/>
      <c r="D283" s="453"/>
      <c r="E283" s="1818"/>
      <c r="F283" s="1227"/>
    </row>
    <row r="284" spans="1:6" ht="10.5" customHeight="1" x14ac:dyDescent="0.25">
      <c r="A284" s="449"/>
      <c r="B284" s="460"/>
      <c r="C284" s="453"/>
      <c r="D284" s="453"/>
      <c r="E284" s="1818"/>
      <c r="F284" s="1227"/>
    </row>
    <row r="285" spans="1:6" ht="10.5" customHeight="1" x14ac:dyDescent="0.25">
      <c r="A285" s="449"/>
      <c r="B285" s="460"/>
      <c r="C285" s="453"/>
      <c r="D285" s="453"/>
      <c r="E285" s="1818"/>
      <c r="F285" s="1227"/>
    </row>
    <row r="286" spans="1:6" ht="10.5" customHeight="1" x14ac:dyDescent="0.25">
      <c r="A286" s="449"/>
      <c r="B286" s="460"/>
      <c r="C286" s="453"/>
      <c r="D286" s="453"/>
      <c r="E286" s="1818"/>
      <c r="F286" s="1227"/>
    </row>
    <row r="287" spans="1:6" ht="10.5" customHeight="1" x14ac:dyDescent="0.25">
      <c r="A287" s="449"/>
      <c r="B287" s="460"/>
      <c r="C287" s="453"/>
      <c r="D287" s="453"/>
      <c r="E287" s="1818"/>
      <c r="F287" s="1227"/>
    </row>
    <row r="288" spans="1:6" ht="10.5" customHeight="1" x14ac:dyDescent="0.25">
      <c r="A288" s="449"/>
      <c r="B288" s="460"/>
      <c r="C288" s="453"/>
      <c r="D288" s="453"/>
      <c r="E288" s="1818"/>
      <c r="F288" s="1227"/>
    </row>
    <row r="289" spans="1:6" ht="10.5" customHeight="1" x14ac:dyDescent="0.25">
      <c r="A289" s="449"/>
      <c r="B289" s="460"/>
      <c r="C289" s="453"/>
      <c r="D289" s="453"/>
      <c r="E289" s="1818"/>
      <c r="F289" s="1227"/>
    </row>
    <row r="290" spans="1:6" ht="10.5" customHeight="1" x14ac:dyDescent="0.25">
      <c r="A290" s="449"/>
      <c r="B290" s="460"/>
      <c r="C290" s="453"/>
      <c r="D290" s="453"/>
      <c r="E290" s="1818"/>
      <c r="F290" s="1227"/>
    </row>
    <row r="291" spans="1:6" ht="10.5" customHeight="1" x14ac:dyDescent="0.25">
      <c r="A291" s="449"/>
      <c r="B291" s="460"/>
      <c r="C291" s="453"/>
      <c r="D291" s="453"/>
      <c r="E291" s="1818"/>
      <c r="F291" s="1227"/>
    </row>
    <row r="292" spans="1:6" ht="10.5" customHeight="1" x14ac:dyDescent="0.25">
      <c r="A292" s="449"/>
      <c r="B292" s="460"/>
      <c r="C292" s="453"/>
      <c r="D292" s="453"/>
      <c r="E292" s="1818"/>
      <c r="F292" s="1227"/>
    </row>
    <row r="293" spans="1:6" ht="10.5" customHeight="1" x14ac:dyDescent="0.25">
      <c r="A293" s="449"/>
      <c r="B293" s="460"/>
      <c r="C293" s="453"/>
      <c r="D293" s="453"/>
      <c r="E293" s="1818"/>
      <c r="F293" s="1227"/>
    </row>
    <row r="294" spans="1:6" ht="10.5" customHeight="1" x14ac:dyDescent="0.25">
      <c r="A294" s="449"/>
      <c r="B294" s="460"/>
      <c r="C294" s="453"/>
      <c r="D294" s="453"/>
      <c r="E294" s="1818"/>
      <c r="F294" s="1227"/>
    </row>
    <row r="295" spans="1:6" ht="10.5" customHeight="1" x14ac:dyDescent="0.25">
      <c r="A295" s="449"/>
      <c r="B295" s="460"/>
      <c r="C295" s="453"/>
      <c r="D295" s="453"/>
      <c r="E295" s="1818"/>
      <c r="F295" s="1227"/>
    </row>
    <row r="296" spans="1:6" ht="10.5" customHeight="1" x14ac:dyDescent="0.25">
      <c r="A296" s="449"/>
      <c r="B296" s="460"/>
      <c r="C296" s="453"/>
      <c r="D296" s="453"/>
      <c r="E296" s="1818"/>
      <c r="F296" s="1227"/>
    </row>
    <row r="297" spans="1:6" ht="10.5" customHeight="1" x14ac:dyDescent="0.25">
      <c r="A297" s="449"/>
      <c r="B297" s="460"/>
      <c r="C297" s="453"/>
      <c r="D297" s="453"/>
      <c r="E297" s="1818"/>
      <c r="F297" s="1227"/>
    </row>
    <row r="298" spans="1:6" ht="10.5" customHeight="1" x14ac:dyDescent="0.25">
      <c r="A298" s="449"/>
      <c r="B298" s="460"/>
      <c r="C298" s="453"/>
      <c r="D298" s="453"/>
      <c r="E298" s="1818"/>
      <c r="F298" s="1227"/>
    </row>
    <row r="299" spans="1:6" ht="10.5" customHeight="1" x14ac:dyDescent="0.25">
      <c r="A299" s="449"/>
      <c r="B299" s="460"/>
      <c r="C299" s="453"/>
      <c r="D299" s="453"/>
      <c r="E299" s="1818"/>
      <c r="F299" s="1227"/>
    </row>
    <row r="300" spans="1:6" ht="10.5" customHeight="1" x14ac:dyDescent="0.25">
      <c r="A300" s="449"/>
      <c r="B300" s="460"/>
      <c r="C300" s="453"/>
      <c r="D300" s="453"/>
      <c r="E300" s="1818"/>
      <c r="F300" s="1227"/>
    </row>
    <row r="301" spans="1:6" ht="10.5" customHeight="1" x14ac:dyDescent="0.25">
      <c r="A301" s="449"/>
      <c r="B301" s="460"/>
      <c r="C301" s="453"/>
      <c r="D301" s="453"/>
      <c r="E301" s="1818"/>
      <c r="F301" s="1227"/>
    </row>
    <row r="302" spans="1:6" ht="10.5" customHeight="1" x14ac:dyDescent="0.25">
      <c r="A302" s="449"/>
      <c r="B302" s="460"/>
      <c r="C302" s="453"/>
      <c r="D302" s="453"/>
      <c r="E302" s="1818"/>
      <c r="F302" s="1227"/>
    </row>
    <row r="303" spans="1:6" ht="10.5" customHeight="1" x14ac:dyDescent="0.25">
      <c r="A303" s="449"/>
      <c r="B303" s="460"/>
      <c r="C303" s="453"/>
      <c r="D303" s="453"/>
      <c r="E303" s="1818"/>
      <c r="F303" s="1227"/>
    </row>
    <row r="304" spans="1:6" ht="10.5" customHeight="1" x14ac:dyDescent="0.25">
      <c r="A304" s="449"/>
      <c r="B304" s="460"/>
      <c r="C304" s="453"/>
      <c r="D304" s="453"/>
      <c r="E304" s="1818"/>
      <c r="F304" s="1227"/>
    </row>
    <row r="305" spans="1:6" ht="10.5" customHeight="1" x14ac:dyDescent="0.25">
      <c r="A305" s="449"/>
      <c r="B305" s="460"/>
      <c r="C305" s="453"/>
      <c r="D305" s="453"/>
      <c r="E305" s="1818"/>
      <c r="F305" s="1227"/>
    </row>
    <row r="306" spans="1:6" ht="10.5" customHeight="1" x14ac:dyDescent="0.25">
      <c r="A306" s="449"/>
      <c r="B306" s="460"/>
      <c r="C306" s="453"/>
      <c r="D306" s="453"/>
      <c r="E306" s="1818"/>
      <c r="F306" s="1227"/>
    </row>
    <row r="307" spans="1:6" ht="10.5" customHeight="1" x14ac:dyDescent="0.25">
      <c r="A307" s="449"/>
      <c r="B307" s="460"/>
      <c r="C307" s="453"/>
      <c r="D307" s="453"/>
      <c r="E307" s="1818"/>
      <c r="F307" s="1227"/>
    </row>
    <row r="308" spans="1:6" ht="10.5" customHeight="1" x14ac:dyDescent="0.25">
      <c r="A308" s="449"/>
      <c r="B308" s="460"/>
      <c r="C308" s="453"/>
      <c r="D308" s="453"/>
      <c r="E308" s="1818"/>
      <c r="F308" s="1227"/>
    </row>
    <row r="309" spans="1:6" ht="10.5" customHeight="1" x14ac:dyDescent="0.25">
      <c r="A309" s="449"/>
      <c r="B309" s="460"/>
      <c r="C309" s="453"/>
      <c r="D309" s="453"/>
      <c r="E309" s="1818"/>
      <c r="F309" s="1227"/>
    </row>
    <row r="310" spans="1:6" ht="10.5" customHeight="1" x14ac:dyDescent="0.25">
      <c r="A310" s="449"/>
      <c r="B310" s="460"/>
      <c r="C310" s="453"/>
      <c r="D310" s="453"/>
      <c r="E310" s="1818"/>
      <c r="F310" s="1227"/>
    </row>
    <row r="311" spans="1:6" ht="10.5" customHeight="1" x14ac:dyDescent="0.25">
      <c r="A311" s="449"/>
      <c r="B311" s="460"/>
      <c r="C311" s="453"/>
      <c r="D311" s="453"/>
      <c r="E311" s="1818"/>
      <c r="F311" s="1227"/>
    </row>
    <row r="312" spans="1:6" ht="10.5" customHeight="1" x14ac:dyDescent="0.25">
      <c r="A312" s="449"/>
      <c r="B312" s="460"/>
      <c r="C312" s="453"/>
      <c r="D312" s="453"/>
      <c r="E312" s="1818"/>
      <c r="F312" s="1227"/>
    </row>
    <row r="313" spans="1:6" ht="10.5" customHeight="1" x14ac:dyDescent="0.25">
      <c r="A313" s="449"/>
      <c r="B313" s="460"/>
      <c r="C313" s="453"/>
      <c r="D313" s="453"/>
      <c r="E313" s="1818"/>
      <c r="F313" s="1227"/>
    </row>
    <row r="314" spans="1:6" ht="10.5" customHeight="1" x14ac:dyDescent="0.25">
      <c r="A314" s="449"/>
      <c r="B314" s="460"/>
      <c r="C314" s="453"/>
      <c r="D314" s="453"/>
      <c r="E314" s="1818"/>
      <c r="F314" s="1227"/>
    </row>
    <row r="315" spans="1:6" ht="10.5" customHeight="1" x14ac:dyDescent="0.25">
      <c r="A315" s="449"/>
      <c r="B315" s="460"/>
      <c r="C315" s="453"/>
      <c r="D315" s="453"/>
      <c r="E315" s="1818"/>
      <c r="F315" s="1227"/>
    </row>
    <row r="316" spans="1:6" ht="10.5" customHeight="1" x14ac:dyDescent="0.25">
      <c r="A316" s="449"/>
      <c r="B316" s="460"/>
      <c r="C316" s="453"/>
      <c r="D316" s="453"/>
      <c r="E316" s="1818"/>
      <c r="F316" s="1227"/>
    </row>
    <row r="317" spans="1:6" ht="10.5" customHeight="1" x14ac:dyDescent="0.25">
      <c r="A317" s="449"/>
      <c r="B317" s="460"/>
      <c r="C317" s="453"/>
      <c r="D317" s="453"/>
      <c r="E317" s="1818"/>
      <c r="F317" s="1227"/>
    </row>
    <row r="318" spans="1:6" ht="10.5" customHeight="1" x14ac:dyDescent="0.25">
      <c r="A318" s="449"/>
      <c r="B318" s="460"/>
      <c r="C318" s="453"/>
      <c r="D318" s="453"/>
      <c r="E318" s="1818"/>
      <c r="F318" s="1227"/>
    </row>
    <row r="319" spans="1:6" ht="10.5" customHeight="1" x14ac:dyDescent="0.25">
      <c r="A319" s="449"/>
      <c r="B319" s="460"/>
      <c r="C319" s="453"/>
      <c r="D319" s="453"/>
      <c r="E319" s="1818"/>
      <c r="F319" s="1227"/>
    </row>
    <row r="320" spans="1:6" x14ac:dyDescent="0.25">
      <c r="A320" s="449"/>
      <c r="B320" s="460"/>
      <c r="C320" s="449"/>
      <c r="D320" s="453"/>
      <c r="E320" s="1818"/>
      <c r="F320" s="1227"/>
    </row>
    <row r="321" spans="1:6" ht="12" customHeight="1" thickBot="1" x14ac:dyDescent="0.3">
      <c r="A321" s="449"/>
      <c r="B321" s="460"/>
      <c r="C321" s="453"/>
      <c r="D321" s="453"/>
      <c r="E321" s="1817"/>
      <c r="F321" s="1227"/>
    </row>
    <row r="322" spans="1:6" ht="18.75" customHeight="1" thickTop="1" x14ac:dyDescent="0.25">
      <c r="A322" s="2102" t="s">
        <v>103</v>
      </c>
      <c r="B322" s="2102"/>
      <c r="C322" s="2102"/>
      <c r="D322" s="2102"/>
      <c r="E322" s="2102"/>
      <c r="F322" s="1274">
        <f>SUM(F245:F321)</f>
        <v>0</v>
      </c>
    </row>
    <row r="323" spans="1:6" x14ac:dyDescent="0.25">
      <c r="A323" s="449"/>
      <c r="B323" s="460"/>
      <c r="C323" s="449"/>
      <c r="D323" s="449"/>
      <c r="E323" s="1820"/>
      <c r="F323" s="1227"/>
    </row>
    <row r="324" spans="1:6" ht="13" x14ac:dyDescent="0.25">
      <c r="A324" s="449"/>
      <c r="B324" s="452" t="s">
        <v>28</v>
      </c>
      <c r="C324" s="449"/>
      <c r="D324" s="449"/>
      <c r="E324" s="1820"/>
      <c r="F324" s="1227"/>
    </row>
    <row r="325" spans="1:6" x14ac:dyDescent="0.25">
      <c r="A325" s="449"/>
      <c r="B325" s="449"/>
      <c r="C325" s="449"/>
      <c r="D325" s="449"/>
      <c r="E325" s="1820"/>
      <c r="F325" s="1227"/>
    </row>
    <row r="326" spans="1:6" x14ac:dyDescent="0.25">
      <c r="A326" s="449"/>
      <c r="B326" s="449" t="s">
        <v>216</v>
      </c>
      <c r="C326" s="449"/>
      <c r="D326" s="449"/>
      <c r="E326" s="1817"/>
      <c r="F326" s="1227">
        <f>F62</f>
        <v>0</v>
      </c>
    </row>
    <row r="327" spans="1:6" x14ac:dyDescent="0.25">
      <c r="A327" s="449"/>
      <c r="B327" s="449"/>
      <c r="C327" s="449"/>
      <c r="D327" s="449"/>
      <c r="E327" s="1820"/>
      <c r="F327" s="1227"/>
    </row>
    <row r="328" spans="1:6" x14ac:dyDescent="0.25">
      <c r="A328" s="449"/>
      <c r="B328" s="449" t="s">
        <v>217</v>
      </c>
      <c r="C328" s="449"/>
      <c r="D328" s="449"/>
      <c r="E328" s="1820"/>
      <c r="F328" s="1227">
        <f>F118</f>
        <v>0</v>
      </c>
    </row>
    <row r="329" spans="1:6" ht="13" x14ac:dyDescent="0.25">
      <c r="A329" s="449"/>
      <c r="B329" s="457"/>
      <c r="C329" s="449"/>
      <c r="D329" s="449"/>
      <c r="E329" s="1820"/>
      <c r="F329" s="1843"/>
    </row>
    <row r="330" spans="1:6" x14ac:dyDescent="0.25">
      <c r="A330" s="449"/>
      <c r="B330" s="449" t="s">
        <v>218</v>
      </c>
      <c r="C330" s="449"/>
      <c r="D330" s="449"/>
      <c r="E330" s="1820"/>
      <c r="F330" s="1843">
        <f>F186</f>
        <v>0</v>
      </c>
    </row>
    <row r="331" spans="1:6" x14ac:dyDescent="0.25">
      <c r="A331" s="449"/>
      <c r="B331" s="458"/>
      <c r="C331" s="449"/>
      <c r="D331" s="449"/>
      <c r="E331" s="1820"/>
      <c r="F331" s="1843"/>
    </row>
    <row r="332" spans="1:6" x14ac:dyDescent="0.25">
      <c r="A332" s="449"/>
      <c r="B332" s="449" t="s">
        <v>219</v>
      </c>
      <c r="C332" s="449"/>
      <c r="D332" s="449"/>
      <c r="E332" s="1820"/>
      <c r="F332" s="1843">
        <f>F244</f>
        <v>0</v>
      </c>
    </row>
    <row r="333" spans="1:6" x14ac:dyDescent="0.25">
      <c r="A333" s="449"/>
      <c r="B333" s="449"/>
      <c r="C333" s="449"/>
      <c r="D333" s="449"/>
      <c r="E333" s="1820"/>
      <c r="F333" s="1843"/>
    </row>
    <row r="334" spans="1:6" x14ac:dyDescent="0.25">
      <c r="A334" s="449"/>
      <c r="B334" s="449" t="s">
        <v>220</v>
      </c>
      <c r="C334" s="449"/>
      <c r="D334" s="449"/>
      <c r="E334" s="1820"/>
      <c r="F334" s="1843">
        <f>F322</f>
        <v>0</v>
      </c>
    </row>
    <row r="335" spans="1:6" x14ac:dyDescent="0.25">
      <c r="A335" s="449"/>
      <c r="B335" s="458"/>
      <c r="C335" s="449"/>
      <c r="D335" s="449"/>
      <c r="E335" s="1820"/>
      <c r="F335" s="1843"/>
    </row>
    <row r="336" spans="1:6" x14ac:dyDescent="0.25">
      <c r="A336" s="449"/>
      <c r="B336" s="449"/>
      <c r="C336" s="449"/>
      <c r="D336" s="449"/>
      <c r="E336" s="1820"/>
      <c r="F336" s="1843"/>
    </row>
    <row r="337" spans="1:6" x14ac:dyDescent="0.25">
      <c r="A337" s="449"/>
      <c r="B337" s="449"/>
      <c r="C337" s="449"/>
      <c r="D337" s="558"/>
      <c r="E337" s="1820"/>
      <c r="F337" s="1843"/>
    </row>
    <row r="338" spans="1:6" x14ac:dyDescent="0.25">
      <c r="A338" s="449"/>
      <c r="B338" s="449"/>
      <c r="C338" s="449"/>
      <c r="D338" s="449"/>
      <c r="E338" s="1820"/>
      <c r="F338" s="1843"/>
    </row>
    <row r="339" spans="1:6" ht="13" x14ac:dyDescent="0.25">
      <c r="A339" s="449"/>
      <c r="B339" s="457"/>
      <c r="C339" s="449"/>
      <c r="D339" s="449"/>
      <c r="E339" s="1820"/>
      <c r="F339" s="1843"/>
    </row>
    <row r="340" spans="1:6" x14ac:dyDescent="0.25">
      <c r="A340" s="449"/>
      <c r="B340" s="449"/>
      <c r="C340" s="449"/>
      <c r="D340" s="449"/>
      <c r="E340" s="1820"/>
      <c r="F340" s="1843"/>
    </row>
    <row r="341" spans="1:6" x14ac:dyDescent="0.25">
      <c r="A341" s="449"/>
      <c r="B341" s="458"/>
      <c r="C341" s="449"/>
      <c r="D341" s="449"/>
      <c r="E341" s="1820"/>
      <c r="F341" s="1843"/>
    </row>
    <row r="342" spans="1:6" x14ac:dyDescent="0.25">
      <c r="A342" s="449"/>
      <c r="B342" s="449"/>
      <c r="C342" s="449"/>
      <c r="D342" s="449"/>
      <c r="E342" s="1820"/>
      <c r="F342" s="1843"/>
    </row>
    <row r="343" spans="1:6" x14ac:dyDescent="0.25">
      <c r="A343" s="449"/>
      <c r="B343" s="449"/>
      <c r="C343" s="449"/>
      <c r="D343" s="558"/>
      <c r="E343" s="1820"/>
      <c r="F343" s="1843"/>
    </row>
    <row r="344" spans="1:6" x14ac:dyDescent="0.25">
      <c r="A344" s="449"/>
      <c r="B344" s="449"/>
      <c r="C344" s="449"/>
      <c r="D344" s="449"/>
      <c r="E344" s="1820"/>
      <c r="F344" s="1843"/>
    </row>
    <row r="345" spans="1:6" ht="13" x14ac:dyDescent="0.25">
      <c r="A345" s="449"/>
      <c r="B345" s="452"/>
      <c r="C345" s="449"/>
      <c r="D345" s="449"/>
      <c r="E345" s="1820"/>
      <c r="F345" s="1843"/>
    </row>
    <row r="346" spans="1:6" ht="13" x14ac:dyDescent="0.25">
      <c r="A346" s="449"/>
      <c r="B346" s="452"/>
      <c r="C346" s="449"/>
      <c r="D346" s="449"/>
      <c r="E346" s="1820"/>
      <c r="F346" s="1843"/>
    </row>
    <row r="347" spans="1:6" ht="13" x14ac:dyDescent="0.25">
      <c r="A347" s="449"/>
      <c r="B347" s="452"/>
      <c r="C347" s="449"/>
      <c r="D347" s="449"/>
      <c r="E347" s="1820"/>
      <c r="F347" s="1843"/>
    </row>
    <row r="348" spans="1:6" ht="13" x14ac:dyDescent="0.25">
      <c r="A348" s="449"/>
      <c r="B348" s="452"/>
      <c r="C348" s="449"/>
      <c r="D348" s="449"/>
      <c r="E348" s="1820"/>
      <c r="F348" s="1843"/>
    </row>
    <row r="349" spans="1:6" ht="13" x14ac:dyDescent="0.25">
      <c r="A349" s="449"/>
      <c r="B349" s="452"/>
      <c r="C349" s="449"/>
      <c r="D349" s="449"/>
      <c r="E349" s="1820"/>
      <c r="F349" s="1843"/>
    </row>
    <row r="350" spans="1:6" ht="13" x14ac:dyDescent="0.25">
      <c r="A350" s="449"/>
      <c r="B350" s="452"/>
      <c r="C350" s="449"/>
      <c r="D350" s="449"/>
      <c r="E350" s="1820"/>
      <c r="F350" s="1843"/>
    </row>
    <row r="351" spans="1:6" ht="13" x14ac:dyDescent="0.25">
      <c r="A351" s="449"/>
      <c r="B351" s="452"/>
      <c r="C351" s="449"/>
      <c r="D351" s="449"/>
      <c r="E351" s="1820"/>
      <c r="F351" s="1843"/>
    </row>
    <row r="352" spans="1:6" ht="13" x14ac:dyDescent="0.25">
      <c r="A352" s="449"/>
      <c r="B352" s="452"/>
      <c r="C352" s="449"/>
      <c r="D352" s="449"/>
      <c r="E352" s="1820"/>
      <c r="F352" s="1843"/>
    </row>
    <row r="353" spans="1:6" ht="13" x14ac:dyDescent="0.25">
      <c r="A353" s="449"/>
      <c r="B353" s="452"/>
      <c r="C353" s="449"/>
      <c r="D353" s="449"/>
      <c r="E353" s="1820"/>
      <c r="F353" s="1843"/>
    </row>
    <row r="354" spans="1:6" ht="13" x14ac:dyDescent="0.25">
      <c r="A354" s="449"/>
      <c r="B354" s="452"/>
      <c r="C354" s="449"/>
      <c r="D354" s="449"/>
      <c r="E354" s="1820"/>
      <c r="F354" s="1843"/>
    </row>
    <row r="355" spans="1:6" ht="13" x14ac:dyDescent="0.25">
      <c r="A355" s="449"/>
      <c r="B355" s="452"/>
      <c r="C355" s="449"/>
      <c r="D355" s="449"/>
      <c r="E355" s="1820"/>
      <c r="F355" s="1843"/>
    </row>
    <row r="356" spans="1:6" ht="13" x14ac:dyDescent="0.25">
      <c r="A356" s="449"/>
      <c r="B356" s="452"/>
      <c r="C356" s="449"/>
      <c r="D356" s="449"/>
      <c r="E356" s="1820"/>
      <c r="F356" s="1843"/>
    </row>
    <row r="357" spans="1:6" x14ac:dyDescent="0.25">
      <c r="A357" s="449"/>
      <c r="B357" s="460"/>
      <c r="C357" s="449"/>
      <c r="D357" s="449"/>
      <c r="E357" s="1820"/>
      <c r="F357" s="1843"/>
    </row>
    <row r="358" spans="1:6" ht="13" x14ac:dyDescent="0.25">
      <c r="A358" s="449"/>
      <c r="B358" s="452"/>
      <c r="C358" s="449"/>
      <c r="D358" s="449"/>
      <c r="E358" s="1820"/>
      <c r="F358" s="1843"/>
    </row>
    <row r="359" spans="1:6" x14ac:dyDescent="0.25">
      <c r="A359" s="449"/>
      <c r="B359" s="460"/>
      <c r="C359" s="449"/>
      <c r="D359" s="449"/>
      <c r="E359" s="1820"/>
      <c r="F359" s="1843"/>
    </row>
    <row r="360" spans="1:6" ht="13" x14ac:dyDescent="0.25">
      <c r="A360" s="449"/>
      <c r="B360" s="452"/>
      <c r="C360" s="449"/>
      <c r="D360" s="449"/>
      <c r="E360" s="1820"/>
      <c r="F360" s="1843"/>
    </row>
    <row r="361" spans="1:6" ht="13" x14ac:dyDescent="0.25">
      <c r="A361" s="449"/>
      <c r="B361" s="452"/>
      <c r="C361" s="449"/>
      <c r="D361" s="449"/>
      <c r="E361" s="1820"/>
      <c r="F361" s="1843"/>
    </row>
    <row r="362" spans="1:6" ht="13" x14ac:dyDescent="0.25">
      <c r="A362" s="449"/>
      <c r="B362" s="452"/>
      <c r="C362" s="449"/>
      <c r="D362" s="449"/>
      <c r="E362" s="1820"/>
      <c r="F362" s="1843"/>
    </row>
    <row r="363" spans="1:6" ht="13" x14ac:dyDescent="0.25">
      <c r="A363" s="449"/>
      <c r="B363" s="452"/>
      <c r="C363" s="449"/>
      <c r="D363" s="449"/>
      <c r="E363" s="1820"/>
      <c r="F363" s="1843"/>
    </row>
    <row r="364" spans="1:6" ht="13" x14ac:dyDescent="0.25">
      <c r="A364" s="449"/>
      <c r="B364" s="452"/>
      <c r="C364" s="449"/>
      <c r="D364" s="449"/>
      <c r="E364" s="1820"/>
      <c r="F364" s="1843"/>
    </row>
    <row r="365" spans="1:6" ht="13" x14ac:dyDescent="0.25">
      <c r="A365" s="449"/>
      <c r="B365" s="452"/>
      <c r="C365" s="449"/>
      <c r="D365" s="449"/>
      <c r="E365" s="1820"/>
      <c r="F365" s="1843"/>
    </row>
    <row r="366" spans="1:6" ht="13" x14ac:dyDescent="0.25">
      <c r="A366" s="449"/>
      <c r="B366" s="452"/>
      <c r="C366" s="449"/>
      <c r="D366" s="449"/>
      <c r="E366" s="1820"/>
      <c r="F366" s="1843"/>
    </row>
    <row r="367" spans="1:6" ht="13" x14ac:dyDescent="0.25">
      <c r="A367" s="449"/>
      <c r="B367" s="452"/>
      <c r="C367" s="449"/>
      <c r="D367" s="449"/>
      <c r="E367" s="1820"/>
      <c r="F367" s="1843"/>
    </row>
    <row r="368" spans="1:6" x14ac:dyDescent="0.25">
      <c r="A368" s="449"/>
      <c r="B368" s="458"/>
      <c r="C368" s="449"/>
      <c r="D368" s="449"/>
      <c r="E368" s="1820"/>
      <c r="F368" s="1843"/>
    </row>
    <row r="369" spans="1:6" x14ac:dyDescent="0.25">
      <c r="A369" s="449"/>
      <c r="B369" s="460"/>
      <c r="C369" s="449"/>
      <c r="D369" s="449"/>
      <c r="E369" s="1820"/>
      <c r="F369" s="1843"/>
    </row>
    <row r="370" spans="1:6" x14ac:dyDescent="0.25">
      <c r="A370" s="449"/>
      <c r="B370" s="460"/>
      <c r="C370" s="449"/>
      <c r="D370" s="449"/>
      <c r="E370" s="1820"/>
      <c r="F370" s="1843"/>
    </row>
    <row r="371" spans="1:6" x14ac:dyDescent="0.25">
      <c r="A371" s="449"/>
      <c r="B371" s="460"/>
      <c r="C371" s="449"/>
      <c r="D371" s="449"/>
      <c r="E371" s="1820"/>
      <c r="F371" s="1843"/>
    </row>
    <row r="372" spans="1:6" x14ac:dyDescent="0.25">
      <c r="A372" s="449"/>
      <c r="B372" s="460"/>
      <c r="C372" s="449"/>
      <c r="D372" s="449"/>
      <c r="E372" s="1820"/>
      <c r="F372" s="1843"/>
    </row>
    <row r="373" spans="1:6" x14ac:dyDescent="0.25">
      <c r="A373" s="449"/>
      <c r="B373" s="460"/>
      <c r="C373" s="449"/>
      <c r="D373" s="449"/>
      <c r="E373" s="1820"/>
      <c r="F373" s="1843"/>
    </row>
    <row r="374" spans="1:6" x14ac:dyDescent="0.25">
      <c r="A374" s="449"/>
      <c r="B374" s="460"/>
      <c r="C374" s="449"/>
      <c r="D374" s="449"/>
      <c r="E374" s="1820"/>
      <c r="F374" s="1843"/>
    </row>
    <row r="375" spans="1:6" x14ac:dyDescent="0.25">
      <c r="A375" s="449"/>
      <c r="B375" s="460"/>
      <c r="C375" s="449"/>
      <c r="D375" s="449"/>
      <c r="E375" s="1820"/>
      <c r="F375" s="1843"/>
    </row>
    <row r="376" spans="1:6" x14ac:dyDescent="0.25">
      <c r="A376" s="449"/>
      <c r="B376" s="460"/>
      <c r="C376" s="449"/>
      <c r="D376" s="449"/>
      <c r="E376" s="1820"/>
      <c r="F376" s="1843"/>
    </row>
    <row r="377" spans="1:6" x14ac:dyDescent="0.25">
      <c r="A377" s="449"/>
      <c r="B377" s="460"/>
      <c r="C377" s="449"/>
      <c r="D377" s="449"/>
      <c r="E377" s="1820"/>
      <c r="F377" s="1843"/>
    </row>
    <row r="378" spans="1:6" x14ac:dyDescent="0.25">
      <c r="A378" s="449"/>
      <c r="B378" s="460"/>
      <c r="C378" s="449"/>
      <c r="D378" s="449"/>
      <c r="E378" s="1820"/>
      <c r="F378" s="1843"/>
    </row>
    <row r="379" spans="1:6" x14ac:dyDescent="0.25">
      <c r="A379" s="449"/>
      <c r="B379" s="460"/>
      <c r="C379" s="449"/>
      <c r="D379" s="449"/>
      <c r="E379" s="1820"/>
      <c r="F379" s="1843"/>
    </row>
    <row r="380" spans="1:6" x14ac:dyDescent="0.25">
      <c r="A380" s="449"/>
      <c r="B380" s="460"/>
      <c r="C380" s="449"/>
      <c r="D380" s="449"/>
      <c r="E380" s="1820"/>
      <c r="F380" s="1843"/>
    </row>
    <row r="381" spans="1:6" ht="13" x14ac:dyDescent="0.3">
      <c r="A381" s="840"/>
      <c r="B381" s="477"/>
      <c r="C381" s="477"/>
      <c r="D381" s="477"/>
      <c r="E381" s="1828"/>
      <c r="F381" s="1844"/>
    </row>
    <row r="382" spans="1:6" ht="13" x14ac:dyDescent="0.25">
      <c r="A382" s="449"/>
      <c r="B382" s="452"/>
      <c r="C382" s="449"/>
      <c r="D382" s="449"/>
      <c r="E382" s="1820"/>
      <c r="F382" s="1843"/>
    </row>
    <row r="383" spans="1:6" x14ac:dyDescent="0.25">
      <c r="A383" s="449"/>
      <c r="B383" s="460"/>
      <c r="C383" s="449"/>
      <c r="D383" s="449"/>
      <c r="E383" s="1820"/>
      <c r="F383" s="1843"/>
    </row>
    <row r="384" spans="1:6" x14ac:dyDescent="0.25">
      <c r="A384" s="449"/>
      <c r="B384" s="458"/>
      <c r="C384" s="449"/>
      <c r="D384" s="449"/>
      <c r="E384" s="1820"/>
      <c r="F384" s="1843"/>
    </row>
    <row r="385" spans="1:6" x14ac:dyDescent="0.25">
      <c r="A385" s="449"/>
      <c r="B385" s="460"/>
      <c r="C385" s="449"/>
      <c r="D385" s="449"/>
      <c r="E385" s="1820"/>
      <c r="F385" s="1843"/>
    </row>
    <row r="386" spans="1:6" x14ac:dyDescent="0.25">
      <c r="A386" s="449"/>
      <c r="B386" s="460"/>
      <c r="C386" s="449"/>
      <c r="D386" s="449"/>
      <c r="E386" s="1820"/>
      <c r="F386" s="1843"/>
    </row>
    <row r="387" spans="1:6" x14ac:dyDescent="0.25">
      <c r="A387" s="449"/>
      <c r="B387" s="460"/>
      <c r="C387" s="449"/>
      <c r="D387" s="449"/>
      <c r="E387" s="1820"/>
      <c r="F387" s="1843"/>
    </row>
    <row r="388" spans="1:6" ht="13" thickBot="1" x14ac:dyDescent="0.3">
      <c r="A388" s="877"/>
      <c r="B388" s="472"/>
      <c r="C388" s="473"/>
      <c r="D388" s="473"/>
      <c r="E388" s="1845"/>
      <c r="F388" s="1846"/>
    </row>
    <row r="389" spans="1:6" ht="24" customHeight="1" thickTop="1" x14ac:dyDescent="0.25">
      <c r="A389" s="2103" t="s">
        <v>487</v>
      </c>
      <c r="B389" s="2103"/>
      <c r="C389" s="2103"/>
      <c r="D389" s="2103"/>
      <c r="E389" s="2103"/>
      <c r="F389" s="1847">
        <f>SUM(F324:F388)</f>
        <v>0</v>
      </c>
    </row>
    <row r="395" spans="1:6" x14ac:dyDescent="0.25">
      <c r="A395" s="563"/>
      <c r="C395" s="441"/>
      <c r="D395" s="441"/>
      <c r="E395" s="1848"/>
      <c r="F395" s="1849"/>
    </row>
  </sheetData>
  <mergeCells count="9">
    <mergeCell ref="A244:E244"/>
    <mergeCell ref="A322:E322"/>
    <mergeCell ref="A389:E389"/>
    <mergeCell ref="A1:F1"/>
    <mergeCell ref="A2:F2"/>
    <mergeCell ref="A3:F3"/>
    <mergeCell ref="A62:E62"/>
    <mergeCell ref="A118:E118"/>
    <mergeCell ref="A186:E186"/>
  </mergeCells>
  <pageMargins left="0.70866141732283505" right="0.47244094488188998" top="0.74803149606299202" bottom="0.511811023622047" header="0.31496062992126" footer="0.31496062992126"/>
  <pageSetup paperSize="9" scale="77" orientation="portrait" r:id="rId1"/>
  <headerFooter>
    <oddFooter>&amp;CEnyau. Bill Nr. 3.1 Pg &amp;P of &amp;N</oddFooter>
  </headerFooter>
  <rowBreaks count="5" manualBreakCount="5">
    <brk id="62" max="5" man="1"/>
    <brk id="118" max="5" man="1"/>
    <brk id="186" max="5" man="1"/>
    <brk id="244" max="5" man="1"/>
    <brk id="32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7"/>
  <sheetViews>
    <sheetView view="pageBreakPreview" zoomScale="80" zoomScaleNormal="100" zoomScaleSheetLayoutView="80" workbookViewId="0">
      <pane ySplit="4" topLeftCell="A5" activePane="bottomLeft" state="frozen"/>
      <selection activeCell="B13" sqref="B13"/>
      <selection pane="bottomLeft" activeCell="B17" sqref="B17"/>
    </sheetView>
  </sheetViews>
  <sheetFormatPr defaultColWidth="9.1796875" defaultRowHeight="14" x14ac:dyDescent="0.25"/>
  <cols>
    <col min="1" max="1" width="8.7265625" style="241" customWidth="1"/>
    <col min="2" max="2" width="66.81640625" style="242" customWidth="1"/>
    <col min="3" max="3" width="7.54296875" style="241" customWidth="1"/>
    <col min="4" max="4" width="9.453125" style="241" customWidth="1"/>
    <col min="5" max="5" width="12.1796875" style="243" customWidth="1"/>
    <col min="6" max="6" width="14.1796875" style="243" customWidth="1"/>
    <col min="7" max="16384" width="9.1796875" style="333"/>
  </cols>
  <sheetData>
    <row r="1" spans="1:6" ht="14.25" customHeight="1" x14ac:dyDescent="0.25">
      <c r="A1" s="2095" t="s">
        <v>0</v>
      </c>
      <c r="B1" s="2095"/>
      <c r="C1" s="2095"/>
      <c r="D1" s="2095"/>
      <c r="E1" s="2095"/>
      <c r="F1" s="2095"/>
    </row>
    <row r="2" spans="1:6" ht="14.25" customHeight="1" x14ac:dyDescent="0.25">
      <c r="A2" s="2095" t="s">
        <v>2492</v>
      </c>
      <c r="B2" s="2095"/>
      <c r="C2" s="2095"/>
      <c r="D2" s="2095"/>
      <c r="E2" s="2095"/>
      <c r="F2" s="2095"/>
    </row>
    <row r="3" spans="1:6" ht="14.25" customHeight="1" x14ac:dyDescent="0.25">
      <c r="A3" s="2096" t="s">
        <v>1975</v>
      </c>
      <c r="B3" s="2096"/>
      <c r="C3" s="2096"/>
      <c r="D3" s="2096"/>
      <c r="E3" s="2096"/>
      <c r="F3" s="2096"/>
    </row>
    <row r="4" spans="1:6" ht="14.25" customHeight="1" x14ac:dyDescent="0.25">
      <c r="A4" s="328" t="s">
        <v>2207</v>
      </c>
      <c r="B4" s="589"/>
      <c r="C4" s="590"/>
      <c r="D4" s="590"/>
      <c r="E4" s="591"/>
      <c r="F4" s="592"/>
    </row>
    <row r="5" spans="1:6" x14ac:dyDescent="0.25">
      <c r="A5" s="593" t="s">
        <v>722</v>
      </c>
      <c r="B5" s="593" t="s">
        <v>723</v>
      </c>
      <c r="C5" s="593" t="s">
        <v>724</v>
      </c>
      <c r="D5" s="593" t="s">
        <v>725</v>
      </c>
      <c r="E5" s="593" t="s">
        <v>726</v>
      </c>
      <c r="F5" s="593" t="s">
        <v>727</v>
      </c>
    </row>
    <row r="6" spans="1:6" x14ac:dyDescent="0.25">
      <c r="A6" s="1352"/>
      <c r="B6" s="1353" t="s">
        <v>85</v>
      </c>
      <c r="C6" s="1352"/>
      <c r="D6" s="1354"/>
      <c r="E6" s="1355"/>
      <c r="F6" s="1356"/>
    </row>
    <row r="7" spans="1:6" x14ac:dyDescent="0.25">
      <c r="A7" s="1352"/>
      <c r="B7" s="1357" t="s">
        <v>963</v>
      </c>
      <c r="C7" s="1352"/>
      <c r="D7" s="1358"/>
      <c r="E7" s="1355"/>
      <c r="F7" s="1356"/>
    </row>
    <row r="8" spans="1:6" ht="25" x14ac:dyDescent="0.25">
      <c r="A8" s="1352"/>
      <c r="B8" s="456" t="s">
        <v>2495</v>
      </c>
      <c r="C8" s="1352"/>
      <c r="D8" s="1358"/>
      <c r="E8" s="1355"/>
      <c r="F8" s="1356"/>
    </row>
    <row r="9" spans="1:6" x14ac:dyDescent="0.25">
      <c r="A9" s="1360"/>
      <c r="B9" s="1361" t="s">
        <v>221</v>
      </c>
      <c r="C9" s="1360"/>
      <c r="D9" s="1362"/>
      <c r="E9" s="1356"/>
      <c r="F9" s="1356"/>
    </row>
    <row r="10" spans="1:6" x14ac:dyDescent="0.25">
      <c r="A10" s="1360"/>
      <c r="B10" s="1363"/>
      <c r="C10" s="1360"/>
      <c r="D10" s="1362"/>
      <c r="E10" s="1356"/>
      <c r="F10" s="1356"/>
    </row>
    <row r="11" spans="1:6" x14ac:dyDescent="0.25">
      <c r="A11" s="1360"/>
      <c r="B11" s="1361" t="s">
        <v>158</v>
      </c>
      <c r="C11" s="1360"/>
      <c r="D11" s="1362"/>
      <c r="E11" s="1356"/>
      <c r="F11" s="1356"/>
    </row>
    <row r="12" spans="1:6" x14ac:dyDescent="0.25">
      <c r="A12" s="1360"/>
      <c r="B12" s="1363"/>
      <c r="C12" s="1360"/>
      <c r="D12" s="1362"/>
      <c r="E12" s="1356"/>
      <c r="F12" s="1356"/>
    </row>
    <row r="13" spans="1:6" ht="16.5" x14ac:dyDescent="0.25">
      <c r="A13" s="1360" t="s">
        <v>964</v>
      </c>
      <c r="B13" s="1357" t="s">
        <v>965</v>
      </c>
      <c r="C13" s="1360" t="s">
        <v>966</v>
      </c>
      <c r="D13" s="1364">
        <v>64</v>
      </c>
      <c r="E13" s="1356"/>
      <c r="F13" s="1356">
        <f>D13*E13</f>
        <v>0</v>
      </c>
    </row>
    <row r="14" spans="1:6" x14ac:dyDescent="0.25">
      <c r="A14" s="1352"/>
      <c r="B14" s="1359"/>
      <c r="C14" s="1352"/>
      <c r="D14" s="1358"/>
      <c r="E14" s="1356"/>
      <c r="F14" s="1356"/>
    </row>
    <row r="15" spans="1:6" x14ac:dyDescent="0.25">
      <c r="A15" s="1360"/>
      <c r="B15" s="1365" t="s">
        <v>161</v>
      </c>
      <c r="C15" s="1360"/>
      <c r="D15" s="1366"/>
      <c r="E15" s="1356"/>
      <c r="F15" s="1356"/>
    </row>
    <row r="16" spans="1:6" x14ac:dyDescent="0.25">
      <c r="A16" s="1360"/>
      <c r="B16" s="1367"/>
      <c r="C16" s="1360"/>
      <c r="D16" s="1368"/>
      <c r="E16" s="1356"/>
      <c r="F16" s="1356"/>
    </row>
    <row r="17" spans="1:6" ht="28" x14ac:dyDescent="0.25">
      <c r="A17" s="1360"/>
      <c r="B17" s="1367" t="s">
        <v>967</v>
      </c>
      <c r="C17" s="1360"/>
      <c r="D17" s="1368"/>
      <c r="E17" s="1356"/>
      <c r="F17" s="1356"/>
    </row>
    <row r="18" spans="1:6" x14ac:dyDescent="0.25">
      <c r="A18" s="1360"/>
      <c r="B18" s="1367"/>
      <c r="C18" s="1360"/>
      <c r="D18" s="1368"/>
      <c r="E18" s="1356"/>
      <c r="F18" s="1356"/>
    </row>
    <row r="19" spans="1:6" ht="15.75" customHeight="1" x14ac:dyDescent="0.25">
      <c r="A19" s="1360" t="s">
        <v>163</v>
      </c>
      <c r="B19" s="1357" t="s">
        <v>164</v>
      </c>
      <c r="C19" s="1360" t="s">
        <v>19</v>
      </c>
      <c r="D19" s="1368">
        <v>2</v>
      </c>
      <c r="E19" s="1369"/>
      <c r="F19" s="1356">
        <f>D19*E19</f>
        <v>0</v>
      </c>
    </row>
    <row r="20" spans="1:6" ht="15.75" customHeight="1" x14ac:dyDescent="0.25">
      <c r="A20" s="1483" t="s">
        <v>224</v>
      </c>
      <c r="B20" s="1484" t="s">
        <v>225</v>
      </c>
      <c r="C20" s="1483" t="s">
        <v>19</v>
      </c>
      <c r="D20" s="1485">
        <v>2</v>
      </c>
      <c r="E20" s="1369"/>
      <c r="F20" s="1370">
        <f>D20*E20</f>
        <v>0</v>
      </c>
    </row>
    <row r="21" spans="1:6" x14ac:dyDescent="0.25">
      <c r="A21" s="1352"/>
      <c r="B21" s="1359"/>
      <c r="C21" s="1352"/>
      <c r="D21" s="1354"/>
      <c r="E21" s="1356"/>
      <c r="F21" s="1356"/>
    </row>
    <row r="22" spans="1:6" x14ac:dyDescent="0.25">
      <c r="A22" s="1360"/>
      <c r="B22" s="1365" t="s">
        <v>165</v>
      </c>
      <c r="C22" s="1360"/>
      <c r="D22" s="1368"/>
      <c r="E22" s="1356"/>
      <c r="F22" s="1356"/>
    </row>
    <row r="23" spans="1:6" x14ac:dyDescent="0.25">
      <c r="A23" s="1360"/>
      <c r="B23" s="1365"/>
      <c r="C23" s="1360"/>
      <c r="D23" s="1368"/>
      <c r="E23" s="1356"/>
      <c r="F23" s="1356"/>
    </row>
    <row r="24" spans="1:6" ht="28" x14ac:dyDescent="0.25">
      <c r="A24" s="1360"/>
      <c r="B24" s="1367" t="s">
        <v>166</v>
      </c>
      <c r="C24" s="1360"/>
      <c r="D24" s="1368"/>
      <c r="E24" s="1356"/>
      <c r="F24" s="1356"/>
    </row>
    <row r="25" spans="1:6" x14ac:dyDescent="0.25">
      <c r="A25" s="1360"/>
      <c r="B25" s="1367"/>
      <c r="C25" s="1360"/>
      <c r="D25" s="1368"/>
      <c r="E25" s="1356"/>
      <c r="F25" s="1356"/>
    </row>
    <row r="26" spans="1:6" x14ac:dyDescent="0.25">
      <c r="A26" s="1360" t="s">
        <v>167</v>
      </c>
      <c r="B26" s="1357" t="s">
        <v>168</v>
      </c>
      <c r="C26" s="1360" t="s">
        <v>19</v>
      </c>
      <c r="D26" s="1368">
        <v>2</v>
      </c>
      <c r="E26" s="1356"/>
      <c r="F26" s="1356">
        <f>D26*E26</f>
        <v>0</v>
      </c>
    </row>
    <row r="27" spans="1:6" x14ac:dyDescent="0.25">
      <c r="A27" s="1360"/>
      <c r="B27" s="1371"/>
      <c r="C27" s="1360"/>
      <c r="D27" s="1368"/>
      <c r="E27" s="1356"/>
      <c r="F27" s="1356"/>
    </row>
    <row r="28" spans="1:6" x14ac:dyDescent="0.25">
      <c r="A28" s="1360"/>
      <c r="B28" s="1365" t="s">
        <v>86</v>
      </c>
      <c r="C28" s="1360"/>
      <c r="D28" s="1366"/>
      <c r="E28" s="1356"/>
      <c r="F28" s="1356"/>
    </row>
    <row r="29" spans="1:6" x14ac:dyDescent="0.25">
      <c r="A29" s="1360"/>
      <c r="B29" s="1365"/>
      <c r="C29" s="1360"/>
      <c r="D29" s="1366"/>
      <c r="E29" s="1356"/>
      <c r="F29" s="1356"/>
    </row>
    <row r="30" spans="1:6" x14ac:dyDescent="0.25">
      <c r="A30" s="1360"/>
      <c r="B30" s="1365" t="s">
        <v>514</v>
      </c>
      <c r="C30" s="1360"/>
      <c r="D30" s="1362"/>
      <c r="E30" s="1356"/>
      <c r="F30" s="1356"/>
    </row>
    <row r="31" spans="1:6" x14ac:dyDescent="0.25">
      <c r="A31" s="1360"/>
      <c r="B31" s="1365"/>
      <c r="C31" s="1360"/>
      <c r="D31" s="1362"/>
      <c r="E31" s="1356"/>
      <c r="F31" s="1356"/>
    </row>
    <row r="32" spans="1:6" x14ac:dyDescent="0.25">
      <c r="A32" s="1360"/>
      <c r="B32" s="1372" t="s">
        <v>227</v>
      </c>
      <c r="C32" s="1360"/>
      <c r="D32" s="1373"/>
      <c r="E32" s="1374"/>
      <c r="F32" s="1374"/>
    </row>
    <row r="33" spans="1:6" x14ac:dyDescent="0.25">
      <c r="A33" s="1360"/>
      <c r="B33" s="1372"/>
      <c r="C33" s="1360"/>
      <c r="D33" s="1373"/>
      <c r="E33" s="1374"/>
      <c r="F33" s="1374"/>
    </row>
    <row r="34" spans="1:6" x14ac:dyDescent="0.25">
      <c r="A34" s="1360" t="s">
        <v>968</v>
      </c>
      <c r="B34" s="1375" t="s">
        <v>969</v>
      </c>
      <c r="C34" s="1360" t="s">
        <v>42</v>
      </c>
      <c r="D34" s="923">
        <f>ROUNDUP(PRODUCT(26,0.25,0.69),0)</f>
        <v>5</v>
      </c>
      <c r="E34" s="1374"/>
      <c r="F34" s="1356">
        <f>D34*E34</f>
        <v>0</v>
      </c>
    </row>
    <row r="35" spans="1:6" x14ac:dyDescent="0.25">
      <c r="A35" s="1360"/>
      <c r="B35" s="1365"/>
      <c r="C35" s="1360"/>
      <c r="D35" s="1362"/>
      <c r="E35" s="1356"/>
      <c r="F35" s="1356"/>
    </row>
    <row r="36" spans="1:6" x14ac:dyDescent="0.25">
      <c r="A36" s="1360"/>
      <c r="B36" s="1372" t="s">
        <v>970</v>
      </c>
      <c r="C36" s="1360"/>
      <c r="D36" s="1376"/>
      <c r="E36" s="1356"/>
      <c r="F36" s="1356"/>
    </row>
    <row r="37" spans="1:6" x14ac:dyDescent="0.25">
      <c r="A37" s="1360"/>
      <c r="B37" s="1372"/>
      <c r="C37" s="1360"/>
      <c r="D37" s="1362"/>
      <c r="E37" s="1356"/>
      <c r="F37" s="1356"/>
    </row>
    <row r="38" spans="1:6" ht="28" x14ac:dyDescent="0.25">
      <c r="A38" s="1360"/>
      <c r="B38" s="1367" t="s">
        <v>971</v>
      </c>
      <c r="C38" s="1360"/>
      <c r="D38" s="1362"/>
      <c r="E38" s="1356"/>
      <c r="F38" s="1356"/>
    </row>
    <row r="39" spans="1:6" x14ac:dyDescent="0.25">
      <c r="A39" s="1360"/>
      <c r="B39" s="1371"/>
      <c r="C39" s="1360"/>
      <c r="D39" s="1362"/>
      <c r="E39" s="1356"/>
      <c r="F39" s="1356"/>
    </row>
    <row r="40" spans="1:6" ht="18.75" customHeight="1" x14ac:dyDescent="0.25">
      <c r="A40" s="1360" t="s">
        <v>972</v>
      </c>
      <c r="B40" s="1357" t="s">
        <v>973</v>
      </c>
      <c r="C40" s="1360" t="s">
        <v>42</v>
      </c>
      <c r="D40" s="923">
        <f>ROUNDUP(26*0.69,0)</f>
        <v>18</v>
      </c>
      <c r="E40" s="1356"/>
      <c r="F40" s="1356">
        <f>D40*E40</f>
        <v>0</v>
      </c>
    </row>
    <row r="41" spans="1:6" ht="18.75" customHeight="1" x14ac:dyDescent="0.25">
      <c r="A41" s="1360" t="s">
        <v>515</v>
      </c>
      <c r="B41" s="1357" t="s">
        <v>974</v>
      </c>
      <c r="C41" s="1360" t="s">
        <v>42</v>
      </c>
      <c r="D41" s="1368">
        <v>5</v>
      </c>
      <c r="E41" s="1356"/>
      <c r="F41" s="1356">
        <f>D41*E41</f>
        <v>0</v>
      </c>
    </row>
    <row r="42" spans="1:6" x14ac:dyDescent="0.25">
      <c r="A42" s="1360"/>
      <c r="B42" s="1357"/>
      <c r="C42" s="1360"/>
      <c r="D42" s="1368"/>
      <c r="E42" s="1356"/>
      <c r="F42" s="1356"/>
    </row>
    <row r="43" spans="1:6" x14ac:dyDescent="0.25">
      <c r="A43" s="1360"/>
      <c r="B43" s="1372" t="s">
        <v>975</v>
      </c>
      <c r="C43" s="1360"/>
      <c r="D43" s="1377"/>
      <c r="E43" s="1356"/>
      <c r="F43" s="1356"/>
    </row>
    <row r="44" spans="1:6" x14ac:dyDescent="0.25">
      <c r="A44" s="1360"/>
      <c r="B44" s="1372"/>
      <c r="C44" s="1360"/>
      <c r="D44" s="1377"/>
      <c r="E44" s="1356"/>
      <c r="F44" s="1356"/>
    </row>
    <row r="45" spans="1:6" ht="28" x14ac:dyDescent="0.25">
      <c r="A45" s="1360"/>
      <c r="B45" s="1367" t="s">
        <v>976</v>
      </c>
      <c r="C45" s="1360"/>
      <c r="D45" s="1377"/>
      <c r="E45" s="1356"/>
      <c r="F45" s="1356"/>
    </row>
    <row r="46" spans="1:6" x14ac:dyDescent="0.25">
      <c r="A46" s="1360"/>
      <c r="B46" s="1371"/>
      <c r="C46" s="1360"/>
      <c r="D46" s="1377"/>
      <c r="E46" s="1356"/>
      <c r="F46" s="1356"/>
    </row>
    <row r="47" spans="1:6" x14ac:dyDescent="0.25">
      <c r="A47" s="1360" t="s">
        <v>977</v>
      </c>
      <c r="B47" s="1357" t="s">
        <v>978</v>
      </c>
      <c r="C47" s="1360" t="s">
        <v>42</v>
      </c>
      <c r="D47" s="923">
        <v>3.4</v>
      </c>
      <c r="E47" s="1356"/>
      <c r="F47" s="1356">
        <f>D47*E47</f>
        <v>0</v>
      </c>
    </row>
    <row r="48" spans="1:6" x14ac:dyDescent="0.25">
      <c r="A48" s="1360"/>
      <c r="B48" s="1357"/>
      <c r="C48" s="1360"/>
      <c r="D48" s="1377"/>
      <c r="E48" s="1356"/>
      <c r="F48" s="1356"/>
    </row>
    <row r="49" spans="1:6" x14ac:dyDescent="0.25">
      <c r="A49" s="1360"/>
      <c r="B49" s="1378" t="s">
        <v>738</v>
      </c>
      <c r="C49" s="1360"/>
      <c r="D49" s="1377"/>
      <c r="E49" s="1356"/>
      <c r="F49" s="1356"/>
    </row>
    <row r="50" spans="1:6" x14ac:dyDescent="0.25">
      <c r="A50" s="1360"/>
      <c r="B50" s="1357"/>
      <c r="C50" s="1360"/>
      <c r="D50" s="1377"/>
      <c r="E50" s="1356"/>
      <c r="F50" s="1356"/>
    </row>
    <row r="51" spans="1:6" x14ac:dyDescent="0.25">
      <c r="A51" s="1360"/>
      <c r="B51" s="1379" t="s">
        <v>979</v>
      </c>
      <c r="C51" s="1360"/>
      <c r="D51" s="1377"/>
      <c r="E51" s="1356"/>
      <c r="F51" s="1356"/>
    </row>
    <row r="52" spans="1:6" x14ac:dyDescent="0.25">
      <c r="A52" s="1360"/>
      <c r="B52" s="1379"/>
      <c r="C52" s="1360"/>
      <c r="D52" s="1377"/>
      <c r="E52" s="1356"/>
      <c r="F52" s="1356"/>
    </row>
    <row r="53" spans="1:6" ht="28" x14ac:dyDescent="0.25">
      <c r="A53" s="1360"/>
      <c r="B53" s="1367" t="s">
        <v>980</v>
      </c>
      <c r="C53" s="1360"/>
      <c r="D53" s="1377"/>
      <c r="E53" s="1356"/>
      <c r="F53" s="1356"/>
    </row>
    <row r="54" spans="1:6" x14ac:dyDescent="0.25">
      <c r="A54" s="1360"/>
      <c r="B54" s="1357"/>
      <c r="C54" s="1360"/>
      <c r="D54" s="1377"/>
      <c r="E54" s="1356"/>
      <c r="F54" s="1356"/>
    </row>
    <row r="55" spans="1:6" ht="28.5" thickBot="1" x14ac:dyDescent="0.3">
      <c r="A55" s="1360" t="s">
        <v>507</v>
      </c>
      <c r="B55" s="1357" t="s">
        <v>981</v>
      </c>
      <c r="C55" s="1360" t="s">
        <v>48</v>
      </c>
      <c r="D55" s="1362">
        <f>25*0.69</f>
        <v>17.25</v>
      </c>
      <c r="E55" s="1356"/>
      <c r="F55" s="1356">
        <f>D55*E55</f>
        <v>0</v>
      </c>
    </row>
    <row r="56" spans="1:6" ht="14.5" thickTop="1" x14ac:dyDescent="0.25">
      <c r="A56" s="2105" t="s">
        <v>103</v>
      </c>
      <c r="B56" s="2105"/>
      <c r="C56" s="2105"/>
      <c r="D56" s="2105"/>
      <c r="E56" s="2105"/>
      <c r="F56" s="1380">
        <f>SUM(F6:F55)</f>
        <v>0</v>
      </c>
    </row>
    <row r="57" spans="1:6" ht="28" x14ac:dyDescent="0.25">
      <c r="A57" s="1360" t="s">
        <v>505</v>
      </c>
      <c r="B57" s="1357" t="s">
        <v>982</v>
      </c>
      <c r="C57" s="1360" t="s">
        <v>48</v>
      </c>
      <c r="D57" s="1377">
        <v>5</v>
      </c>
      <c r="E57" s="1356"/>
      <c r="F57" s="1356">
        <f>D57*E57</f>
        <v>0</v>
      </c>
    </row>
    <row r="58" spans="1:6" x14ac:dyDescent="0.25">
      <c r="A58" s="1360"/>
      <c r="B58" s="1357"/>
      <c r="C58" s="1360"/>
      <c r="D58" s="1377"/>
      <c r="E58" s="1356"/>
      <c r="F58" s="1356"/>
    </row>
    <row r="59" spans="1:6" x14ac:dyDescent="0.25">
      <c r="A59" s="1360"/>
      <c r="B59" s="1379" t="s">
        <v>91</v>
      </c>
      <c r="C59" s="1368"/>
      <c r="D59" s="1377"/>
      <c r="E59" s="1356"/>
      <c r="F59" s="1356"/>
    </row>
    <row r="60" spans="1:6" x14ac:dyDescent="0.25">
      <c r="A60" s="1360"/>
      <c r="B60" s="1379"/>
      <c r="C60" s="1360"/>
      <c r="D60" s="1377"/>
      <c r="E60" s="1356"/>
      <c r="F60" s="1356"/>
    </row>
    <row r="61" spans="1:6" ht="28" x14ac:dyDescent="0.25">
      <c r="A61" s="1360"/>
      <c r="B61" s="1367" t="s">
        <v>983</v>
      </c>
      <c r="C61" s="1360"/>
      <c r="D61" s="1377"/>
      <c r="E61" s="1356"/>
      <c r="F61" s="1356"/>
    </row>
    <row r="62" spans="1:6" x14ac:dyDescent="0.25">
      <c r="A62" s="1360"/>
      <c r="B62" s="1357"/>
      <c r="C62" s="1360"/>
      <c r="D62" s="1377"/>
      <c r="E62" s="1356"/>
      <c r="F62" s="1356"/>
    </row>
    <row r="63" spans="1:6" x14ac:dyDescent="0.25">
      <c r="A63" s="1360" t="s">
        <v>519</v>
      </c>
      <c r="B63" s="1357" t="s">
        <v>984</v>
      </c>
      <c r="C63" s="1360" t="s">
        <v>42</v>
      </c>
      <c r="D63" s="1368">
        <f>D34+D41/3</f>
        <v>6.666666666666667</v>
      </c>
      <c r="E63" s="1356"/>
      <c r="F63" s="1356">
        <f>D63*E63</f>
        <v>0</v>
      </c>
    </row>
    <row r="64" spans="1:6" x14ac:dyDescent="0.25">
      <c r="A64" s="1360" t="s">
        <v>985</v>
      </c>
      <c r="B64" s="1357" t="s">
        <v>975</v>
      </c>
      <c r="C64" s="1360" t="s">
        <v>42</v>
      </c>
      <c r="D64" s="1368">
        <v>5</v>
      </c>
      <c r="E64" s="1356"/>
      <c r="F64" s="1356">
        <f>D64*E64</f>
        <v>0</v>
      </c>
    </row>
    <row r="65" spans="1:6" x14ac:dyDescent="0.25">
      <c r="A65" s="1360"/>
      <c r="B65" s="1357"/>
      <c r="C65" s="1360"/>
      <c r="D65" s="1376"/>
      <c r="E65" s="1356"/>
      <c r="F65" s="1356"/>
    </row>
    <row r="66" spans="1:6" x14ac:dyDescent="0.25">
      <c r="A66" s="1360"/>
      <c r="B66" s="1378" t="s">
        <v>986</v>
      </c>
      <c r="C66" s="1360"/>
      <c r="D66" s="1381"/>
      <c r="E66" s="1356"/>
      <c r="F66" s="1356"/>
    </row>
    <row r="67" spans="1:6" x14ac:dyDescent="0.25">
      <c r="A67" s="1360"/>
      <c r="B67" s="1363"/>
      <c r="C67" s="1360"/>
      <c r="D67" s="1381"/>
      <c r="E67" s="1356"/>
      <c r="F67" s="1356"/>
    </row>
    <row r="68" spans="1:6" ht="42" x14ac:dyDescent="0.25">
      <c r="A68" s="1360" t="s">
        <v>987</v>
      </c>
      <c r="B68" s="1363" t="s">
        <v>988</v>
      </c>
      <c r="C68" s="1360" t="s">
        <v>649</v>
      </c>
      <c r="D68" s="1381">
        <v>1</v>
      </c>
      <c r="E68" s="1356"/>
      <c r="F68" s="1356">
        <f>D68*E68</f>
        <v>0</v>
      </c>
    </row>
    <row r="69" spans="1:6" x14ac:dyDescent="0.25">
      <c r="A69" s="1360"/>
      <c r="B69" s="1363"/>
      <c r="C69" s="1360"/>
      <c r="D69" s="1381"/>
      <c r="E69" s="1356"/>
      <c r="F69" s="1356"/>
    </row>
    <row r="70" spans="1:6" x14ac:dyDescent="0.25">
      <c r="A70" s="1360"/>
      <c r="B70" s="1378" t="s">
        <v>94</v>
      </c>
      <c r="C70" s="1360"/>
      <c r="D70" s="1382"/>
      <c r="E70" s="1356"/>
      <c r="F70" s="1356"/>
    </row>
    <row r="71" spans="1:6" x14ac:dyDescent="0.25">
      <c r="A71" s="1360"/>
      <c r="B71" s="1363"/>
      <c r="C71" s="1360"/>
      <c r="D71" s="1382"/>
      <c r="E71" s="1356"/>
      <c r="F71" s="1356"/>
    </row>
    <row r="72" spans="1:6" ht="28" x14ac:dyDescent="0.25">
      <c r="A72" s="1360"/>
      <c r="B72" s="1367" t="s">
        <v>989</v>
      </c>
      <c r="C72" s="1360"/>
      <c r="D72" s="1382"/>
      <c r="E72" s="1356"/>
      <c r="F72" s="1356"/>
    </row>
    <row r="73" spans="1:6" x14ac:dyDescent="0.25">
      <c r="A73" s="1360"/>
      <c r="B73" s="1357"/>
      <c r="C73" s="1360"/>
      <c r="D73" s="1382"/>
      <c r="E73" s="1356"/>
      <c r="F73" s="1356"/>
    </row>
    <row r="74" spans="1:6" ht="29.25" customHeight="1" x14ac:dyDescent="0.25">
      <c r="A74" s="1360" t="s">
        <v>95</v>
      </c>
      <c r="B74" s="1357" t="s">
        <v>990</v>
      </c>
      <c r="C74" s="1360" t="s">
        <v>42</v>
      </c>
      <c r="D74" s="1368">
        <f>ROUNDUP(D41*2/3,)</f>
        <v>4</v>
      </c>
      <c r="E74" s="1356"/>
      <c r="F74" s="1356">
        <f>D74*E74</f>
        <v>0</v>
      </c>
    </row>
    <row r="75" spans="1:6" x14ac:dyDescent="0.25">
      <c r="A75" s="1360"/>
      <c r="B75" s="1357"/>
      <c r="C75" s="1360"/>
      <c r="D75" s="1362"/>
      <c r="E75" s="1356"/>
      <c r="F75" s="1356"/>
    </row>
    <row r="76" spans="1:6" ht="42" x14ac:dyDescent="0.25">
      <c r="A76" s="1360" t="s">
        <v>991</v>
      </c>
      <c r="B76" s="1363" t="s">
        <v>992</v>
      </c>
      <c r="C76" s="1360" t="s">
        <v>42</v>
      </c>
      <c r="D76" s="1362">
        <f>ROUNDUP(26*0.05*0.69,0)</f>
        <v>1</v>
      </c>
      <c r="E76" s="1356"/>
      <c r="F76" s="1356">
        <f>D76*E76</f>
        <v>0</v>
      </c>
    </row>
    <row r="77" spans="1:6" x14ac:dyDescent="0.25">
      <c r="A77" s="1360"/>
      <c r="B77" s="1363"/>
      <c r="C77" s="1360"/>
      <c r="D77" s="1362"/>
      <c r="E77" s="1356"/>
      <c r="F77" s="1356"/>
    </row>
    <row r="78" spans="1:6" ht="42" x14ac:dyDescent="0.25">
      <c r="A78" s="1360" t="s">
        <v>526</v>
      </c>
      <c r="B78" s="1363" t="s">
        <v>2071</v>
      </c>
      <c r="C78" s="1360" t="s">
        <v>42</v>
      </c>
      <c r="D78" s="923">
        <f>36*0.2</f>
        <v>7.2</v>
      </c>
      <c r="E78" s="1356"/>
      <c r="F78" s="1356">
        <f>D78*E78</f>
        <v>0</v>
      </c>
    </row>
    <row r="79" spans="1:6" x14ac:dyDescent="0.25">
      <c r="A79" s="1360"/>
      <c r="B79" s="1363"/>
      <c r="C79" s="1360"/>
      <c r="D79" s="1382"/>
      <c r="E79" s="1356"/>
      <c r="F79" s="1356"/>
    </row>
    <row r="80" spans="1:6" x14ac:dyDescent="0.25">
      <c r="A80" s="1360"/>
      <c r="B80" s="1379" t="s">
        <v>993</v>
      </c>
      <c r="C80" s="1360"/>
      <c r="D80" s="1376"/>
      <c r="E80" s="1356"/>
      <c r="F80" s="1356"/>
    </row>
    <row r="81" spans="1:6" x14ac:dyDescent="0.25">
      <c r="A81" s="1360"/>
      <c r="B81" s="1379"/>
      <c r="C81" s="1360"/>
      <c r="D81" s="1376"/>
      <c r="E81" s="1356"/>
      <c r="F81" s="1356"/>
    </row>
    <row r="82" spans="1:6" ht="28" x14ac:dyDescent="0.25">
      <c r="A82" s="1383"/>
      <c r="B82" s="1367" t="s">
        <v>994</v>
      </c>
      <c r="C82" s="1360"/>
      <c r="D82" s="1376"/>
      <c r="E82" s="1356"/>
      <c r="F82" s="1356"/>
    </row>
    <row r="83" spans="1:6" x14ac:dyDescent="0.25">
      <c r="A83" s="1383"/>
      <c r="B83" s="1371"/>
      <c r="C83" s="1360"/>
      <c r="D83" s="1376"/>
      <c r="E83" s="1356"/>
      <c r="F83" s="1356"/>
    </row>
    <row r="84" spans="1:6" x14ac:dyDescent="0.25">
      <c r="A84" s="1383" t="s">
        <v>995</v>
      </c>
      <c r="B84" s="1357" t="s">
        <v>506</v>
      </c>
      <c r="C84" s="1360" t="s">
        <v>48</v>
      </c>
      <c r="D84" s="1368">
        <f>ROUNDUP(26*0.69,0)</f>
        <v>18</v>
      </c>
      <c r="E84" s="1356"/>
      <c r="F84" s="1356">
        <f>D84*E84</f>
        <v>0</v>
      </c>
    </row>
    <row r="85" spans="1:6" x14ac:dyDescent="0.25">
      <c r="A85" s="1383"/>
      <c r="B85" s="1371"/>
      <c r="C85" s="1360"/>
      <c r="D85" s="1376"/>
      <c r="E85" s="1356"/>
      <c r="F85" s="1356"/>
    </row>
    <row r="86" spans="1:6" ht="28" x14ac:dyDescent="0.25">
      <c r="A86" s="1383"/>
      <c r="B86" s="1367" t="s">
        <v>996</v>
      </c>
      <c r="C86" s="1360"/>
      <c r="D86" s="1376"/>
      <c r="E86" s="1356"/>
      <c r="F86" s="1356"/>
    </row>
    <row r="87" spans="1:6" x14ac:dyDescent="0.25">
      <c r="A87" s="1383"/>
      <c r="B87" s="1371"/>
      <c r="C87" s="1360"/>
      <c r="D87" s="1376"/>
      <c r="E87" s="1356"/>
      <c r="F87" s="1356"/>
    </row>
    <row r="88" spans="1:6" x14ac:dyDescent="0.25">
      <c r="A88" s="1360" t="s">
        <v>997</v>
      </c>
      <c r="B88" s="1357" t="s">
        <v>506</v>
      </c>
      <c r="C88" s="1360" t="s">
        <v>48</v>
      </c>
      <c r="D88" s="1362">
        <v>3</v>
      </c>
      <c r="E88" s="1356"/>
      <c r="F88" s="1356">
        <f>D88*E88</f>
        <v>0</v>
      </c>
    </row>
    <row r="89" spans="1:6" x14ac:dyDescent="0.25">
      <c r="A89" s="1360"/>
      <c r="B89" s="1357"/>
      <c r="C89" s="1368"/>
      <c r="D89" s="1376"/>
      <c r="E89" s="1356"/>
      <c r="F89" s="1356"/>
    </row>
    <row r="90" spans="1:6" x14ac:dyDescent="0.25">
      <c r="A90" s="1375"/>
      <c r="B90" s="1365" t="s">
        <v>998</v>
      </c>
      <c r="C90" s="1375"/>
      <c r="D90" s="1384"/>
      <c r="E90" s="1356"/>
      <c r="F90" s="1356"/>
    </row>
    <row r="91" spans="1:6" x14ac:dyDescent="0.25">
      <c r="A91" s="1375"/>
      <c r="B91" s="1365"/>
      <c r="C91" s="1375"/>
      <c r="D91" s="1384"/>
      <c r="E91" s="1356"/>
      <c r="F91" s="1356"/>
    </row>
    <row r="92" spans="1:6" ht="44.25" customHeight="1" x14ac:dyDescent="0.25">
      <c r="A92" s="1360" t="s">
        <v>232</v>
      </c>
      <c r="B92" s="1357" t="s">
        <v>999</v>
      </c>
      <c r="C92" s="1360" t="s">
        <v>48</v>
      </c>
      <c r="D92" s="1385">
        <v>0</v>
      </c>
      <c r="E92" s="1356"/>
      <c r="F92" s="1356">
        <f>D92*E92</f>
        <v>0</v>
      </c>
    </row>
    <row r="93" spans="1:6" x14ac:dyDescent="0.25">
      <c r="A93" s="1360"/>
      <c r="B93" s="1357"/>
      <c r="C93" s="1360"/>
      <c r="D93" s="1385"/>
      <c r="E93" s="1356"/>
      <c r="F93" s="1356"/>
    </row>
    <row r="94" spans="1:6" x14ac:dyDescent="0.25">
      <c r="A94" s="1360"/>
      <c r="B94" s="1357"/>
      <c r="C94" s="1360"/>
      <c r="D94" s="1385"/>
      <c r="E94" s="1356"/>
      <c r="F94" s="1356"/>
    </row>
    <row r="95" spans="1:6" x14ac:dyDescent="0.25">
      <c r="A95" s="1360"/>
      <c r="B95" s="1357"/>
      <c r="C95" s="1360"/>
      <c r="D95" s="1385"/>
      <c r="E95" s="1356"/>
      <c r="F95" s="1356"/>
    </row>
    <row r="96" spans="1:6" x14ac:dyDescent="0.25">
      <c r="A96" s="1360"/>
      <c r="B96" s="1357"/>
      <c r="C96" s="1360"/>
      <c r="D96" s="1385"/>
      <c r="E96" s="1356"/>
      <c r="F96" s="1356"/>
    </row>
    <row r="97" spans="1:6" x14ac:dyDescent="0.25">
      <c r="A97" s="1360"/>
      <c r="B97" s="1357"/>
      <c r="C97" s="1360"/>
      <c r="D97" s="1385"/>
      <c r="E97" s="1356"/>
      <c r="F97" s="1356"/>
    </row>
    <row r="98" spans="1:6" x14ac:dyDescent="0.25">
      <c r="A98" s="1360"/>
      <c r="B98" s="1357"/>
      <c r="C98" s="1360"/>
      <c r="D98" s="1385"/>
      <c r="E98" s="1356"/>
      <c r="F98" s="1356"/>
    </row>
    <row r="99" spans="1:6" ht="14.5" thickBot="1" x14ac:dyDescent="0.3">
      <c r="A99" s="1360"/>
      <c r="B99" s="1357"/>
      <c r="C99" s="1360"/>
      <c r="D99" s="1385"/>
      <c r="E99" s="1356"/>
      <c r="F99" s="1356"/>
    </row>
    <row r="100" spans="1:6" ht="14.5" thickTop="1" x14ac:dyDescent="0.25">
      <c r="A100" s="2105" t="s">
        <v>103</v>
      </c>
      <c r="B100" s="2105"/>
      <c r="C100" s="2105"/>
      <c r="D100" s="2105"/>
      <c r="E100" s="2105"/>
      <c r="F100" s="1380">
        <f>SUM(F57:F99)</f>
        <v>0</v>
      </c>
    </row>
    <row r="101" spans="1:6" x14ac:dyDescent="0.25">
      <c r="A101" s="1360"/>
      <c r="B101" s="1361" t="s">
        <v>1000</v>
      </c>
      <c r="C101" s="1360"/>
      <c r="D101" s="1382"/>
      <c r="E101" s="1356"/>
      <c r="F101" s="1356"/>
    </row>
    <row r="102" spans="1:6" x14ac:dyDescent="0.25">
      <c r="A102" s="1360"/>
      <c r="B102" s="1363"/>
      <c r="C102" s="1360"/>
      <c r="D102" s="1382"/>
      <c r="E102" s="1356"/>
      <c r="F102" s="1356"/>
    </row>
    <row r="103" spans="1:6" x14ac:dyDescent="0.25">
      <c r="A103" s="1360"/>
      <c r="B103" s="1378" t="s">
        <v>97</v>
      </c>
      <c r="C103" s="1360"/>
      <c r="D103" s="1376"/>
      <c r="E103" s="1356"/>
      <c r="F103" s="1356"/>
    </row>
    <row r="104" spans="1:6" x14ac:dyDescent="0.25">
      <c r="A104" s="1360"/>
      <c r="B104" s="1357"/>
      <c r="C104" s="1360"/>
      <c r="D104" s="1376"/>
      <c r="E104" s="1356"/>
      <c r="F104" s="1356"/>
    </row>
    <row r="105" spans="1:6" x14ac:dyDescent="0.25">
      <c r="A105" s="1360"/>
      <c r="B105" s="1379" t="s">
        <v>534</v>
      </c>
      <c r="C105" s="1360"/>
      <c r="D105" s="1376"/>
      <c r="E105" s="1356"/>
      <c r="F105" s="1356"/>
    </row>
    <row r="106" spans="1:6" x14ac:dyDescent="0.25">
      <c r="A106" s="1360"/>
      <c r="B106" s="1386" t="s">
        <v>99</v>
      </c>
      <c r="C106" s="1360"/>
      <c r="D106" s="1376"/>
      <c r="E106" s="1356"/>
      <c r="F106" s="1356"/>
    </row>
    <row r="107" spans="1:6" x14ac:dyDescent="0.25">
      <c r="A107" s="1360"/>
      <c r="B107" s="1386"/>
      <c r="C107" s="1360"/>
      <c r="D107" s="1376"/>
      <c r="E107" s="1356"/>
      <c r="F107" s="1356"/>
    </row>
    <row r="108" spans="1:6" ht="30.75" customHeight="1" x14ac:dyDescent="0.25">
      <c r="A108" s="1360"/>
      <c r="B108" s="1367" t="s">
        <v>1130</v>
      </c>
      <c r="C108" s="1360"/>
      <c r="D108" s="1376"/>
      <c r="E108" s="1356"/>
      <c r="F108" s="1356"/>
    </row>
    <row r="109" spans="1:6" x14ac:dyDescent="0.25">
      <c r="A109" s="1360"/>
      <c r="B109" s="1357"/>
      <c r="C109" s="1360"/>
      <c r="D109" s="1377"/>
      <c r="E109" s="1356"/>
      <c r="F109" s="1356"/>
    </row>
    <row r="110" spans="1:6" x14ac:dyDescent="0.25">
      <c r="A110" s="1383" t="s">
        <v>700</v>
      </c>
      <c r="B110" s="1357" t="s">
        <v>107</v>
      </c>
      <c r="C110" s="1360" t="s">
        <v>42</v>
      </c>
      <c r="D110" s="923">
        <f>ROUNDUP((26*0.6*0.2)+(30*0.1)+(36*0.45*0.15),0)</f>
        <v>9</v>
      </c>
      <c r="E110" s="1356"/>
      <c r="F110" s="1356">
        <f>D110*E110</f>
        <v>0</v>
      </c>
    </row>
    <row r="111" spans="1:6" x14ac:dyDescent="0.25">
      <c r="A111" s="1383"/>
      <c r="B111" s="1357"/>
      <c r="C111" s="1360"/>
      <c r="D111" s="1387"/>
      <c r="E111" s="1356"/>
      <c r="F111" s="1356"/>
    </row>
    <row r="112" spans="1:6" ht="30.75" customHeight="1" x14ac:dyDescent="0.25">
      <c r="A112" s="1388"/>
      <c r="B112" s="1367" t="s">
        <v>1001</v>
      </c>
      <c r="C112" s="1388"/>
      <c r="D112" s="1388"/>
      <c r="E112" s="1388"/>
      <c r="F112" s="1388"/>
    </row>
    <row r="113" spans="1:6" x14ac:dyDescent="0.25">
      <c r="A113" s="1360"/>
      <c r="B113" s="1357"/>
      <c r="C113" s="1360"/>
      <c r="D113" s="1366"/>
      <c r="E113" s="1356"/>
      <c r="F113" s="1356"/>
    </row>
    <row r="114" spans="1:6" x14ac:dyDescent="0.25">
      <c r="A114" s="1383"/>
      <c r="B114" s="1372" t="s">
        <v>108</v>
      </c>
      <c r="C114" s="1360"/>
      <c r="D114" s="1377"/>
      <c r="E114" s="1356"/>
      <c r="F114" s="1356"/>
    </row>
    <row r="115" spans="1:6" x14ac:dyDescent="0.25">
      <c r="A115" s="1383"/>
      <c r="B115" s="1372"/>
      <c r="C115" s="1360"/>
      <c r="D115" s="1377"/>
      <c r="E115" s="1356"/>
      <c r="F115" s="1356"/>
    </row>
    <row r="116" spans="1:6" ht="32.25" customHeight="1" x14ac:dyDescent="0.25">
      <c r="A116" s="1383"/>
      <c r="B116" s="1367" t="s">
        <v>1002</v>
      </c>
      <c r="C116" s="1360"/>
      <c r="D116" s="1377"/>
      <c r="E116" s="1356"/>
      <c r="F116" s="1356"/>
    </row>
    <row r="117" spans="1:6" x14ac:dyDescent="0.25">
      <c r="A117" s="1383"/>
      <c r="B117" s="1357"/>
      <c r="C117" s="1360"/>
      <c r="D117" s="1377"/>
      <c r="E117" s="1356"/>
      <c r="F117" s="1356"/>
    </row>
    <row r="118" spans="1:6" ht="29.25" customHeight="1" x14ac:dyDescent="0.25">
      <c r="A118" s="1383" t="s">
        <v>701</v>
      </c>
      <c r="B118" s="1357" t="s">
        <v>107</v>
      </c>
      <c r="C118" s="1360" t="s">
        <v>42</v>
      </c>
      <c r="D118" s="923">
        <f>40*0.2*0.25</f>
        <v>2</v>
      </c>
      <c r="E118" s="1356"/>
      <c r="F118" s="1356">
        <f>D118*E118</f>
        <v>0</v>
      </c>
    </row>
    <row r="119" spans="1:6" x14ac:dyDescent="0.25">
      <c r="A119" s="1383"/>
      <c r="B119" s="1357"/>
      <c r="C119" s="1360"/>
      <c r="D119" s="1376"/>
      <c r="E119" s="1356"/>
      <c r="F119" s="1356"/>
    </row>
    <row r="120" spans="1:6" x14ac:dyDescent="0.25">
      <c r="A120" s="1360"/>
      <c r="B120" s="1365" t="s">
        <v>111</v>
      </c>
      <c r="C120" s="1360"/>
      <c r="D120" s="1377"/>
      <c r="E120" s="1356"/>
      <c r="F120" s="1356"/>
    </row>
    <row r="121" spans="1:6" x14ac:dyDescent="0.25">
      <c r="A121" s="1360"/>
      <c r="B121" s="1371"/>
      <c r="C121" s="1360"/>
      <c r="D121" s="1377"/>
      <c r="E121" s="1356"/>
      <c r="F121" s="1356"/>
    </row>
    <row r="122" spans="1:6" ht="30" customHeight="1" x14ac:dyDescent="0.25">
      <c r="A122" s="1360"/>
      <c r="B122" s="1379" t="s">
        <v>117</v>
      </c>
      <c r="C122" s="1360"/>
      <c r="D122" s="1377"/>
      <c r="E122" s="1356"/>
      <c r="F122" s="1356"/>
    </row>
    <row r="123" spans="1:6" ht="28" x14ac:dyDescent="0.25">
      <c r="A123" s="1360"/>
      <c r="B123" s="1367" t="s">
        <v>1003</v>
      </c>
      <c r="C123" s="1360"/>
      <c r="D123" s="1382"/>
      <c r="E123" s="1356"/>
      <c r="F123" s="1356"/>
    </row>
    <row r="124" spans="1:6" x14ac:dyDescent="0.25">
      <c r="A124" s="1360"/>
      <c r="B124" s="1363"/>
      <c r="C124" s="1360"/>
      <c r="D124" s="1382"/>
      <c r="E124" s="1356"/>
      <c r="F124" s="1356"/>
    </row>
    <row r="125" spans="1:6" x14ac:dyDescent="0.25">
      <c r="A125" s="1383" t="s">
        <v>118</v>
      </c>
      <c r="B125" s="1357" t="s">
        <v>1004</v>
      </c>
      <c r="C125" s="1360" t="s">
        <v>42</v>
      </c>
      <c r="D125" s="923">
        <f>ROUNDUP((26*0.6*0.2)+(36*0.45*0.15),0)</f>
        <v>6</v>
      </c>
      <c r="E125" s="1356"/>
      <c r="F125" s="1356">
        <f>D125*E125</f>
        <v>0</v>
      </c>
    </row>
    <row r="126" spans="1:6" x14ac:dyDescent="0.25">
      <c r="A126" s="1360"/>
      <c r="B126" s="1363"/>
      <c r="C126" s="1360"/>
      <c r="D126" s="1382"/>
      <c r="E126" s="1356"/>
      <c r="F126" s="1356"/>
    </row>
    <row r="127" spans="1:6" x14ac:dyDescent="0.25">
      <c r="A127" s="1360"/>
      <c r="B127" s="1378" t="s">
        <v>116</v>
      </c>
      <c r="C127" s="1360"/>
      <c r="D127" s="1376"/>
      <c r="E127" s="1356"/>
      <c r="F127" s="1356"/>
    </row>
    <row r="128" spans="1:6" x14ac:dyDescent="0.25">
      <c r="A128" s="1360"/>
      <c r="B128" s="1357"/>
      <c r="C128" s="1360"/>
      <c r="D128" s="1376"/>
      <c r="E128" s="1356"/>
      <c r="F128" s="1356"/>
    </row>
    <row r="129" spans="1:6" x14ac:dyDescent="0.25">
      <c r="A129" s="1360"/>
      <c r="B129" s="1379" t="s">
        <v>117</v>
      </c>
      <c r="C129" s="1360"/>
      <c r="D129" s="1376"/>
      <c r="E129" s="1356"/>
      <c r="F129" s="1356"/>
    </row>
    <row r="130" spans="1:6" ht="28" x14ac:dyDescent="0.25">
      <c r="A130" s="1360"/>
      <c r="B130" s="1367" t="s">
        <v>1964</v>
      </c>
      <c r="C130" s="1360"/>
      <c r="D130" s="1376"/>
      <c r="E130" s="1356"/>
      <c r="F130" s="1356"/>
    </row>
    <row r="131" spans="1:6" x14ac:dyDescent="0.25">
      <c r="A131" s="1360"/>
      <c r="B131" s="1357"/>
      <c r="C131" s="1360"/>
      <c r="D131" s="1376"/>
      <c r="E131" s="1356"/>
      <c r="F131" s="1356"/>
    </row>
    <row r="132" spans="1:6" x14ac:dyDescent="0.25">
      <c r="A132" s="1383" t="s">
        <v>118</v>
      </c>
      <c r="B132" s="1357" t="s">
        <v>1004</v>
      </c>
      <c r="C132" s="1360" t="s">
        <v>42</v>
      </c>
      <c r="D132" s="923">
        <f>D110-D125</f>
        <v>3</v>
      </c>
      <c r="E132" s="1356"/>
      <c r="F132" s="1356">
        <f>D132*E132</f>
        <v>0</v>
      </c>
    </row>
    <row r="133" spans="1:6" x14ac:dyDescent="0.25">
      <c r="A133" s="923"/>
      <c r="B133" s="1486"/>
      <c r="C133" s="923"/>
      <c r="D133" s="923"/>
      <c r="E133"/>
      <c r="F133" s="1487"/>
    </row>
    <row r="134" spans="1:6" x14ac:dyDescent="0.25">
      <c r="A134" s="1360"/>
      <c r="B134" s="1360"/>
      <c r="C134" s="1360"/>
      <c r="D134" s="1377"/>
      <c r="E134" s="1356"/>
      <c r="F134" s="1356"/>
    </row>
    <row r="135" spans="1:6" x14ac:dyDescent="0.25">
      <c r="A135" s="1360"/>
      <c r="B135" s="1379" t="s">
        <v>1005</v>
      </c>
      <c r="C135" s="1360"/>
      <c r="D135" s="1377"/>
      <c r="E135" s="1356"/>
      <c r="F135" s="1356"/>
    </row>
    <row r="136" spans="1:6" ht="28" x14ac:dyDescent="0.25">
      <c r="A136" s="1360"/>
      <c r="B136" s="1367" t="s">
        <v>1006</v>
      </c>
      <c r="C136" s="1360"/>
      <c r="D136" s="1377"/>
      <c r="E136" s="1356"/>
      <c r="F136" s="1356"/>
    </row>
    <row r="137" spans="1:6" x14ac:dyDescent="0.25">
      <c r="A137" s="1360"/>
      <c r="B137" s="1367"/>
      <c r="C137" s="1360"/>
      <c r="D137" s="1377"/>
      <c r="E137" s="1356"/>
      <c r="F137" s="1356"/>
    </row>
    <row r="138" spans="1:6" ht="16.5" x14ac:dyDescent="0.25">
      <c r="A138" s="1360" t="s">
        <v>705</v>
      </c>
      <c r="B138" s="1357" t="s">
        <v>1007</v>
      </c>
      <c r="C138" s="1360" t="s">
        <v>42</v>
      </c>
      <c r="D138" s="1376">
        <v>2</v>
      </c>
      <c r="E138" s="1356"/>
      <c r="F138" s="1356">
        <f>D138*E138</f>
        <v>0</v>
      </c>
    </row>
    <row r="139" spans="1:6" x14ac:dyDescent="0.25">
      <c r="A139" s="1360"/>
      <c r="B139" s="1357"/>
      <c r="C139" s="1360"/>
      <c r="D139" s="1377"/>
      <c r="E139" s="1356"/>
      <c r="F139" s="1356"/>
    </row>
    <row r="140" spans="1:6" x14ac:dyDescent="0.25">
      <c r="A140" s="1360"/>
      <c r="B140" s="1361" t="s">
        <v>121</v>
      </c>
      <c r="C140" s="1360"/>
      <c r="D140" s="1382"/>
      <c r="E140" s="1356"/>
      <c r="F140" s="1356"/>
    </row>
    <row r="141" spans="1:6" x14ac:dyDescent="0.25">
      <c r="A141" s="1360"/>
      <c r="B141" s="1363"/>
      <c r="C141" s="1360"/>
      <c r="D141" s="1382"/>
      <c r="E141" s="1356"/>
      <c r="F141" s="1356"/>
    </row>
    <row r="142" spans="1:6" x14ac:dyDescent="0.25">
      <c r="A142" s="1360"/>
      <c r="B142" s="1378" t="s">
        <v>549</v>
      </c>
      <c r="C142" s="1360"/>
      <c r="D142" s="1382"/>
      <c r="E142" s="1356"/>
      <c r="F142" s="1356"/>
    </row>
    <row r="143" spans="1:6" x14ac:dyDescent="0.25">
      <c r="A143" s="1360"/>
      <c r="B143" s="1357"/>
      <c r="C143" s="1360"/>
      <c r="D143" s="1382"/>
      <c r="E143" s="1356"/>
      <c r="F143" s="1356"/>
    </row>
    <row r="144" spans="1:6" x14ac:dyDescent="0.25">
      <c r="A144" s="1360"/>
      <c r="B144" s="1386" t="s">
        <v>1008</v>
      </c>
      <c r="C144" s="1360"/>
      <c r="D144" s="1382"/>
      <c r="E144" s="1356"/>
      <c r="F144" s="1356"/>
    </row>
    <row r="145" spans="1:6" x14ac:dyDescent="0.25">
      <c r="A145" s="1360"/>
      <c r="B145" s="1363"/>
      <c r="C145" s="1360"/>
      <c r="D145" s="1382"/>
      <c r="E145" s="1356"/>
      <c r="F145" s="1356"/>
    </row>
    <row r="146" spans="1:6" ht="14.25" customHeight="1" x14ac:dyDescent="0.25">
      <c r="A146" s="1360"/>
      <c r="B146" s="1367" t="s">
        <v>1009</v>
      </c>
      <c r="C146" s="1360"/>
      <c r="D146" s="1382"/>
      <c r="E146" s="1356"/>
      <c r="F146" s="1356"/>
    </row>
    <row r="147" spans="1:6" x14ac:dyDescent="0.25">
      <c r="A147" s="1360"/>
      <c r="B147" s="1367"/>
      <c r="C147" s="1360"/>
      <c r="D147" s="1382"/>
      <c r="E147" s="1356"/>
      <c r="F147" s="1356"/>
    </row>
    <row r="148" spans="1:6" x14ac:dyDescent="0.25">
      <c r="A148" s="1360" t="s">
        <v>1010</v>
      </c>
      <c r="B148" s="1357" t="s">
        <v>1011</v>
      </c>
      <c r="C148" s="1360" t="s">
        <v>48</v>
      </c>
      <c r="D148" s="923">
        <f>40*0.23</f>
        <v>9.2000000000000011</v>
      </c>
      <c r="E148" s="1356"/>
      <c r="F148" s="1356">
        <f>D148*E148</f>
        <v>0</v>
      </c>
    </row>
    <row r="149" spans="1:6" x14ac:dyDescent="0.25">
      <c r="A149" s="1360" t="s">
        <v>1012</v>
      </c>
      <c r="B149" s="1357" t="s">
        <v>393</v>
      </c>
      <c r="C149" s="1360" t="s">
        <v>48</v>
      </c>
      <c r="D149" s="1389">
        <v>0</v>
      </c>
      <c r="E149" s="1356"/>
      <c r="F149" s="1356">
        <f>D149*E149</f>
        <v>0</v>
      </c>
    </row>
    <row r="150" spans="1:6" ht="14.5" thickBot="1" x14ac:dyDescent="0.3">
      <c r="A150" s="1360"/>
      <c r="B150" s="1357"/>
      <c r="C150" s="1360"/>
      <c r="D150" s="1389"/>
      <c r="E150" s="1356"/>
      <c r="F150" s="1356"/>
    </row>
    <row r="151" spans="1:6" ht="14.5" thickTop="1" x14ac:dyDescent="0.25">
      <c r="A151" s="2105" t="s">
        <v>103</v>
      </c>
      <c r="B151" s="2105"/>
      <c r="C151" s="2105"/>
      <c r="D151" s="2105"/>
      <c r="E151" s="2105"/>
      <c r="F151" s="1380">
        <f>SUM(F101:F150)</f>
        <v>0</v>
      </c>
    </row>
    <row r="152" spans="1:6" x14ac:dyDescent="0.25">
      <c r="A152" s="1360"/>
      <c r="B152" s="1386" t="s">
        <v>1013</v>
      </c>
      <c r="C152" s="1360"/>
      <c r="D152" s="1389"/>
      <c r="E152" s="1356"/>
      <c r="F152" s="1356"/>
    </row>
    <row r="153" spans="1:6" x14ac:dyDescent="0.25">
      <c r="A153" s="1360"/>
      <c r="B153" s="1363"/>
      <c r="C153" s="1360"/>
      <c r="D153" s="1389"/>
      <c r="E153" s="1356"/>
      <c r="F153" s="1356"/>
    </row>
    <row r="154" spans="1:6" x14ac:dyDescent="0.25">
      <c r="A154" s="1360"/>
      <c r="B154" s="1367" t="s">
        <v>1014</v>
      </c>
      <c r="C154" s="1360"/>
      <c r="D154" s="1389"/>
      <c r="E154" s="1356"/>
      <c r="F154" s="1356"/>
    </row>
    <row r="155" spans="1:6" ht="11.25" customHeight="1" x14ac:dyDescent="0.25">
      <c r="A155" s="1360"/>
      <c r="B155" s="1367"/>
      <c r="C155" s="1360"/>
      <c r="D155" s="1389"/>
      <c r="E155" s="1356"/>
      <c r="F155" s="1356"/>
    </row>
    <row r="156" spans="1:6" x14ac:dyDescent="0.25">
      <c r="A156" s="1360" t="s">
        <v>1015</v>
      </c>
      <c r="B156" s="1357" t="s">
        <v>1016</v>
      </c>
      <c r="C156" s="1360" t="s">
        <v>48</v>
      </c>
      <c r="D156" s="923">
        <v>17</v>
      </c>
      <c r="E156" s="1356"/>
      <c r="F156" s="1356">
        <f>D156*E156</f>
        <v>0</v>
      </c>
    </row>
    <row r="157" spans="1:6" x14ac:dyDescent="0.25">
      <c r="A157" s="1360" t="s">
        <v>418</v>
      </c>
      <c r="B157" s="1357" t="s">
        <v>1011</v>
      </c>
      <c r="C157" s="1360" t="s">
        <v>48</v>
      </c>
      <c r="D157" s="1368">
        <v>0</v>
      </c>
      <c r="E157" s="1356"/>
      <c r="F157" s="1356">
        <f>D157*E157</f>
        <v>0</v>
      </c>
    </row>
    <row r="158" spans="1:6" x14ac:dyDescent="0.25">
      <c r="A158" s="1360"/>
      <c r="B158" s="1357"/>
      <c r="C158" s="1360"/>
      <c r="D158" s="1377"/>
      <c r="E158" s="1356"/>
      <c r="F158" s="1356"/>
    </row>
    <row r="159" spans="1:6" x14ac:dyDescent="0.25">
      <c r="A159" s="1360"/>
      <c r="B159" s="1365" t="s">
        <v>131</v>
      </c>
      <c r="C159" s="1360"/>
      <c r="D159" s="1366"/>
      <c r="E159" s="1356"/>
      <c r="F159" s="1356"/>
    </row>
    <row r="160" spans="1:6" x14ac:dyDescent="0.25">
      <c r="A160" s="1360"/>
      <c r="B160" s="1371"/>
      <c r="C160" s="1360"/>
      <c r="D160" s="1362"/>
      <c r="E160" s="1356"/>
      <c r="F160" s="1356"/>
    </row>
    <row r="161" spans="1:6" ht="24" customHeight="1" x14ac:dyDescent="0.25">
      <c r="A161" s="1360"/>
      <c r="B161" s="1379" t="s">
        <v>1017</v>
      </c>
      <c r="C161" s="1360"/>
      <c r="D161" s="1366"/>
      <c r="E161" s="1356"/>
      <c r="F161" s="1356"/>
    </row>
    <row r="162" spans="1:6" x14ac:dyDescent="0.25">
      <c r="A162" s="1360"/>
      <c r="B162" s="1379"/>
      <c r="C162" s="1360"/>
      <c r="D162" s="1366"/>
      <c r="E162" s="1356"/>
      <c r="F162" s="1356"/>
    </row>
    <row r="163" spans="1:6" ht="28" x14ac:dyDescent="0.25">
      <c r="A163" s="1360"/>
      <c r="B163" s="1367" t="s">
        <v>1018</v>
      </c>
      <c r="C163" s="1360"/>
      <c r="D163" s="1366"/>
      <c r="E163" s="1356"/>
      <c r="F163" s="1356"/>
    </row>
    <row r="164" spans="1:6" x14ac:dyDescent="0.25">
      <c r="A164" s="1360"/>
      <c r="B164" s="1367"/>
      <c r="C164" s="1360"/>
      <c r="D164" s="1366"/>
      <c r="E164" s="1356"/>
      <c r="F164" s="1356"/>
    </row>
    <row r="165" spans="1:6" x14ac:dyDescent="0.25">
      <c r="A165" s="1360" t="s">
        <v>1019</v>
      </c>
      <c r="B165" s="1357" t="s">
        <v>1020</v>
      </c>
      <c r="C165" s="1360" t="s">
        <v>50</v>
      </c>
      <c r="D165" s="923">
        <f>ROUNDUP((0.89*110)+((26/0.15)*0.75*0.369),0)</f>
        <v>146</v>
      </c>
      <c r="E165" s="1356"/>
      <c r="F165" s="1356">
        <f>D165*E165</f>
        <v>0</v>
      </c>
    </row>
    <row r="166" spans="1:6" x14ac:dyDescent="0.25">
      <c r="A166" s="1360"/>
      <c r="B166" s="1357"/>
      <c r="C166" s="1360"/>
      <c r="D166" s="1368"/>
      <c r="E166" s="1356"/>
      <c r="F166" s="1356"/>
    </row>
    <row r="167" spans="1:6" x14ac:dyDescent="0.25">
      <c r="A167" s="1360"/>
      <c r="B167" s="1372" t="s">
        <v>556</v>
      </c>
      <c r="C167" s="1360"/>
      <c r="D167" s="1366"/>
      <c r="E167" s="1356"/>
      <c r="F167" s="1356"/>
    </row>
    <row r="168" spans="1:6" ht="12" customHeight="1" x14ac:dyDescent="0.25">
      <c r="A168" s="1360"/>
      <c r="B168" s="1372"/>
      <c r="C168" s="1360"/>
      <c r="D168" s="1366"/>
      <c r="E168" s="1356"/>
      <c r="F168" s="1356"/>
    </row>
    <row r="169" spans="1:6" ht="42" x14ac:dyDescent="0.25">
      <c r="A169" s="1360"/>
      <c r="B169" s="1367" t="s">
        <v>1021</v>
      </c>
      <c r="C169" s="1360"/>
      <c r="D169" s="1366"/>
      <c r="E169" s="1356"/>
      <c r="F169" s="1356"/>
    </row>
    <row r="170" spans="1:6" x14ac:dyDescent="0.25">
      <c r="A170" s="1360"/>
      <c r="B170" s="1371"/>
      <c r="C170" s="1360"/>
      <c r="D170" s="1366"/>
      <c r="E170" s="1356"/>
      <c r="F170" s="1356"/>
    </row>
    <row r="171" spans="1:6" x14ac:dyDescent="0.25">
      <c r="A171" s="1360" t="s">
        <v>1022</v>
      </c>
      <c r="B171" s="1371" t="s">
        <v>1023</v>
      </c>
      <c r="C171" s="1360" t="s">
        <v>48</v>
      </c>
      <c r="D171" s="923">
        <v>25</v>
      </c>
      <c r="E171" s="1356"/>
      <c r="F171" s="1356">
        <f>D171*E171</f>
        <v>0</v>
      </c>
    </row>
    <row r="172" spans="1:6" x14ac:dyDescent="0.25">
      <c r="A172" s="1360"/>
      <c r="B172" s="1371"/>
      <c r="C172" s="1360"/>
      <c r="D172" s="1368"/>
      <c r="E172" s="1356"/>
      <c r="F172" s="1356"/>
    </row>
    <row r="173" spans="1:6" ht="12.75" customHeight="1" x14ac:dyDescent="0.25">
      <c r="A173" s="1360"/>
      <c r="B173" s="1378" t="s">
        <v>427</v>
      </c>
      <c r="C173" s="1360"/>
      <c r="D173" s="1382"/>
      <c r="E173" s="1356"/>
      <c r="F173" s="1356"/>
    </row>
    <row r="174" spans="1:6" x14ac:dyDescent="0.25">
      <c r="A174" s="1360"/>
      <c r="B174" s="1357"/>
      <c r="C174" s="1360"/>
      <c r="D174" s="1382"/>
      <c r="E174" s="1356"/>
      <c r="F174" s="1356"/>
    </row>
    <row r="175" spans="1:6" ht="12" customHeight="1" x14ac:dyDescent="0.25">
      <c r="A175" s="1360"/>
      <c r="B175" s="1379" t="s">
        <v>1024</v>
      </c>
      <c r="C175" s="1360"/>
      <c r="D175" s="1382"/>
      <c r="E175" s="1356"/>
      <c r="F175" s="1356"/>
    </row>
    <row r="176" spans="1:6" x14ac:dyDescent="0.25">
      <c r="A176" s="1360"/>
      <c r="B176" s="1357"/>
      <c r="C176" s="1360"/>
      <c r="D176" s="1382"/>
      <c r="E176" s="1356"/>
      <c r="F176" s="1356"/>
    </row>
    <row r="177" spans="1:6" x14ac:dyDescent="0.25">
      <c r="A177" s="1360"/>
      <c r="B177" s="1367" t="s">
        <v>1025</v>
      </c>
      <c r="C177" s="1360"/>
      <c r="D177" s="1382"/>
      <c r="E177" s="1356"/>
      <c r="F177" s="1356"/>
    </row>
    <row r="178" spans="1:6" x14ac:dyDescent="0.25">
      <c r="A178" s="1360"/>
      <c r="B178" s="1357"/>
      <c r="C178" s="1360"/>
      <c r="D178" s="1382"/>
      <c r="E178" s="1356"/>
      <c r="F178" s="1356"/>
    </row>
    <row r="179" spans="1:6" ht="16.5" x14ac:dyDescent="0.25">
      <c r="A179" s="1360" t="s">
        <v>428</v>
      </c>
      <c r="B179" s="1363" t="s">
        <v>1026</v>
      </c>
      <c r="C179" s="1360" t="s">
        <v>966</v>
      </c>
      <c r="D179" s="923">
        <v>36</v>
      </c>
      <c r="E179" s="1356"/>
      <c r="F179" s="1356">
        <f>D179*E179</f>
        <v>0</v>
      </c>
    </row>
    <row r="180" spans="1:6" ht="16.5" x14ac:dyDescent="0.25">
      <c r="A180" s="1360" t="s">
        <v>1027</v>
      </c>
      <c r="B180" s="1390" t="s">
        <v>1028</v>
      </c>
      <c r="C180" s="1360" t="s">
        <v>966</v>
      </c>
      <c r="D180" s="1381">
        <v>0</v>
      </c>
      <c r="E180" s="1356"/>
      <c r="F180" s="1356">
        <f>D180*E180</f>
        <v>0</v>
      </c>
    </row>
    <row r="181" spans="1:6" ht="14.5" x14ac:dyDescent="0.25">
      <c r="A181" s="1360"/>
      <c r="B181" s="1391"/>
      <c r="C181" s="1360"/>
      <c r="D181" s="1381"/>
      <c r="E181" s="1356"/>
      <c r="F181" s="1356"/>
    </row>
    <row r="182" spans="1:6" ht="14.5" x14ac:dyDescent="0.25">
      <c r="A182" s="1360"/>
      <c r="B182" s="1390"/>
      <c r="C182" s="1360"/>
      <c r="D182" s="1381"/>
      <c r="E182" s="1356"/>
      <c r="F182" s="1356"/>
    </row>
    <row r="183" spans="1:6" x14ac:dyDescent="0.25">
      <c r="A183" s="1360"/>
      <c r="B183" s="1365" t="s">
        <v>1029</v>
      </c>
      <c r="C183" s="1392"/>
      <c r="D183" s="1393"/>
      <c r="E183" s="1356"/>
      <c r="F183" s="1356"/>
    </row>
    <row r="184" spans="1:6" x14ac:dyDescent="0.25">
      <c r="A184" s="1360"/>
      <c r="B184" s="1394"/>
      <c r="C184" s="1360"/>
      <c r="D184" s="1381"/>
      <c r="E184" s="1356"/>
      <c r="F184" s="1356"/>
    </row>
    <row r="185" spans="1:6" x14ac:dyDescent="0.25">
      <c r="A185" s="1360"/>
      <c r="B185" s="1365" t="s">
        <v>1030</v>
      </c>
      <c r="C185" s="1360"/>
      <c r="D185" s="1395"/>
      <c r="E185" s="1396"/>
      <c r="F185" s="1396"/>
    </row>
    <row r="186" spans="1:6" x14ac:dyDescent="0.25">
      <c r="A186" s="1360"/>
      <c r="B186" s="1371"/>
      <c r="C186" s="1360"/>
      <c r="D186" s="1395"/>
      <c r="E186" s="1396"/>
      <c r="F186" s="1396"/>
    </row>
    <row r="187" spans="1:6" ht="28" x14ac:dyDescent="0.25">
      <c r="A187" s="1360"/>
      <c r="B187" s="1397" t="s">
        <v>1031</v>
      </c>
      <c r="C187" s="1360"/>
      <c r="D187" s="1398"/>
      <c r="E187" s="1396"/>
      <c r="F187" s="1396"/>
    </row>
    <row r="188" spans="1:6" x14ac:dyDescent="0.25">
      <c r="A188" s="1360"/>
      <c r="B188" s="1397"/>
      <c r="C188" s="1360"/>
      <c r="D188" s="1398"/>
      <c r="E188" s="1396"/>
      <c r="F188" s="1396"/>
    </row>
    <row r="189" spans="1:6" x14ac:dyDescent="0.25">
      <c r="A189" s="1360" t="s">
        <v>1032</v>
      </c>
      <c r="B189" s="1371" t="s">
        <v>1033</v>
      </c>
      <c r="C189" s="1360" t="s">
        <v>48</v>
      </c>
      <c r="D189" s="1399">
        <v>0</v>
      </c>
      <c r="E189" s="1396"/>
      <c r="F189" s="1356">
        <f>D189*E189</f>
        <v>0</v>
      </c>
    </row>
    <row r="190" spans="1:6" x14ac:dyDescent="0.25">
      <c r="A190" s="1375"/>
      <c r="B190" s="1365"/>
      <c r="C190" s="1375"/>
      <c r="D190" s="1400"/>
      <c r="E190" s="1356"/>
      <c r="F190" s="1356"/>
    </row>
    <row r="191" spans="1:6" ht="42" x14ac:dyDescent="0.25">
      <c r="A191" s="1360"/>
      <c r="B191" s="1397" t="s">
        <v>1034</v>
      </c>
      <c r="C191" s="1360"/>
      <c r="D191" s="1401"/>
      <c r="E191" s="1396"/>
      <c r="F191" s="1396"/>
    </row>
    <row r="192" spans="1:6" x14ac:dyDescent="0.25">
      <c r="A192" s="1360"/>
      <c r="B192" s="1397"/>
      <c r="C192" s="1360"/>
      <c r="D192" s="1401"/>
      <c r="E192" s="1396"/>
      <c r="F192" s="1396"/>
    </row>
    <row r="193" spans="1:6" ht="16.5" x14ac:dyDescent="0.25">
      <c r="A193" s="1360" t="s">
        <v>1035</v>
      </c>
      <c r="B193" s="1371" t="s">
        <v>1036</v>
      </c>
      <c r="C193" s="1360" t="s">
        <v>1037</v>
      </c>
      <c r="D193" s="1399">
        <v>0</v>
      </c>
      <c r="E193" s="1396"/>
      <c r="F193" s="1356">
        <f>D193*E193</f>
        <v>0</v>
      </c>
    </row>
    <row r="194" spans="1:6" x14ac:dyDescent="0.25">
      <c r="A194" s="1360"/>
      <c r="B194" s="1371"/>
      <c r="C194" s="1360"/>
      <c r="D194" s="1402"/>
      <c r="E194" s="1396"/>
      <c r="F194" s="1396"/>
    </row>
    <row r="195" spans="1:6" x14ac:dyDescent="0.25">
      <c r="A195" s="1360"/>
      <c r="B195" s="1365" t="s">
        <v>1038</v>
      </c>
      <c r="C195" s="1360"/>
      <c r="D195" s="1402"/>
      <c r="E195" s="1356"/>
      <c r="F195" s="1356"/>
    </row>
    <row r="196" spans="1:6" x14ac:dyDescent="0.25">
      <c r="A196" s="1360"/>
      <c r="B196" s="1365"/>
      <c r="C196" s="1360"/>
      <c r="D196" s="1402"/>
      <c r="E196" s="1356"/>
      <c r="F196" s="1356"/>
    </row>
    <row r="197" spans="1:6" ht="28" x14ac:dyDescent="0.25">
      <c r="A197" s="1360"/>
      <c r="B197" s="1367" t="s">
        <v>1039</v>
      </c>
      <c r="C197" s="1360"/>
      <c r="D197" s="1402"/>
      <c r="E197" s="1356"/>
      <c r="F197" s="1356"/>
    </row>
    <row r="198" spans="1:6" x14ac:dyDescent="0.25">
      <c r="A198" s="1360"/>
      <c r="B198" s="1371"/>
      <c r="C198" s="1360"/>
      <c r="D198" s="1402"/>
      <c r="E198" s="1356"/>
      <c r="F198" s="1356"/>
    </row>
    <row r="199" spans="1:6" x14ac:dyDescent="0.25">
      <c r="A199" s="1360" t="s">
        <v>1040</v>
      </c>
      <c r="B199" s="1371" t="s">
        <v>1041</v>
      </c>
      <c r="C199" s="1360" t="s">
        <v>126</v>
      </c>
      <c r="D199" s="1399">
        <v>0</v>
      </c>
      <c r="E199" s="1356"/>
      <c r="F199" s="1356">
        <f>D199*E199</f>
        <v>0</v>
      </c>
    </row>
    <row r="200" spans="1:6" x14ac:dyDescent="0.25">
      <c r="A200" s="1360"/>
      <c r="B200" s="1371"/>
      <c r="C200" s="1360"/>
      <c r="D200" s="1399"/>
      <c r="E200" s="1356"/>
      <c r="F200" s="1356"/>
    </row>
    <row r="201" spans="1:6" x14ac:dyDescent="0.25">
      <c r="A201" s="1360" t="s">
        <v>1042</v>
      </c>
      <c r="B201" s="1371" t="s">
        <v>1043</v>
      </c>
      <c r="C201" s="1360" t="s">
        <v>126</v>
      </c>
      <c r="D201" s="1399">
        <v>0</v>
      </c>
      <c r="E201" s="1356"/>
      <c r="F201" s="1356">
        <f>D201*E201</f>
        <v>0</v>
      </c>
    </row>
    <row r="202" spans="1:6" ht="14.5" thickBot="1" x14ac:dyDescent="0.3">
      <c r="A202" s="1356"/>
      <c r="B202" s="1356"/>
      <c r="C202" s="1356"/>
      <c r="D202" s="1356"/>
      <c r="E202" s="1356"/>
      <c r="F202" s="1356"/>
    </row>
    <row r="203" spans="1:6" ht="14.5" thickTop="1" x14ac:dyDescent="0.25">
      <c r="A203" s="2105" t="s">
        <v>103</v>
      </c>
      <c r="B203" s="2105"/>
      <c r="C203" s="2105"/>
      <c r="D203" s="2105"/>
      <c r="E203" s="2105"/>
      <c r="F203" s="1380">
        <f>SUM(F152:F202)</f>
        <v>0</v>
      </c>
    </row>
    <row r="204" spans="1:6" x14ac:dyDescent="0.25">
      <c r="A204" s="1375"/>
      <c r="B204" s="1365" t="s">
        <v>1044</v>
      </c>
      <c r="C204" s="1375"/>
      <c r="D204" s="1400"/>
      <c r="E204" s="1356"/>
      <c r="F204" s="1356"/>
    </row>
    <row r="205" spans="1:6" x14ac:dyDescent="0.25">
      <c r="A205" s="1375"/>
      <c r="B205" s="1365"/>
      <c r="C205" s="1375"/>
      <c r="D205" s="1400"/>
      <c r="E205" s="1356"/>
      <c r="F205" s="1356"/>
    </row>
    <row r="206" spans="1:6" ht="32.25" customHeight="1" x14ac:dyDescent="0.25">
      <c r="A206" s="1360" t="s">
        <v>1045</v>
      </c>
      <c r="B206" s="1363" t="s">
        <v>1046</v>
      </c>
      <c r="C206" s="1360" t="s">
        <v>48</v>
      </c>
      <c r="D206" s="1399">
        <v>0</v>
      </c>
      <c r="E206" s="1356"/>
      <c r="F206" s="1356">
        <f>D206*E206</f>
        <v>0</v>
      </c>
    </row>
    <row r="207" spans="1:6" x14ac:dyDescent="0.25">
      <c r="A207" s="1360"/>
      <c r="B207" s="1363"/>
      <c r="C207" s="1360"/>
      <c r="D207" s="1399"/>
      <c r="E207" s="1356"/>
      <c r="F207" s="1356"/>
    </row>
    <row r="208" spans="1:6" x14ac:dyDescent="0.25">
      <c r="A208" s="1360"/>
      <c r="B208" s="1378" t="s">
        <v>1047</v>
      </c>
      <c r="C208" s="1392"/>
      <c r="D208" s="1393"/>
      <c r="E208" s="1356"/>
      <c r="F208" s="1356"/>
    </row>
    <row r="209" spans="1:6" x14ac:dyDescent="0.25">
      <c r="A209" s="1360"/>
      <c r="B209" s="1371"/>
      <c r="C209" s="1392"/>
      <c r="D209" s="1393"/>
      <c r="E209" s="1356"/>
      <c r="F209" s="1356"/>
    </row>
    <row r="210" spans="1:6" ht="56" x14ac:dyDescent="0.25">
      <c r="A210" s="1360"/>
      <c r="B210" s="1367" t="s">
        <v>1048</v>
      </c>
      <c r="C210" s="1392"/>
      <c r="D210" s="1393"/>
      <c r="E210" s="1356"/>
      <c r="F210" s="1356"/>
    </row>
    <row r="211" spans="1:6" x14ac:dyDescent="0.25">
      <c r="A211" s="1360"/>
      <c r="B211" s="1371"/>
      <c r="C211" s="1392"/>
      <c r="D211" s="1393"/>
      <c r="E211" s="1356"/>
      <c r="F211" s="1356"/>
    </row>
    <row r="212" spans="1:6" ht="16.5" x14ac:dyDescent="0.25">
      <c r="A212" s="1360" t="s">
        <v>567</v>
      </c>
      <c r="B212" s="1371" t="s">
        <v>1049</v>
      </c>
      <c r="C212" s="1360" t="s">
        <v>966</v>
      </c>
      <c r="D212" s="923">
        <f>ROUNDUP((26*0.8)+(35*0.4),0)</f>
        <v>35</v>
      </c>
      <c r="E212" s="1356"/>
      <c r="F212" s="1356">
        <f>D212*E212</f>
        <v>0</v>
      </c>
    </row>
    <row r="213" spans="1:6" ht="16.5" x14ac:dyDescent="0.25">
      <c r="A213" s="1360" t="s">
        <v>569</v>
      </c>
      <c r="B213" s="1371" t="s">
        <v>1050</v>
      </c>
      <c r="C213" s="1360" t="s">
        <v>966</v>
      </c>
      <c r="D213" s="923">
        <f>ROUNDUP(((26*3)+(4.05*2))-((0.9*2.4*2)+(1.5*1.5*3)+(3.8*2.4)),0)</f>
        <v>66</v>
      </c>
      <c r="E213" s="1356"/>
      <c r="F213" s="1356">
        <f>D213*E213</f>
        <v>0</v>
      </c>
    </row>
    <row r="214" spans="1:6" s="1490" customFormat="1" ht="12.5" x14ac:dyDescent="0.25">
      <c r="A214" s="923" t="s">
        <v>2072</v>
      </c>
      <c r="B214" s="1488" t="s">
        <v>2073</v>
      </c>
      <c r="C214" s="923" t="s">
        <v>48</v>
      </c>
      <c r="D214" s="923">
        <f>1.2*1.2*2+0.12</f>
        <v>3</v>
      </c>
      <c r="E214" s="1489"/>
      <c r="F214" s="1487">
        <f>D214*E214</f>
        <v>0</v>
      </c>
    </row>
    <row r="215" spans="1:6" x14ac:dyDescent="0.25">
      <c r="A215" s="1360"/>
      <c r="B215" s="1371"/>
      <c r="C215" s="1360"/>
      <c r="D215" s="1368"/>
      <c r="E215" s="1356"/>
      <c r="F215" s="1356"/>
    </row>
    <row r="216" spans="1:6" x14ac:dyDescent="0.25">
      <c r="A216" s="1360"/>
      <c r="B216" s="1365" t="s">
        <v>1051</v>
      </c>
      <c r="C216" s="1360"/>
      <c r="D216" s="1376"/>
      <c r="E216" s="1356"/>
      <c r="F216" s="1356"/>
    </row>
    <row r="217" spans="1:6" x14ac:dyDescent="0.25">
      <c r="A217" s="1360"/>
      <c r="B217" s="1367"/>
      <c r="C217" s="1360"/>
      <c r="D217" s="1403"/>
      <c r="E217" s="1356"/>
      <c r="F217" s="1356"/>
    </row>
    <row r="218" spans="1:6" ht="42" x14ac:dyDescent="0.25">
      <c r="A218" s="1360"/>
      <c r="B218" s="1367" t="s">
        <v>1353</v>
      </c>
      <c r="C218" s="1360"/>
      <c r="D218" s="1403"/>
      <c r="E218" s="1356"/>
      <c r="F218" s="1356"/>
    </row>
    <row r="219" spans="1:6" x14ac:dyDescent="0.25">
      <c r="A219" s="1360"/>
      <c r="B219" s="1367"/>
      <c r="C219" s="1360"/>
      <c r="D219" s="1403"/>
      <c r="E219" s="1356"/>
      <c r="F219" s="1356"/>
    </row>
    <row r="220" spans="1:6" ht="16.5" x14ac:dyDescent="0.25">
      <c r="A220" s="1360" t="s">
        <v>1052</v>
      </c>
      <c r="B220" s="1371" t="s">
        <v>1053</v>
      </c>
      <c r="C220" s="1360" t="s">
        <v>966</v>
      </c>
      <c r="D220" s="923">
        <f>0.2*1.2*4+0.2*4+0.24</f>
        <v>2</v>
      </c>
      <c r="E220" s="1356"/>
      <c r="F220" s="1356">
        <f>D220*E220</f>
        <v>0</v>
      </c>
    </row>
    <row r="221" spans="1:6" x14ac:dyDescent="0.25">
      <c r="A221" s="1360"/>
      <c r="B221" s="1371"/>
      <c r="C221" s="1360"/>
      <c r="D221" s="1368"/>
      <c r="E221" s="1356"/>
      <c r="F221" s="1356"/>
    </row>
    <row r="222" spans="1:6" x14ac:dyDescent="0.25">
      <c r="A222" s="1360"/>
      <c r="B222" s="1361" t="s">
        <v>434</v>
      </c>
      <c r="C222" s="1360"/>
      <c r="D222" s="1382"/>
      <c r="E222" s="1356"/>
      <c r="F222" s="1356"/>
    </row>
    <row r="223" spans="1:6" x14ac:dyDescent="0.25">
      <c r="A223" s="1360"/>
      <c r="B223" s="1378" t="s">
        <v>574</v>
      </c>
      <c r="C223" s="1360"/>
      <c r="D223" s="1366"/>
      <c r="E223" s="1356"/>
      <c r="F223" s="1356"/>
    </row>
    <row r="224" spans="1:6" x14ac:dyDescent="0.25">
      <c r="A224" s="1360"/>
      <c r="B224" s="1379" t="s">
        <v>575</v>
      </c>
      <c r="C224" s="1360"/>
      <c r="D224" s="1366"/>
      <c r="E224" s="1356"/>
      <c r="F224" s="1356"/>
    </row>
    <row r="225" spans="1:6" ht="28" x14ac:dyDescent="0.25">
      <c r="A225" s="1360"/>
      <c r="B225" s="1367" t="s">
        <v>1054</v>
      </c>
      <c r="C225" s="1360"/>
      <c r="D225" s="1368"/>
      <c r="E225" s="1356"/>
      <c r="F225" s="1356"/>
    </row>
    <row r="226" spans="1:6" x14ac:dyDescent="0.25">
      <c r="A226" s="1360"/>
      <c r="B226" s="1371"/>
      <c r="C226" s="1360"/>
      <c r="D226" s="1366"/>
      <c r="E226" s="1356"/>
      <c r="F226" s="1356"/>
    </row>
    <row r="227" spans="1:6" ht="28" x14ac:dyDescent="0.25">
      <c r="A227" s="1360" t="s">
        <v>577</v>
      </c>
      <c r="B227" s="1357" t="s">
        <v>1055</v>
      </c>
      <c r="C227" s="1360" t="s">
        <v>48</v>
      </c>
      <c r="D227" s="923">
        <f>(26*0.225)</f>
        <v>5.8500000000000005</v>
      </c>
      <c r="E227" s="1356"/>
      <c r="F227" s="1356">
        <f>D227*E227</f>
        <v>0</v>
      </c>
    </row>
    <row r="228" spans="1:6" x14ac:dyDescent="0.25">
      <c r="A228" s="1360"/>
      <c r="B228" s="1357"/>
      <c r="C228" s="1360"/>
      <c r="D228" s="1362"/>
      <c r="E228" s="1356"/>
      <c r="F228" s="1356"/>
    </row>
    <row r="229" spans="1:6" ht="28" x14ac:dyDescent="0.25">
      <c r="A229" s="1360"/>
      <c r="B229" s="1367" t="s">
        <v>1056</v>
      </c>
      <c r="C229" s="1360"/>
      <c r="D229" s="1366"/>
      <c r="E229" s="1356"/>
      <c r="F229" s="1356"/>
    </row>
    <row r="230" spans="1:6" x14ac:dyDescent="0.25">
      <c r="A230" s="1360"/>
      <c r="B230" s="1371"/>
      <c r="C230" s="1360"/>
      <c r="D230" s="1366"/>
      <c r="E230" s="1356"/>
      <c r="F230" s="1356"/>
    </row>
    <row r="231" spans="1:6" ht="28" x14ac:dyDescent="0.25">
      <c r="A231" s="1360" t="s">
        <v>1057</v>
      </c>
      <c r="B231" s="1357" t="s">
        <v>1058</v>
      </c>
      <c r="C231" s="1360" t="s">
        <v>48</v>
      </c>
      <c r="D231" s="923">
        <f>ROUNDUP(D213-(3.858*3),0)</f>
        <v>55</v>
      </c>
      <c r="E231" s="1356"/>
      <c r="F231" s="1356">
        <f>D231*E231</f>
        <v>0</v>
      </c>
    </row>
    <row r="232" spans="1:6" x14ac:dyDescent="0.25">
      <c r="A232" s="1360"/>
      <c r="B232" s="1357"/>
      <c r="C232" s="1360"/>
      <c r="D232" s="1368"/>
      <c r="E232" s="1356"/>
      <c r="F232" s="1356"/>
    </row>
    <row r="233" spans="1:6" x14ac:dyDescent="0.25">
      <c r="A233" s="1360"/>
      <c r="B233" s="1378" t="s">
        <v>439</v>
      </c>
      <c r="C233" s="1360"/>
      <c r="D233" s="1382"/>
      <c r="E233" s="1356"/>
      <c r="F233" s="1356"/>
    </row>
    <row r="234" spans="1:6" x14ac:dyDescent="0.25">
      <c r="A234" s="1360"/>
      <c r="B234" s="1378"/>
      <c r="C234" s="1360"/>
      <c r="D234" s="1382"/>
      <c r="E234" s="1356"/>
      <c r="F234" s="1356"/>
    </row>
    <row r="235" spans="1:6" x14ac:dyDescent="0.25">
      <c r="A235" s="1360"/>
      <c r="B235" s="1379" t="s">
        <v>579</v>
      </c>
      <c r="C235" s="1360"/>
      <c r="D235" s="1366"/>
      <c r="E235" s="1356"/>
      <c r="F235" s="1356"/>
    </row>
    <row r="236" spans="1:6" x14ac:dyDescent="0.25">
      <c r="A236" s="1360"/>
      <c r="B236" s="1379"/>
      <c r="C236" s="1360"/>
      <c r="D236" s="1366"/>
      <c r="E236" s="1356"/>
      <c r="F236" s="1356"/>
    </row>
    <row r="237" spans="1:6" ht="28" x14ac:dyDescent="0.25">
      <c r="A237" s="1360"/>
      <c r="B237" s="1367" t="s">
        <v>1059</v>
      </c>
      <c r="C237" s="1360"/>
      <c r="D237" s="1366"/>
      <c r="E237" s="1356"/>
      <c r="F237" s="1356"/>
    </row>
    <row r="238" spans="1:6" x14ac:dyDescent="0.25">
      <c r="A238" s="1360"/>
      <c r="B238" s="1371"/>
      <c r="C238" s="1360"/>
      <c r="D238" s="1382"/>
      <c r="E238" s="1356"/>
      <c r="F238" s="1356"/>
    </row>
    <row r="239" spans="1:6" ht="28" x14ac:dyDescent="0.25">
      <c r="A239" s="1360" t="s">
        <v>1060</v>
      </c>
      <c r="B239" s="1357" t="s">
        <v>1058</v>
      </c>
      <c r="C239" s="1360" t="s">
        <v>966</v>
      </c>
      <c r="D239" s="923">
        <f>ROUNDUP(((26*3)+(4.05*2))-((0.9*2.4*2)+(1.5*1.5*3)+(3.8*2.4)),0)</f>
        <v>66</v>
      </c>
      <c r="E239" s="1356"/>
      <c r="F239" s="1356">
        <f>D239*E239</f>
        <v>0</v>
      </c>
    </row>
    <row r="240" spans="1:6" x14ac:dyDescent="0.25">
      <c r="A240" s="1360"/>
      <c r="B240" s="1357"/>
      <c r="C240" s="1360"/>
      <c r="D240" s="1389"/>
      <c r="E240" s="1356"/>
      <c r="F240" s="1356"/>
    </row>
    <row r="241" spans="1:6" x14ac:dyDescent="0.25">
      <c r="A241" s="1360"/>
      <c r="B241" s="1361" t="s">
        <v>444</v>
      </c>
      <c r="C241" s="1360"/>
      <c r="D241" s="1389"/>
      <c r="E241" s="1356"/>
      <c r="F241" s="1356"/>
    </row>
    <row r="242" spans="1:6" x14ac:dyDescent="0.25">
      <c r="A242" s="1360"/>
      <c r="B242" s="1361"/>
      <c r="C242" s="1360"/>
      <c r="D242" s="1389"/>
      <c r="E242" s="1356"/>
      <c r="F242" s="1356"/>
    </row>
    <row r="243" spans="1:6" ht="28" x14ac:dyDescent="0.25">
      <c r="A243" s="1404"/>
      <c r="B243" s="1367" t="s">
        <v>570</v>
      </c>
      <c r="C243" s="1046"/>
      <c r="D243" s="1405"/>
      <c r="E243" s="1406"/>
      <c r="F243" s="642"/>
    </row>
    <row r="244" spans="1:6" ht="14.5" thickBot="1" x14ac:dyDescent="0.3">
      <c r="A244" s="1360" t="s">
        <v>1369</v>
      </c>
      <c r="B244" s="1357" t="s">
        <v>1629</v>
      </c>
      <c r="C244" s="1360" t="s">
        <v>126</v>
      </c>
      <c r="D244" s="923">
        <v>26</v>
      </c>
      <c r="E244" s="1374"/>
      <c r="F244" s="1356">
        <f>D244*E244</f>
        <v>0</v>
      </c>
    </row>
    <row r="245" spans="1:6" ht="14.5" thickTop="1" x14ac:dyDescent="0.25">
      <c r="A245" s="2105" t="s">
        <v>103</v>
      </c>
      <c r="B245" s="2105"/>
      <c r="C245" s="2105"/>
      <c r="D245" s="2105"/>
      <c r="E245" s="2105"/>
      <c r="F245" s="1380">
        <f>SUM(F204:F244)</f>
        <v>0</v>
      </c>
    </row>
    <row r="246" spans="1:6" x14ac:dyDescent="0.25">
      <c r="A246" s="1360"/>
      <c r="B246" s="1407" t="s">
        <v>449</v>
      </c>
      <c r="C246" s="1360"/>
      <c r="D246" s="1368"/>
      <c r="E246" s="1374"/>
      <c r="F246" s="1374"/>
    </row>
    <row r="247" spans="1:6" x14ac:dyDescent="0.25">
      <c r="A247" s="1360"/>
      <c r="B247" s="1378"/>
      <c r="C247" s="1360"/>
      <c r="D247" s="1368"/>
      <c r="E247" s="1374"/>
      <c r="F247" s="1374"/>
    </row>
    <row r="248" spans="1:6" ht="28" x14ac:dyDescent="0.25">
      <c r="A248" s="1360" t="s">
        <v>377</v>
      </c>
      <c r="B248" s="1357" t="s">
        <v>1061</v>
      </c>
      <c r="C248" s="1360" t="s">
        <v>48</v>
      </c>
      <c r="D248" s="1368">
        <f>D231</f>
        <v>55</v>
      </c>
      <c r="E248" s="1374"/>
      <c r="F248" s="1356">
        <f>D248*E248</f>
        <v>0</v>
      </c>
    </row>
    <row r="249" spans="1:6" x14ac:dyDescent="0.25">
      <c r="A249" s="1360"/>
      <c r="B249" s="1357"/>
      <c r="C249" s="1360"/>
      <c r="D249" s="1403"/>
      <c r="E249" s="1374"/>
      <c r="F249" s="1356"/>
    </row>
    <row r="250" spans="1:6" x14ac:dyDescent="0.25">
      <c r="A250" s="1360"/>
      <c r="B250" s="1365" t="s">
        <v>454</v>
      </c>
      <c r="C250" s="1360"/>
      <c r="D250" s="1403"/>
      <c r="E250" s="1374"/>
      <c r="F250" s="1356"/>
    </row>
    <row r="251" spans="1:6" ht="70" x14ac:dyDescent="0.25">
      <c r="A251" s="1360" t="s">
        <v>1062</v>
      </c>
      <c r="B251" s="1357" t="s">
        <v>1063</v>
      </c>
      <c r="C251" s="1360" t="s">
        <v>966</v>
      </c>
      <c r="D251" s="1362">
        <v>45</v>
      </c>
      <c r="E251" s="1356"/>
      <c r="F251" s="1356">
        <f>D251*E251</f>
        <v>0</v>
      </c>
    </row>
    <row r="252" spans="1:6" x14ac:dyDescent="0.25">
      <c r="A252" s="1360"/>
      <c r="B252" s="1363"/>
      <c r="C252" s="1360"/>
      <c r="D252" s="1382"/>
      <c r="E252" s="1356"/>
      <c r="F252" s="1356"/>
    </row>
    <row r="253" spans="1:6" x14ac:dyDescent="0.25">
      <c r="A253" s="1360"/>
      <c r="B253" s="1361" t="s">
        <v>457</v>
      </c>
      <c r="C253" s="1360"/>
      <c r="D253" s="1382"/>
      <c r="E253" s="1356"/>
      <c r="F253" s="1356"/>
    </row>
    <row r="254" spans="1:6" x14ac:dyDescent="0.25">
      <c r="A254" s="1360"/>
      <c r="B254" s="1363"/>
      <c r="C254" s="1360"/>
      <c r="D254" s="1382"/>
      <c r="E254" s="1356"/>
      <c r="F254" s="1356"/>
    </row>
    <row r="255" spans="1:6" x14ac:dyDescent="0.25">
      <c r="A255" s="1360"/>
      <c r="B255" s="1386" t="s">
        <v>1064</v>
      </c>
      <c r="C255" s="1360"/>
      <c r="D255" s="1382"/>
      <c r="E255" s="1356"/>
      <c r="F255" s="1356"/>
    </row>
    <row r="256" spans="1:6" x14ac:dyDescent="0.25">
      <c r="A256" s="1360"/>
      <c r="B256" s="1386"/>
      <c r="C256" s="1360"/>
      <c r="D256" s="1382"/>
      <c r="E256" s="1356"/>
      <c r="F256" s="1356"/>
    </row>
    <row r="257" spans="1:6" ht="28" x14ac:dyDescent="0.25">
      <c r="A257" s="1360"/>
      <c r="B257" s="1367" t="s">
        <v>1065</v>
      </c>
      <c r="C257" s="1360"/>
      <c r="D257" s="1382"/>
      <c r="E257" s="1356"/>
      <c r="F257" s="1356"/>
    </row>
    <row r="258" spans="1:6" x14ac:dyDescent="0.25">
      <c r="A258" s="1360"/>
      <c r="B258" s="1379"/>
      <c r="C258" s="1360"/>
      <c r="D258" s="1382"/>
      <c r="E258" s="1356"/>
      <c r="F258" s="1356"/>
    </row>
    <row r="259" spans="1:6" ht="28" x14ac:dyDescent="0.25">
      <c r="A259" s="1360" t="s">
        <v>1066</v>
      </c>
      <c r="B259" s="1357" t="s">
        <v>1067</v>
      </c>
      <c r="C259" s="1360" t="s">
        <v>48</v>
      </c>
      <c r="D259" s="1389">
        <v>35</v>
      </c>
      <c r="E259" s="1356"/>
      <c r="F259" s="1356">
        <f>D259*E259</f>
        <v>0</v>
      </c>
    </row>
    <row r="260" spans="1:6" x14ac:dyDescent="0.25">
      <c r="A260" s="1360"/>
      <c r="B260" s="1357"/>
      <c r="C260" s="1360"/>
      <c r="D260" s="1389" t="s">
        <v>956</v>
      </c>
      <c r="E260" s="1356"/>
      <c r="F260" s="1356"/>
    </row>
    <row r="261" spans="1:6" ht="42" x14ac:dyDescent="0.25">
      <c r="A261" s="1360"/>
      <c r="B261" s="1367" t="s">
        <v>1068</v>
      </c>
      <c r="C261" s="1360"/>
      <c r="D261" s="1382"/>
      <c r="E261" s="1356"/>
      <c r="F261" s="1356"/>
    </row>
    <row r="262" spans="1:6" x14ac:dyDescent="0.25">
      <c r="A262" s="1360"/>
      <c r="B262" s="1379"/>
      <c r="C262" s="1360"/>
      <c r="D262" s="1382"/>
      <c r="E262" s="1356"/>
      <c r="F262" s="1356"/>
    </row>
    <row r="263" spans="1:6" x14ac:dyDescent="0.25">
      <c r="A263" s="1360" t="s">
        <v>1069</v>
      </c>
      <c r="B263" s="1371" t="s">
        <v>1053</v>
      </c>
      <c r="C263" s="1408" t="s">
        <v>126</v>
      </c>
      <c r="D263" s="1409">
        <v>26</v>
      </c>
      <c r="E263" s="1356"/>
      <c r="F263" s="1356">
        <f>D263*E263</f>
        <v>0</v>
      </c>
    </row>
    <row r="264" spans="1:6" x14ac:dyDescent="0.25">
      <c r="A264" s="1360"/>
      <c r="B264" s="1357"/>
      <c r="C264" s="1360"/>
      <c r="D264" s="1389"/>
      <c r="E264" s="1356"/>
      <c r="F264" s="1356"/>
    </row>
    <row r="265" spans="1:6" x14ac:dyDescent="0.25">
      <c r="A265" s="1360"/>
      <c r="B265" s="1386" t="s">
        <v>618</v>
      </c>
      <c r="C265" s="1360"/>
      <c r="D265" s="1382"/>
      <c r="E265" s="1356"/>
      <c r="F265" s="1356"/>
    </row>
    <row r="266" spans="1:6" x14ac:dyDescent="0.25">
      <c r="A266" s="1360"/>
      <c r="B266" s="1386"/>
      <c r="C266" s="1360"/>
      <c r="D266" s="1382"/>
      <c r="E266" s="1356"/>
      <c r="F266" s="1356"/>
    </row>
    <row r="267" spans="1:6" ht="42" x14ac:dyDescent="0.25">
      <c r="A267" s="1360"/>
      <c r="B267" s="1367" t="s">
        <v>1070</v>
      </c>
      <c r="C267" s="1360"/>
      <c r="D267" s="1382"/>
      <c r="E267" s="1356"/>
      <c r="F267" s="1356"/>
    </row>
    <row r="268" spans="1:6" x14ac:dyDescent="0.25">
      <c r="A268" s="1360"/>
      <c r="B268" s="1363"/>
      <c r="C268" s="1360"/>
      <c r="D268" s="1382"/>
      <c r="E268" s="1356"/>
      <c r="F268" s="1356"/>
    </row>
    <row r="269" spans="1:6" ht="28" x14ac:dyDescent="0.25">
      <c r="A269" s="1360" t="s">
        <v>460</v>
      </c>
      <c r="B269" s="1357" t="s">
        <v>620</v>
      </c>
      <c r="C269" s="1360" t="s">
        <v>48</v>
      </c>
      <c r="D269" s="1389">
        <f>D259</f>
        <v>35</v>
      </c>
      <c r="E269" s="1356"/>
      <c r="F269" s="1356">
        <f>D269*E269</f>
        <v>0</v>
      </c>
    </row>
    <row r="270" spans="1:6" x14ac:dyDescent="0.25">
      <c r="A270" s="1360"/>
      <c r="B270" s="1357"/>
      <c r="C270" s="1360"/>
      <c r="D270" s="1389"/>
      <c r="E270" s="1356"/>
      <c r="F270" s="1356"/>
    </row>
    <row r="271" spans="1:6" x14ac:dyDescent="0.25">
      <c r="A271" s="1360"/>
      <c r="B271" s="1378" t="s">
        <v>151</v>
      </c>
      <c r="C271" s="1360"/>
      <c r="D271" s="1389"/>
      <c r="E271" s="1356"/>
      <c r="F271" s="1356"/>
    </row>
    <row r="272" spans="1:6" x14ac:dyDescent="0.25">
      <c r="A272" s="1491"/>
      <c r="B272" s="1492" t="s">
        <v>1071</v>
      </c>
      <c r="C272" s="1493"/>
      <c r="D272" s="1410"/>
      <c r="E272" s="1410"/>
      <c r="F272" s="1410"/>
    </row>
    <row r="273" spans="1:6" ht="28" x14ac:dyDescent="0.25">
      <c r="A273" s="1491" t="s">
        <v>1072</v>
      </c>
      <c r="B273" s="1494" t="s">
        <v>1073</v>
      </c>
      <c r="C273" s="1493" t="s">
        <v>126</v>
      </c>
      <c r="D273" s="1495">
        <v>0</v>
      </c>
      <c r="E273" s="1411"/>
      <c r="F273" s="1412">
        <f>D273*E273</f>
        <v>0</v>
      </c>
    </row>
    <row r="274" spans="1:6" x14ac:dyDescent="0.25">
      <c r="A274" s="1491"/>
      <c r="B274" s="1494"/>
      <c r="C274" s="1493"/>
      <c r="D274" s="1495"/>
      <c r="E274" s="1411"/>
      <c r="F274" s="1413"/>
    </row>
    <row r="275" spans="1:6" x14ac:dyDescent="0.25">
      <c r="A275" s="1493"/>
      <c r="B275" s="1496" t="s">
        <v>286</v>
      </c>
      <c r="C275" s="1493"/>
      <c r="D275" s="1497"/>
      <c r="E275" s="1414"/>
      <c r="F275" s="1414"/>
    </row>
    <row r="276" spans="1:6" ht="28" x14ac:dyDescent="0.25">
      <c r="A276" s="1491" t="s">
        <v>1074</v>
      </c>
      <c r="B276" s="1498" t="s">
        <v>1075</v>
      </c>
      <c r="C276" s="1493" t="s">
        <v>19</v>
      </c>
      <c r="D276" s="1495">
        <v>0</v>
      </c>
      <c r="E276" s="1411"/>
      <c r="F276" s="1412">
        <f>D276*E276</f>
        <v>0</v>
      </c>
    </row>
    <row r="277" spans="1:6" x14ac:dyDescent="0.25">
      <c r="A277" s="1491"/>
      <c r="B277" s="1499"/>
      <c r="C277" s="1491"/>
      <c r="D277" s="1500"/>
      <c r="E277" s="1415"/>
      <c r="F277" s="1410"/>
    </row>
    <row r="278" spans="1:6" x14ac:dyDescent="0.25">
      <c r="A278" s="1500" t="s">
        <v>1076</v>
      </c>
      <c r="B278" s="1501" t="s">
        <v>1077</v>
      </c>
      <c r="C278" s="1491" t="s">
        <v>126</v>
      </c>
      <c r="D278" s="1502">
        <v>0</v>
      </c>
      <c r="E278" s="1416"/>
      <c r="F278" s="1412">
        <f>D278*E278</f>
        <v>0</v>
      </c>
    </row>
    <row r="279" spans="1:6" x14ac:dyDescent="0.25">
      <c r="A279" s="1500"/>
      <c r="B279" s="1501"/>
      <c r="C279" s="1491"/>
      <c r="D279" s="1502"/>
      <c r="E279" s="1410"/>
      <c r="F279" s="1412"/>
    </row>
    <row r="280" spans="1:6" x14ac:dyDescent="0.25">
      <c r="A280" s="1500"/>
      <c r="B280" s="1499" t="s">
        <v>1078</v>
      </c>
      <c r="C280" s="1491"/>
      <c r="D280" s="1502"/>
      <c r="E280" s="1410"/>
      <c r="F280" s="1417"/>
    </row>
    <row r="281" spans="1:6" x14ac:dyDescent="0.25">
      <c r="A281" s="1503" t="s">
        <v>1079</v>
      </c>
      <c r="B281" s="1504" t="s">
        <v>2074</v>
      </c>
      <c r="C281" s="1503" t="s">
        <v>649</v>
      </c>
      <c r="D281" s="1505">
        <v>0</v>
      </c>
      <c r="E281" s="819"/>
      <c r="F281" s="1412">
        <f>D281*E281</f>
        <v>0</v>
      </c>
    </row>
    <row r="282" spans="1:6" x14ac:dyDescent="0.25">
      <c r="A282" s="1500"/>
      <c r="B282" s="1501"/>
      <c r="C282" s="1491"/>
      <c r="D282" s="1502"/>
      <c r="E282" s="1410"/>
      <c r="F282" s="1417"/>
    </row>
    <row r="283" spans="1:6" ht="44.25" customHeight="1" x14ac:dyDescent="0.25">
      <c r="A283" s="1500" t="s">
        <v>1080</v>
      </c>
      <c r="B283" s="1501" t="s">
        <v>1081</v>
      </c>
      <c r="C283" s="1491" t="s">
        <v>649</v>
      </c>
      <c r="D283" s="1502">
        <v>0</v>
      </c>
      <c r="E283" s="1410"/>
      <c r="F283" s="1412">
        <f>D283*E283</f>
        <v>0</v>
      </c>
    </row>
    <row r="284" spans="1:6" ht="14.5" thickBot="1" x14ac:dyDescent="0.3">
      <c r="A284" s="1360"/>
      <c r="B284" s="1357"/>
      <c r="C284" s="1360"/>
      <c r="D284" s="1389"/>
      <c r="E284" s="1356"/>
      <c r="F284" s="1356"/>
    </row>
    <row r="285" spans="1:6" ht="14.5" thickTop="1" x14ac:dyDescent="0.25">
      <c r="A285" s="2106" t="s">
        <v>103</v>
      </c>
      <c r="B285" s="2106"/>
      <c r="C285" s="2106"/>
      <c r="D285" s="2106"/>
      <c r="E285" s="2106"/>
      <c r="F285" s="1422">
        <f>SUM(F246:F284)</f>
        <v>0</v>
      </c>
    </row>
    <row r="286" spans="1:6" ht="28" x14ac:dyDescent="0.25">
      <c r="A286" s="1360"/>
      <c r="B286" s="1506" t="s">
        <v>1082</v>
      </c>
      <c r="C286" s="1360"/>
      <c r="D286" s="1389"/>
      <c r="E286" s="1356"/>
      <c r="F286" s="1356"/>
    </row>
    <row r="287" spans="1:6" x14ac:dyDescent="0.25">
      <c r="A287" s="1360"/>
      <c r="B287" s="1418"/>
      <c r="C287" s="1419"/>
      <c r="D287" s="1360"/>
      <c r="E287" s="1356"/>
      <c r="F287" s="1356"/>
    </row>
    <row r="288" spans="1:6" ht="56" x14ac:dyDescent="0.25">
      <c r="A288" s="1507" t="s">
        <v>1083</v>
      </c>
      <c r="B288" s="1363" t="s">
        <v>1084</v>
      </c>
      <c r="C288" s="1360" t="s">
        <v>48</v>
      </c>
      <c r="D288" s="1362">
        <v>35</v>
      </c>
      <c r="E288" s="1356"/>
      <c r="F288" s="1356">
        <f>D288*E288</f>
        <v>0</v>
      </c>
    </row>
    <row r="289" spans="1:6" x14ac:dyDescent="0.25">
      <c r="A289" s="1360"/>
      <c r="B289" s="1357"/>
      <c r="C289" s="1360"/>
      <c r="D289" s="1366"/>
      <c r="E289" s="1356"/>
      <c r="F289" s="1356"/>
    </row>
    <row r="290" spans="1:6" x14ac:dyDescent="0.25">
      <c r="A290" s="1360"/>
      <c r="B290" s="1508" t="s">
        <v>1085</v>
      </c>
      <c r="C290" s="1360"/>
      <c r="D290" s="1366"/>
      <c r="E290" s="1356"/>
      <c r="F290" s="1356"/>
    </row>
    <row r="291" spans="1:6" x14ac:dyDescent="0.25">
      <c r="A291" s="1360"/>
      <c r="B291" s="1508"/>
      <c r="C291" s="1360"/>
      <c r="D291" s="1366"/>
      <c r="E291" s="1356"/>
      <c r="F291" s="1356"/>
    </row>
    <row r="292" spans="1:6" ht="27.75" customHeight="1" x14ac:dyDescent="0.25">
      <c r="A292" s="1500"/>
      <c r="B292" s="1509" t="s">
        <v>1086</v>
      </c>
      <c r="C292" s="1493"/>
      <c r="D292" s="1502"/>
      <c r="E292" s="1416"/>
      <c r="F292" s="1410"/>
    </row>
    <row r="293" spans="1:6" x14ac:dyDescent="0.25">
      <c r="A293" s="1500" t="s">
        <v>470</v>
      </c>
      <c r="B293" s="1494" t="s">
        <v>1087</v>
      </c>
      <c r="C293" s="1493" t="s">
        <v>19</v>
      </c>
      <c r="D293" s="1495">
        <v>0</v>
      </c>
      <c r="E293" s="1416"/>
      <c r="F293" s="1412">
        <f>D293*E293</f>
        <v>0</v>
      </c>
    </row>
    <row r="294" spans="1:6" x14ac:dyDescent="0.25">
      <c r="A294" s="1500" t="s">
        <v>510</v>
      </c>
      <c r="B294" s="1510" t="s">
        <v>1088</v>
      </c>
      <c r="C294" s="1493" t="s">
        <v>19</v>
      </c>
      <c r="D294" s="1495">
        <v>0</v>
      </c>
      <c r="E294" s="1416"/>
      <c r="F294" s="1356">
        <f>D294*E294</f>
        <v>0</v>
      </c>
    </row>
    <row r="295" spans="1:6" x14ac:dyDescent="0.25">
      <c r="A295" s="1500"/>
      <c r="B295" s="1510"/>
      <c r="C295" s="1493"/>
      <c r="D295" s="1495"/>
      <c r="E295" s="1416"/>
      <c r="F295" s="1412"/>
    </row>
    <row r="296" spans="1:6" ht="29.25" customHeight="1" x14ac:dyDescent="0.25">
      <c r="A296" s="1500"/>
      <c r="B296" s="1509" t="s">
        <v>1089</v>
      </c>
      <c r="C296" s="1493"/>
      <c r="D296" s="1502"/>
      <c r="E296" s="1416"/>
      <c r="F296" s="1410"/>
    </row>
    <row r="297" spans="1:6" ht="20.25" customHeight="1" x14ac:dyDescent="0.25">
      <c r="A297" s="1500" t="s">
        <v>468</v>
      </c>
      <c r="B297" s="1510" t="s">
        <v>2075</v>
      </c>
      <c r="C297" s="1493" t="s">
        <v>19</v>
      </c>
      <c r="D297" s="1495">
        <v>2</v>
      </c>
      <c r="E297" s="1416"/>
      <c r="F297" s="1412">
        <f>D297*E297</f>
        <v>0</v>
      </c>
    </row>
    <row r="298" spans="1:6" ht="20.25" customHeight="1" x14ac:dyDescent="0.25">
      <c r="A298" s="1500" t="s">
        <v>607</v>
      </c>
      <c r="B298" s="1510" t="s">
        <v>1090</v>
      </c>
      <c r="C298" s="1493" t="s">
        <v>19</v>
      </c>
      <c r="D298" s="1495">
        <v>0</v>
      </c>
      <c r="E298" s="1420"/>
      <c r="F298" s="1412">
        <f>D298*E298</f>
        <v>0</v>
      </c>
    </row>
    <row r="299" spans="1:6" x14ac:dyDescent="0.25">
      <c r="A299" s="1500"/>
      <c r="B299" s="1510"/>
      <c r="C299" s="1493"/>
      <c r="D299" s="1502"/>
      <c r="E299" s="1416"/>
      <c r="F299" s="1410"/>
    </row>
    <row r="300" spans="1:6" ht="42" x14ac:dyDescent="0.25">
      <c r="A300" s="1500" t="s">
        <v>609</v>
      </c>
      <c r="B300" s="1357" t="s">
        <v>1091</v>
      </c>
      <c r="C300" s="1360" t="s">
        <v>19</v>
      </c>
      <c r="D300" s="1368">
        <v>2</v>
      </c>
      <c r="E300" s="1420"/>
      <c r="F300" s="1356">
        <f>D300*E300</f>
        <v>0</v>
      </c>
    </row>
    <row r="301" spans="1:6" x14ac:dyDescent="0.25">
      <c r="A301" s="1500"/>
      <c r="B301" s="1510"/>
      <c r="C301" s="1493"/>
      <c r="D301" s="1502"/>
      <c r="E301" s="1416"/>
      <c r="F301" s="1410"/>
    </row>
    <row r="302" spans="1:6" ht="29" x14ac:dyDescent="0.25">
      <c r="A302" s="1500"/>
      <c r="B302" s="1509" t="s">
        <v>1092</v>
      </c>
      <c r="C302" s="1511"/>
      <c r="D302" s="1512"/>
      <c r="E302" s="1421"/>
      <c r="F302" s="1410"/>
    </row>
    <row r="303" spans="1:6" ht="20.25" customHeight="1" x14ac:dyDescent="0.25">
      <c r="A303" s="1500" t="s">
        <v>603</v>
      </c>
      <c r="B303" s="1510" t="s">
        <v>1093</v>
      </c>
      <c r="C303" s="1493" t="s">
        <v>19</v>
      </c>
      <c r="D303" s="1495">
        <v>2</v>
      </c>
      <c r="E303" s="1416"/>
      <c r="F303" s="1412">
        <f>D303*E303</f>
        <v>0</v>
      </c>
    </row>
    <row r="304" spans="1:6" ht="20.25" customHeight="1" x14ac:dyDescent="0.25">
      <c r="A304" s="1360"/>
      <c r="B304" s="1363"/>
      <c r="C304" s="1360"/>
      <c r="D304" s="1382"/>
      <c r="E304" s="1356"/>
      <c r="F304" s="1356">
        <f>D304*E304</f>
        <v>0</v>
      </c>
    </row>
    <row r="305" spans="1:6" ht="20.25" customHeight="1" x14ac:dyDescent="0.25">
      <c r="A305" s="1500"/>
      <c r="B305" s="1492" t="s">
        <v>1094</v>
      </c>
      <c r="C305" s="1511"/>
      <c r="D305" s="1512"/>
      <c r="E305" s="1421"/>
      <c r="F305" s="1410"/>
    </row>
    <row r="306" spans="1:6" ht="14.5" x14ac:dyDescent="0.25">
      <c r="A306" s="1500"/>
      <c r="B306" s="1509" t="s">
        <v>1095</v>
      </c>
      <c r="C306" s="1493"/>
      <c r="D306" s="1513"/>
      <c r="E306" s="1416"/>
      <c r="F306" s="1410"/>
    </row>
    <row r="307" spans="1:6" ht="19.5" customHeight="1" x14ac:dyDescent="0.25">
      <c r="A307" s="1491" t="s">
        <v>1096</v>
      </c>
      <c r="B307" s="1501" t="s">
        <v>1097</v>
      </c>
      <c r="C307" s="1491" t="s">
        <v>48</v>
      </c>
      <c r="D307" s="1502">
        <f>D213</f>
        <v>66</v>
      </c>
      <c r="E307" s="1410"/>
      <c r="F307" s="1412">
        <f>D307*E307</f>
        <v>0</v>
      </c>
    </row>
    <row r="308" spans="1:6" ht="28" x14ac:dyDescent="0.25">
      <c r="A308" s="1493" t="s">
        <v>635</v>
      </c>
      <c r="B308" s="1510" t="s">
        <v>1098</v>
      </c>
      <c r="C308" s="1491" t="s">
        <v>1099</v>
      </c>
      <c r="D308" s="1514">
        <f>D288</f>
        <v>35</v>
      </c>
      <c r="E308" s="1415"/>
      <c r="F308" s="1412">
        <f>D308*E308</f>
        <v>0</v>
      </c>
    </row>
    <row r="309" spans="1:6" x14ac:dyDescent="0.25">
      <c r="A309" s="1493"/>
      <c r="B309" s="1510"/>
      <c r="C309" s="1491"/>
      <c r="D309" s="1514"/>
      <c r="E309" s="1415"/>
      <c r="F309" s="1412"/>
    </row>
    <row r="310" spans="1:6" x14ac:dyDescent="0.25">
      <c r="A310" s="1500"/>
      <c r="B310" s="1499" t="s">
        <v>1100</v>
      </c>
      <c r="C310" s="1491"/>
      <c r="D310" s="1514"/>
      <c r="E310" s="1416"/>
      <c r="F310" s="1410"/>
    </row>
    <row r="311" spans="1:6" ht="28" x14ac:dyDescent="0.25">
      <c r="A311" s="1500" t="s">
        <v>1101</v>
      </c>
      <c r="B311" s="1501" t="s">
        <v>2076</v>
      </c>
      <c r="C311" s="1491" t="s">
        <v>649</v>
      </c>
      <c r="D311" s="1514">
        <v>1</v>
      </c>
      <c r="E311" s="1416"/>
      <c r="F311" s="1415">
        <f>D311*E311</f>
        <v>0</v>
      </c>
    </row>
    <row r="312" spans="1:6" x14ac:dyDescent="0.25">
      <c r="A312" s="1500"/>
      <c r="B312" s="1501"/>
      <c r="C312" s="1491"/>
      <c r="D312" s="1514"/>
      <c r="E312" s="1416"/>
      <c r="F312" s="1415"/>
    </row>
    <row r="313" spans="1:6" x14ac:dyDescent="0.25">
      <c r="A313" s="1500"/>
      <c r="B313" s="1501"/>
      <c r="C313" s="1491"/>
      <c r="D313" s="1514"/>
      <c r="E313" s="1416"/>
      <c r="F313" s="1415"/>
    </row>
    <row r="314" spans="1:6" x14ac:dyDescent="0.25">
      <c r="A314" s="1500"/>
      <c r="B314" s="1501"/>
      <c r="C314" s="1491"/>
      <c r="D314" s="1514"/>
      <c r="E314" s="1416"/>
      <c r="F314" s="1415"/>
    </row>
    <row r="315" spans="1:6" x14ac:dyDescent="0.25">
      <c r="A315" s="1500"/>
      <c r="B315" s="1501"/>
      <c r="C315" s="1491"/>
      <c r="D315" s="1514"/>
      <c r="E315" s="1416"/>
      <c r="F315" s="1415"/>
    </row>
    <row r="316" spans="1:6" x14ac:dyDescent="0.25">
      <c r="A316" s="1500"/>
      <c r="B316" s="1501"/>
      <c r="C316" s="1491"/>
      <c r="D316" s="1514"/>
      <c r="E316" s="1416"/>
      <c r="F316" s="1415"/>
    </row>
    <row r="317" spans="1:6" x14ac:dyDescent="0.25">
      <c r="A317" s="1500"/>
      <c r="B317" s="1501"/>
      <c r="C317" s="1491"/>
      <c r="D317" s="1514"/>
      <c r="E317" s="1416"/>
      <c r="F317" s="1415"/>
    </row>
    <row r="318" spans="1:6" x14ac:dyDescent="0.25">
      <c r="A318" s="1500"/>
      <c r="B318" s="1501"/>
      <c r="C318" s="1491"/>
      <c r="D318" s="1514"/>
      <c r="E318" s="1416"/>
      <c r="F318" s="1415"/>
    </row>
    <row r="319" spans="1:6" x14ac:dyDescent="0.25">
      <c r="A319" s="1500"/>
      <c r="B319" s="1501"/>
      <c r="C319" s="1491"/>
      <c r="D319" s="1514"/>
      <c r="E319" s="1416"/>
      <c r="F319" s="1415"/>
    </row>
    <row r="320" spans="1:6" x14ac:dyDescent="0.25">
      <c r="A320" s="1500"/>
      <c r="B320" s="1501"/>
      <c r="C320" s="1491"/>
      <c r="D320" s="1514"/>
      <c r="E320" s="1416"/>
      <c r="F320" s="1415"/>
    </row>
    <row r="321" spans="1:6" x14ac:dyDescent="0.25">
      <c r="A321" s="1500"/>
      <c r="B321" s="1501"/>
      <c r="C321" s="1491"/>
      <c r="D321" s="1514"/>
      <c r="E321" s="1416"/>
      <c r="F321" s="1415"/>
    </row>
    <row r="322" spans="1:6" x14ac:dyDescent="0.25">
      <c r="A322" s="1500"/>
      <c r="B322" s="1501"/>
      <c r="C322" s="1491"/>
      <c r="D322" s="1514"/>
      <c r="E322" s="1416"/>
      <c r="F322" s="1415"/>
    </row>
    <row r="323" spans="1:6" ht="19.5" customHeight="1" thickBot="1" x14ac:dyDescent="0.3">
      <c r="A323" s="1500"/>
      <c r="B323" s="1501"/>
      <c r="C323" s="1491"/>
      <c r="D323" s="1514"/>
      <c r="E323" s="1416"/>
      <c r="F323" s="1410"/>
    </row>
    <row r="324" spans="1:6" ht="14.5" thickTop="1" x14ac:dyDescent="0.25">
      <c r="A324" s="2105" t="s">
        <v>103</v>
      </c>
      <c r="B324" s="2105"/>
      <c r="C324" s="2105"/>
      <c r="D324" s="2105"/>
      <c r="E324" s="2105"/>
      <c r="F324" s="1380">
        <f>SUM(F286:F323)</f>
        <v>0</v>
      </c>
    </row>
    <row r="325" spans="1:6" x14ac:dyDescent="0.25">
      <c r="A325" s="1500"/>
      <c r="B325" s="1501"/>
      <c r="C325" s="1491"/>
      <c r="D325" s="1514"/>
      <c r="E325" s="1416"/>
      <c r="F325" s="1410"/>
    </row>
    <row r="326" spans="1:6" x14ac:dyDescent="0.25">
      <c r="A326" s="1500"/>
      <c r="B326" s="1499" t="s">
        <v>2326</v>
      </c>
      <c r="C326" s="1491"/>
      <c r="D326" s="1514"/>
      <c r="E326" s="1416"/>
      <c r="F326" s="1415"/>
    </row>
    <row r="327" spans="1:6" x14ac:dyDescent="0.25">
      <c r="A327" s="1500"/>
      <c r="B327" s="1501"/>
      <c r="C327" s="1491"/>
      <c r="D327" s="1514"/>
      <c r="E327" s="1416"/>
      <c r="F327" s="1415"/>
    </row>
    <row r="328" spans="1:6" ht="84" x14ac:dyDescent="0.25">
      <c r="A328" s="1131" t="s">
        <v>2374</v>
      </c>
      <c r="B328" s="1501" t="s">
        <v>2278</v>
      </c>
      <c r="C328" s="1491" t="s">
        <v>2279</v>
      </c>
      <c r="D328" s="1514">
        <v>1</v>
      </c>
      <c r="E328" s="1907"/>
      <c r="F328" s="1908">
        <f>D328*E328</f>
        <v>0</v>
      </c>
    </row>
    <row r="329" spans="1:6" x14ac:dyDescent="0.25">
      <c r="A329" s="1131"/>
      <c r="B329" s="1855"/>
      <c r="C329" s="1856"/>
      <c r="D329" s="1856"/>
      <c r="E329" s="1909"/>
      <c r="F329" s="1909"/>
    </row>
    <row r="330" spans="1:6" ht="28" x14ac:dyDescent="0.25">
      <c r="A330" s="1131" t="s">
        <v>2375</v>
      </c>
      <c r="B330" s="1855" t="s">
        <v>2280</v>
      </c>
      <c r="C330" s="1856" t="s">
        <v>1970</v>
      </c>
      <c r="D330" s="1856">
        <v>1</v>
      </c>
      <c r="E330" s="1910"/>
      <c r="F330" s="1909">
        <f>D330*E330</f>
        <v>0</v>
      </c>
    </row>
    <row r="331" spans="1:6" x14ac:dyDescent="0.25">
      <c r="A331" s="1131"/>
      <c r="B331" s="1855"/>
      <c r="C331" s="1856"/>
      <c r="D331" s="1856"/>
      <c r="E331" s="1909"/>
      <c r="F331" s="1909"/>
    </row>
    <row r="332" spans="1:6" ht="30.5" x14ac:dyDescent="0.25">
      <c r="A332" s="1131" t="s">
        <v>2376</v>
      </c>
      <c r="B332" s="1855" t="s">
        <v>2327</v>
      </c>
      <c r="C332" s="1856" t="s">
        <v>1970</v>
      </c>
      <c r="D332" s="1856">
        <v>2</v>
      </c>
      <c r="E332" s="1909"/>
      <c r="F332" s="1909">
        <f>D332*E332</f>
        <v>0</v>
      </c>
    </row>
    <row r="333" spans="1:6" x14ac:dyDescent="0.25">
      <c r="A333" s="1131"/>
      <c r="B333" s="1855"/>
      <c r="C333" s="1856"/>
      <c r="D333" s="1856"/>
      <c r="E333" s="1909"/>
      <c r="F333" s="1909"/>
    </row>
    <row r="334" spans="1:6" ht="30.5" x14ac:dyDescent="0.25">
      <c r="A334" s="1131" t="s">
        <v>2377</v>
      </c>
      <c r="B334" s="1855" t="s">
        <v>2328</v>
      </c>
      <c r="C334" s="1856" t="s">
        <v>2281</v>
      </c>
      <c r="D334" s="1856">
        <v>8</v>
      </c>
      <c r="E334" s="1909"/>
      <c r="F334" s="1909">
        <f>D334*E334</f>
        <v>0</v>
      </c>
    </row>
    <row r="335" spans="1:6" x14ac:dyDescent="0.25">
      <c r="A335" s="1131"/>
      <c r="B335" s="1855"/>
      <c r="C335" s="1856"/>
      <c r="D335" s="1856"/>
      <c r="E335" s="1909"/>
      <c r="F335" s="1909"/>
    </row>
    <row r="336" spans="1:6" x14ac:dyDescent="0.25">
      <c r="A336" s="1131"/>
      <c r="B336" s="1857" t="s">
        <v>2282</v>
      </c>
      <c r="C336" s="1856"/>
      <c r="D336" s="1856"/>
      <c r="E336" s="1909"/>
      <c r="F336" s="1909"/>
    </row>
    <row r="337" spans="1:6" ht="30.5" x14ac:dyDescent="0.25">
      <c r="A337" s="1131" t="s">
        <v>2378</v>
      </c>
      <c r="B337" s="1855" t="s">
        <v>2329</v>
      </c>
      <c r="C337" s="1856" t="s">
        <v>2281</v>
      </c>
      <c r="D337" s="1856">
        <v>2</v>
      </c>
      <c r="E337" s="1909"/>
      <c r="F337" s="1909">
        <f>D337*E337</f>
        <v>0</v>
      </c>
    </row>
    <row r="338" spans="1:6" x14ac:dyDescent="0.25">
      <c r="A338" s="1131"/>
      <c r="B338" s="1855"/>
      <c r="C338" s="1856"/>
      <c r="D338" s="1856"/>
      <c r="E338" s="1909"/>
      <c r="F338" s="1909"/>
    </row>
    <row r="339" spans="1:6" ht="28" x14ac:dyDescent="0.25">
      <c r="A339" s="1131" t="s">
        <v>2379</v>
      </c>
      <c r="B339" s="1855" t="s">
        <v>2283</v>
      </c>
      <c r="C339" s="1856" t="s">
        <v>2281</v>
      </c>
      <c r="D339" s="1856">
        <v>6</v>
      </c>
      <c r="E339" s="1909"/>
      <c r="F339" s="1909">
        <f>D339*E339</f>
        <v>0</v>
      </c>
    </row>
    <row r="340" spans="1:6" x14ac:dyDescent="0.25">
      <c r="A340" s="1131"/>
      <c r="B340" s="1855"/>
      <c r="C340" s="1856"/>
      <c r="D340" s="1856"/>
      <c r="E340" s="1909"/>
      <c r="F340" s="1909"/>
    </row>
    <row r="341" spans="1:6" x14ac:dyDescent="0.25">
      <c r="A341" s="1131" t="s">
        <v>2380</v>
      </c>
      <c r="B341" s="1911" t="s">
        <v>2392</v>
      </c>
      <c r="C341" s="1895" t="s">
        <v>2281</v>
      </c>
      <c r="D341" s="1895">
        <v>4</v>
      </c>
      <c r="E341" s="1912"/>
      <c r="F341" s="1912">
        <f>+D341*E341</f>
        <v>0</v>
      </c>
    </row>
    <row r="342" spans="1:6" x14ac:dyDescent="0.25">
      <c r="A342" s="1131"/>
      <c r="B342" s="1855"/>
      <c r="C342" s="1856"/>
      <c r="D342" s="1856"/>
      <c r="E342" s="1909"/>
      <c r="F342" s="1909"/>
    </row>
    <row r="343" spans="1:6" x14ac:dyDescent="0.25">
      <c r="A343" s="1131" t="s">
        <v>2381</v>
      </c>
      <c r="B343" s="1855" t="s">
        <v>2284</v>
      </c>
      <c r="C343" s="1856" t="s">
        <v>2281</v>
      </c>
      <c r="D343" s="1856">
        <v>2</v>
      </c>
      <c r="E343" s="1909"/>
      <c r="F343" s="1909">
        <f>D343*E343</f>
        <v>0</v>
      </c>
    </row>
    <row r="344" spans="1:6" x14ac:dyDescent="0.25">
      <c r="A344" s="1131"/>
      <c r="B344" s="1855"/>
      <c r="C344" s="1856"/>
      <c r="D344" s="1856"/>
      <c r="E344" s="1909"/>
      <c r="F344" s="1909"/>
    </row>
    <row r="345" spans="1:6" x14ac:dyDescent="0.25">
      <c r="A345" s="1131" t="s">
        <v>2382</v>
      </c>
      <c r="B345" s="1855" t="s">
        <v>2285</v>
      </c>
      <c r="C345" s="1856" t="s">
        <v>642</v>
      </c>
      <c r="D345" s="1856">
        <v>1</v>
      </c>
      <c r="E345" s="1909"/>
      <c r="F345" s="1909">
        <f>D345*E345</f>
        <v>0</v>
      </c>
    </row>
    <row r="346" spans="1:6" x14ac:dyDescent="0.25">
      <c r="A346" s="1131"/>
      <c r="B346" s="1855"/>
      <c r="C346" s="1856"/>
      <c r="D346" s="1856"/>
      <c r="E346" s="1909"/>
      <c r="F346" s="1909"/>
    </row>
    <row r="347" spans="1:6" ht="42" x14ac:dyDescent="0.25">
      <c r="A347" s="1131" t="s">
        <v>2383</v>
      </c>
      <c r="B347" s="1855" t="s">
        <v>2286</v>
      </c>
      <c r="C347" s="1856" t="s">
        <v>642</v>
      </c>
      <c r="D347" s="1856">
        <v>1</v>
      </c>
      <c r="E347" s="1909"/>
      <c r="F347" s="1909">
        <f>D347*E347</f>
        <v>0</v>
      </c>
    </row>
    <row r="348" spans="1:6" x14ac:dyDescent="0.25">
      <c r="A348" s="1854"/>
      <c r="B348" s="1855"/>
      <c r="C348" s="1856"/>
      <c r="D348" s="1856"/>
      <c r="E348" s="1909"/>
      <c r="F348" s="1909"/>
    </row>
    <row r="349" spans="1:6" x14ac:dyDescent="0.25">
      <c r="A349" s="1131" t="s">
        <v>2384</v>
      </c>
      <c r="B349" s="1347" t="s">
        <v>2393</v>
      </c>
      <c r="C349" s="1856" t="s">
        <v>642</v>
      </c>
      <c r="D349" s="1856">
        <v>1</v>
      </c>
      <c r="E349" s="1909"/>
      <c r="F349" s="1909">
        <f>D349*E349</f>
        <v>0</v>
      </c>
    </row>
    <row r="350" spans="1:6" x14ac:dyDescent="0.25">
      <c r="A350" s="1854"/>
      <c r="B350" s="1855"/>
      <c r="C350" s="1856"/>
      <c r="D350" s="1856"/>
      <c r="E350" s="1909"/>
      <c r="F350" s="1909"/>
    </row>
    <row r="351" spans="1:6" x14ac:dyDescent="0.25">
      <c r="A351" s="1854"/>
      <c r="B351" s="1858" t="s">
        <v>2294</v>
      </c>
      <c r="C351" s="1859"/>
      <c r="D351" s="1859"/>
      <c r="E351" s="1909"/>
      <c r="F351" s="1909"/>
    </row>
    <row r="352" spans="1:6" ht="98" x14ac:dyDescent="0.25">
      <c r="A352" s="1131" t="s">
        <v>2385</v>
      </c>
      <c r="B352" s="1855" t="s">
        <v>2325</v>
      </c>
      <c r="C352" s="1854" t="s">
        <v>2281</v>
      </c>
      <c r="D352" s="1854">
        <v>4</v>
      </c>
      <c r="E352" s="1909"/>
      <c r="F352" s="1909">
        <f>D352*E352</f>
        <v>0</v>
      </c>
    </row>
    <row r="353" spans="1:6" x14ac:dyDescent="0.25">
      <c r="A353" s="1500"/>
      <c r="B353" s="1501"/>
      <c r="C353" s="1491"/>
      <c r="D353" s="1514"/>
      <c r="E353" s="1416"/>
      <c r="F353" s="1415"/>
    </row>
    <row r="354" spans="1:6" x14ac:dyDescent="0.25">
      <c r="A354" s="1500"/>
      <c r="B354" s="1501"/>
      <c r="C354" s="1491"/>
      <c r="D354" s="1514"/>
      <c r="E354" s="1416"/>
      <c r="F354" s="1415"/>
    </row>
    <row r="355" spans="1:6" x14ac:dyDescent="0.25">
      <c r="A355" s="1500"/>
      <c r="B355" s="1501"/>
      <c r="C355" s="1491"/>
      <c r="D355" s="1514"/>
      <c r="E355" s="1416"/>
      <c r="F355" s="1415"/>
    </row>
    <row r="356" spans="1:6" x14ac:dyDescent="0.25">
      <c r="A356" s="1500"/>
      <c r="B356" s="1501"/>
      <c r="C356" s="1491"/>
      <c r="D356" s="1514"/>
      <c r="E356" s="1416"/>
      <c r="F356" s="1415"/>
    </row>
    <row r="357" spans="1:6" x14ac:dyDescent="0.25">
      <c r="A357" s="1500"/>
      <c r="B357" s="1501"/>
      <c r="C357" s="1491"/>
      <c r="D357" s="1514"/>
      <c r="E357" s="1416"/>
      <c r="F357" s="1415"/>
    </row>
    <row r="358" spans="1:6" x14ac:dyDescent="0.25">
      <c r="A358" s="1500"/>
      <c r="B358" s="1501"/>
      <c r="C358" s="1491"/>
      <c r="D358" s="1514"/>
      <c r="E358" s="1416"/>
      <c r="F358" s="1415"/>
    </row>
    <row r="359" spans="1:6" x14ac:dyDescent="0.25">
      <c r="A359" s="1500"/>
      <c r="B359" s="1501"/>
      <c r="C359" s="1491"/>
      <c r="D359" s="1514"/>
      <c r="E359" s="1416"/>
      <c r="F359" s="1415"/>
    </row>
    <row r="360" spans="1:6" ht="14.5" thickBot="1" x14ac:dyDescent="0.3">
      <c r="A360" s="1500"/>
      <c r="B360" s="1501"/>
      <c r="C360" s="1491"/>
      <c r="D360" s="1514"/>
      <c r="E360" s="1416"/>
      <c r="F360" s="1415"/>
    </row>
    <row r="361" spans="1:6" ht="14.5" thickTop="1" x14ac:dyDescent="0.25">
      <c r="A361" s="2107" t="s">
        <v>103</v>
      </c>
      <c r="B361" s="2107"/>
      <c r="C361" s="2107"/>
      <c r="D361" s="2107"/>
      <c r="E361" s="2107"/>
      <c r="F361" s="1423">
        <f>SUM(F325:F360)</f>
        <v>0</v>
      </c>
    </row>
    <row r="362" spans="1:6" x14ac:dyDescent="0.25">
      <c r="A362" s="239"/>
      <c r="B362" s="205"/>
      <c r="C362" s="198"/>
      <c r="D362" s="206"/>
      <c r="E362" s="210"/>
      <c r="F362" s="210"/>
    </row>
    <row r="363" spans="1:6" x14ac:dyDescent="0.25">
      <c r="A363" s="198"/>
      <c r="B363" s="201"/>
      <c r="C363" s="198"/>
      <c r="D363" s="198"/>
      <c r="E363" s="240"/>
      <c r="F363" s="194"/>
    </row>
    <row r="364" spans="1:6" x14ac:dyDescent="0.25">
      <c r="A364" s="198"/>
      <c r="B364" s="191" t="s">
        <v>1972</v>
      </c>
      <c r="C364" s="198"/>
      <c r="D364" s="204"/>
      <c r="E364" s="194"/>
      <c r="F364" s="194"/>
    </row>
    <row r="365" spans="1:6" x14ac:dyDescent="0.25">
      <c r="A365" s="198"/>
      <c r="B365" s="195"/>
      <c r="C365" s="198"/>
      <c r="D365" s="204"/>
      <c r="E365" s="194"/>
      <c r="F365" s="194"/>
    </row>
    <row r="366" spans="1:6" ht="21" customHeight="1" x14ac:dyDescent="0.25">
      <c r="A366" s="198"/>
      <c r="B366" s="195" t="s">
        <v>1102</v>
      </c>
      <c r="C366" s="198"/>
      <c r="D366" s="204"/>
      <c r="E366" s="194"/>
      <c r="F366" s="194">
        <f>+F56</f>
        <v>0</v>
      </c>
    </row>
    <row r="367" spans="1:6" ht="21" customHeight="1" x14ac:dyDescent="0.25">
      <c r="A367" s="198"/>
      <c r="B367" s="195" t="s">
        <v>1103</v>
      </c>
      <c r="C367" s="198"/>
      <c r="D367" s="204"/>
      <c r="E367" s="194"/>
      <c r="F367" s="194">
        <f>+F100</f>
        <v>0</v>
      </c>
    </row>
    <row r="368" spans="1:6" ht="21" customHeight="1" x14ac:dyDescent="0.25">
      <c r="A368" s="198"/>
      <c r="B368" s="195" t="s">
        <v>1104</v>
      </c>
      <c r="C368" s="198"/>
      <c r="D368" s="204"/>
      <c r="E368" s="194"/>
      <c r="F368" s="194">
        <f>+F151</f>
        <v>0</v>
      </c>
    </row>
    <row r="369" spans="1:6" ht="21" customHeight="1" x14ac:dyDescent="0.25">
      <c r="A369" s="198"/>
      <c r="B369" s="195" t="s">
        <v>1105</v>
      </c>
      <c r="C369" s="198"/>
      <c r="D369" s="204"/>
      <c r="E369" s="194"/>
      <c r="F369" s="194">
        <f>+F203</f>
        <v>0</v>
      </c>
    </row>
    <row r="370" spans="1:6" ht="21" customHeight="1" x14ac:dyDescent="0.25">
      <c r="A370" s="198"/>
      <c r="B370" s="195" t="s">
        <v>1106</v>
      </c>
      <c r="C370" s="198"/>
      <c r="D370" s="204"/>
      <c r="E370" s="194"/>
      <c r="F370" s="194">
        <f>+F245</f>
        <v>0</v>
      </c>
    </row>
    <row r="371" spans="1:6" ht="21" customHeight="1" x14ac:dyDescent="0.25">
      <c r="A371" s="198"/>
      <c r="B371" s="195" t="s">
        <v>1107</v>
      </c>
      <c r="C371" s="198"/>
      <c r="D371" s="204"/>
      <c r="E371" s="194"/>
      <c r="F371" s="243">
        <f>+F285</f>
        <v>0</v>
      </c>
    </row>
    <row r="372" spans="1:6" ht="21" customHeight="1" x14ac:dyDescent="0.25">
      <c r="A372" s="198"/>
      <c r="B372" s="195" t="s">
        <v>1108</v>
      </c>
      <c r="C372" s="198"/>
      <c r="D372" s="204"/>
      <c r="E372" s="194"/>
      <c r="F372" s="194">
        <f>+F324</f>
        <v>0</v>
      </c>
    </row>
    <row r="373" spans="1:6" ht="21" customHeight="1" x14ac:dyDescent="0.25">
      <c r="A373" s="198"/>
      <c r="B373" s="195" t="s">
        <v>1109</v>
      </c>
      <c r="C373" s="198"/>
      <c r="D373" s="204"/>
      <c r="E373" s="194"/>
      <c r="F373" s="194">
        <f>+F361</f>
        <v>0</v>
      </c>
    </row>
    <row r="374" spans="1:6" x14ac:dyDescent="0.25">
      <c r="A374" s="198"/>
      <c r="B374" s="195"/>
      <c r="C374" s="198"/>
      <c r="D374" s="204"/>
      <c r="E374" s="194"/>
      <c r="F374" s="194"/>
    </row>
    <row r="375" spans="1:6" x14ac:dyDescent="0.25">
      <c r="A375" s="198"/>
      <c r="B375" s="195"/>
      <c r="C375" s="198"/>
      <c r="D375" s="204"/>
      <c r="E375" s="194"/>
      <c r="F375" s="194"/>
    </row>
    <row r="376" spans="1:6" x14ac:dyDescent="0.25">
      <c r="A376" s="198"/>
      <c r="B376" s="195"/>
      <c r="C376" s="198"/>
      <c r="D376" s="204"/>
      <c r="E376" s="194"/>
      <c r="F376" s="194"/>
    </row>
    <row r="377" spans="1:6" x14ac:dyDescent="0.25">
      <c r="A377" s="198"/>
      <c r="B377" s="195"/>
      <c r="C377" s="198"/>
      <c r="D377" s="204"/>
      <c r="E377" s="194"/>
      <c r="F377" s="194"/>
    </row>
    <row r="378" spans="1:6" x14ac:dyDescent="0.25">
      <c r="A378" s="198"/>
      <c r="B378" s="195"/>
      <c r="C378" s="198"/>
      <c r="D378" s="204"/>
      <c r="E378" s="194"/>
      <c r="F378" s="194"/>
    </row>
    <row r="379" spans="1:6" x14ac:dyDescent="0.25">
      <c r="A379" s="198"/>
      <c r="B379" s="195"/>
      <c r="C379" s="198"/>
      <c r="D379" s="204"/>
      <c r="E379" s="194"/>
      <c r="F379" s="194"/>
    </row>
    <row r="380" spans="1:6" x14ac:dyDescent="0.25">
      <c r="A380" s="198"/>
      <c r="B380" s="195"/>
      <c r="C380" s="198"/>
      <c r="D380" s="204"/>
      <c r="E380" s="194"/>
      <c r="F380" s="194"/>
    </row>
    <row r="381" spans="1:6" x14ac:dyDescent="0.25">
      <c r="A381" s="198"/>
      <c r="B381" s="195"/>
      <c r="C381" s="198"/>
      <c r="D381" s="204"/>
      <c r="E381" s="194"/>
      <c r="F381" s="194"/>
    </row>
    <row r="382" spans="1:6" x14ac:dyDescent="0.25">
      <c r="A382" s="198"/>
      <c r="B382" s="195"/>
      <c r="C382" s="198"/>
      <c r="D382" s="204"/>
      <c r="E382" s="194"/>
      <c r="F382" s="194"/>
    </row>
    <row r="383" spans="1:6" x14ac:dyDescent="0.25">
      <c r="A383" s="198"/>
      <c r="B383" s="195"/>
      <c r="C383" s="198"/>
      <c r="D383" s="204"/>
      <c r="E383" s="194"/>
      <c r="F383" s="194"/>
    </row>
    <row r="384" spans="1:6" x14ac:dyDescent="0.25">
      <c r="A384" s="198"/>
      <c r="B384" s="195"/>
      <c r="C384" s="198"/>
      <c r="D384" s="204"/>
      <c r="E384" s="194"/>
      <c r="F384" s="194"/>
    </row>
    <row r="385" spans="1:6" x14ac:dyDescent="0.25">
      <c r="A385" s="198"/>
      <c r="B385" s="195"/>
      <c r="C385" s="198"/>
      <c r="D385" s="204"/>
      <c r="E385" s="194"/>
      <c r="F385" s="194"/>
    </row>
    <row r="386" spans="1:6" x14ac:dyDescent="0.25">
      <c r="A386" s="198"/>
      <c r="B386" s="195"/>
      <c r="C386" s="198"/>
      <c r="D386" s="204"/>
      <c r="E386" s="194"/>
      <c r="F386" s="194"/>
    </row>
    <row r="387" spans="1:6" x14ac:dyDescent="0.25">
      <c r="A387" s="198"/>
      <c r="B387" s="195"/>
      <c r="C387" s="198"/>
      <c r="D387" s="204"/>
      <c r="E387" s="194"/>
      <c r="F387" s="194"/>
    </row>
    <row r="388" spans="1:6" x14ac:dyDescent="0.25">
      <c r="A388" s="198"/>
      <c r="B388" s="195"/>
      <c r="C388" s="198"/>
      <c r="D388" s="204"/>
      <c r="E388" s="194"/>
      <c r="F388" s="194"/>
    </row>
    <row r="389" spans="1:6" x14ac:dyDescent="0.25">
      <c r="A389" s="198"/>
      <c r="B389" s="195"/>
      <c r="C389" s="198"/>
      <c r="D389" s="204"/>
      <c r="E389" s="194"/>
      <c r="F389" s="194"/>
    </row>
    <row r="390" spans="1:6" x14ac:dyDescent="0.25">
      <c r="A390" s="198"/>
      <c r="B390" s="195"/>
      <c r="C390" s="198"/>
      <c r="D390" s="204"/>
      <c r="E390" s="194"/>
      <c r="F390" s="194"/>
    </row>
    <row r="391" spans="1:6" x14ac:dyDescent="0.25">
      <c r="A391" s="198"/>
      <c r="B391" s="195"/>
      <c r="C391" s="198"/>
      <c r="D391" s="204"/>
      <c r="E391" s="194"/>
      <c r="F391" s="194"/>
    </row>
    <row r="392" spans="1:6" x14ac:dyDescent="0.25">
      <c r="A392" s="198"/>
      <c r="B392" s="195"/>
      <c r="C392" s="198"/>
      <c r="D392" s="204"/>
      <c r="E392" s="194"/>
      <c r="F392" s="194"/>
    </row>
    <row r="393" spans="1:6" x14ac:dyDescent="0.25">
      <c r="A393" s="198"/>
      <c r="B393" s="195"/>
      <c r="C393" s="198"/>
      <c r="D393" s="204"/>
      <c r="E393" s="194"/>
      <c r="F393" s="194"/>
    </row>
    <row r="394" spans="1:6" x14ac:dyDescent="0.25">
      <c r="A394" s="198"/>
      <c r="B394" s="195"/>
      <c r="C394" s="198"/>
      <c r="D394" s="204"/>
      <c r="E394" s="194"/>
      <c r="F394" s="194"/>
    </row>
    <row r="395" spans="1:6" x14ac:dyDescent="0.25">
      <c r="A395" s="198"/>
      <c r="B395" s="195"/>
      <c r="C395" s="198"/>
      <c r="D395" s="204"/>
      <c r="E395" s="194"/>
      <c r="F395" s="194"/>
    </row>
    <row r="396" spans="1:6" ht="14.5" thickBot="1" x14ac:dyDescent="0.3">
      <c r="A396" s="198"/>
      <c r="B396" s="195"/>
      <c r="C396" s="198"/>
      <c r="D396" s="204"/>
      <c r="E396" s="194"/>
      <c r="F396" s="194"/>
    </row>
    <row r="397" spans="1:6" ht="14.5" thickTop="1" x14ac:dyDescent="0.25">
      <c r="A397" s="2108" t="s">
        <v>1354</v>
      </c>
      <c r="B397" s="2109"/>
      <c r="C397" s="2109"/>
      <c r="D397" s="2109"/>
      <c r="E397" s="2110"/>
      <c r="F397" s="1341">
        <f>SUM(F365:F396)</f>
        <v>0</v>
      </c>
    </row>
  </sheetData>
  <mergeCells count="12">
    <mergeCell ref="A151:E151"/>
    <mergeCell ref="A203:E203"/>
    <mergeCell ref="A1:F1"/>
    <mergeCell ref="A2:F2"/>
    <mergeCell ref="A3:F3"/>
    <mergeCell ref="A56:E56"/>
    <mergeCell ref="A100:E100"/>
    <mergeCell ref="A245:E245"/>
    <mergeCell ref="A285:E285"/>
    <mergeCell ref="A324:E324"/>
    <mergeCell ref="A361:E361"/>
    <mergeCell ref="A397:E397"/>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5" manualBreakCount="5">
    <brk id="203" max="5" man="1"/>
    <brk id="245" max="5" man="1"/>
    <brk id="285" max="5" man="1"/>
    <brk id="324" max="5" man="1"/>
    <brk id="36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2029"/>
  <sheetViews>
    <sheetView defaultGridColor="0" view="pageBreakPreview" colorId="22" zoomScale="80" zoomScaleNormal="75" zoomScaleSheetLayoutView="80" workbookViewId="0">
      <selection activeCell="B12" sqref="B12"/>
    </sheetView>
  </sheetViews>
  <sheetFormatPr defaultColWidth="9.1796875" defaultRowHeight="15.5" x14ac:dyDescent="0.25"/>
  <cols>
    <col min="1" max="1" width="10.7265625" style="1788" customWidth="1"/>
    <col min="2" max="2" width="60.7265625" style="1789" customWidth="1"/>
    <col min="3" max="3" width="7.1796875" style="1788" customWidth="1"/>
    <col min="4" max="4" width="12.7265625" style="1790" customWidth="1"/>
    <col min="5" max="5" width="15.7265625" style="1794" customWidth="1"/>
    <col min="6" max="6" width="17" style="1795" customWidth="1"/>
    <col min="7" max="7" width="13.81640625" style="1784" customWidth="1"/>
    <col min="8" max="8" width="11.1796875" style="1784" bestFit="1" customWidth="1"/>
    <col min="9" max="16384" width="9.1796875" style="1784"/>
  </cols>
  <sheetData>
    <row r="1" spans="1:7" s="1710" customFormat="1" x14ac:dyDescent="0.25">
      <c r="A1" s="2117" t="s">
        <v>0</v>
      </c>
      <c r="B1" s="2117"/>
      <c r="C1" s="2117"/>
      <c r="D1" s="2117"/>
      <c r="E1" s="2117"/>
      <c r="F1" s="2117"/>
      <c r="G1" s="1709"/>
    </row>
    <row r="2" spans="1:7" s="1711" customFormat="1" x14ac:dyDescent="0.35">
      <c r="A2" s="2095" t="s">
        <v>2491</v>
      </c>
      <c r="B2" s="2095"/>
      <c r="C2" s="2095"/>
      <c r="D2" s="2095"/>
      <c r="E2" s="2095"/>
      <c r="F2" s="2095"/>
    </row>
    <row r="3" spans="1:7" s="1711" customFormat="1" x14ac:dyDescent="0.35">
      <c r="A3" s="2096" t="s">
        <v>1975</v>
      </c>
      <c r="B3" s="2096"/>
      <c r="C3" s="2096"/>
      <c r="D3" s="2096"/>
      <c r="E3" s="2096"/>
      <c r="F3" s="2096"/>
    </row>
    <row r="4" spans="1:7" s="1711" customFormat="1" x14ac:dyDescent="0.35">
      <c r="A4" s="328" t="s">
        <v>2496</v>
      </c>
      <c r="B4" s="589"/>
      <c r="C4" s="590"/>
      <c r="D4" s="590"/>
      <c r="E4" s="591"/>
      <c r="F4" s="592"/>
      <c r="G4" s="1712"/>
    </row>
    <row r="5" spans="1:7" s="1713" customFormat="1" x14ac:dyDescent="0.35">
      <c r="A5" s="2118" t="s">
        <v>722</v>
      </c>
      <c r="B5" s="2118" t="s">
        <v>723</v>
      </c>
      <c r="C5" s="2118" t="s">
        <v>724</v>
      </c>
      <c r="D5" s="2118" t="s">
        <v>725</v>
      </c>
      <c r="E5" s="2120" t="s">
        <v>726</v>
      </c>
      <c r="F5" s="2120" t="s">
        <v>727</v>
      </c>
    </row>
    <row r="6" spans="1:7" s="1713" customFormat="1" x14ac:dyDescent="0.35">
      <c r="A6" s="2119"/>
      <c r="B6" s="2119"/>
      <c r="C6" s="2119"/>
      <c r="D6" s="2119"/>
      <c r="E6" s="2119"/>
      <c r="F6" s="2121"/>
    </row>
    <row r="7" spans="1:7" s="1713" customFormat="1" ht="22.5" customHeight="1" x14ac:dyDescent="0.35">
      <c r="A7" s="1714"/>
      <c r="B7" s="1715" t="s">
        <v>86</v>
      </c>
      <c r="C7" s="1716"/>
      <c r="D7" s="1717"/>
      <c r="E7" s="1718"/>
      <c r="F7" s="1718"/>
    </row>
    <row r="8" spans="1:7" s="1713" customFormat="1" ht="22.5" customHeight="1" x14ac:dyDescent="0.35">
      <c r="A8" s="1714" t="s">
        <v>515</v>
      </c>
      <c r="B8" s="1719" t="s">
        <v>2110</v>
      </c>
      <c r="C8" s="1714" t="s">
        <v>2111</v>
      </c>
      <c r="D8" s="1717">
        <f>ROUNDUP(14.5*0.45,0)</f>
        <v>7</v>
      </c>
      <c r="E8" s="1718"/>
      <c r="F8" s="1720">
        <f>D8*E8</f>
        <v>0</v>
      </c>
    </row>
    <row r="9" spans="1:7" s="1713" customFormat="1" ht="31" x14ac:dyDescent="0.35">
      <c r="A9" s="1714" t="s">
        <v>2112</v>
      </c>
      <c r="B9" s="1719" t="s">
        <v>2113</v>
      </c>
      <c r="C9" s="1714"/>
      <c r="D9" s="1721"/>
      <c r="E9" s="1718"/>
      <c r="F9" s="1718"/>
    </row>
    <row r="10" spans="1:7" s="1713" customFormat="1" ht="31" x14ac:dyDescent="0.35">
      <c r="A10" s="1714"/>
      <c r="B10" s="1719" t="s">
        <v>2114</v>
      </c>
      <c r="C10" s="1714"/>
      <c r="D10" s="1722"/>
      <c r="E10" s="1718"/>
      <c r="F10" s="1720"/>
    </row>
    <row r="11" spans="1:7" s="1713" customFormat="1" ht="18.5" x14ac:dyDescent="0.35">
      <c r="A11" s="1714" t="s">
        <v>2115</v>
      </c>
      <c r="B11" s="1719" t="s">
        <v>2116</v>
      </c>
      <c r="C11" s="1714" t="s">
        <v>2111</v>
      </c>
      <c r="D11" s="1721">
        <f>6*1</f>
        <v>6</v>
      </c>
      <c r="E11" s="1723"/>
      <c r="F11" s="1720">
        <f>D11*E11</f>
        <v>0</v>
      </c>
    </row>
    <row r="12" spans="1:7" s="1713" customFormat="1" ht="18.5" x14ac:dyDescent="0.35">
      <c r="A12" s="1714" t="s">
        <v>2117</v>
      </c>
      <c r="B12" s="1719" t="s">
        <v>2118</v>
      </c>
      <c r="C12" s="1714" t="s">
        <v>2111</v>
      </c>
      <c r="D12" s="1721">
        <f>6*1</f>
        <v>6</v>
      </c>
      <c r="E12" s="1723"/>
      <c r="F12" s="1720">
        <f>D12*E12</f>
        <v>0</v>
      </c>
    </row>
    <row r="13" spans="1:7" s="1713" customFormat="1" ht="18.5" x14ac:dyDescent="0.35">
      <c r="A13" s="1714" t="s">
        <v>2119</v>
      </c>
      <c r="B13" s="1719" t="s">
        <v>2120</v>
      </c>
      <c r="C13" s="1714" t="s">
        <v>2111</v>
      </c>
      <c r="D13" s="1721">
        <f>D12*1.5</f>
        <v>9</v>
      </c>
      <c r="E13" s="1723"/>
      <c r="F13" s="1720">
        <f>D13*E13</f>
        <v>0</v>
      </c>
    </row>
    <row r="14" spans="1:7" s="1713" customFormat="1" x14ac:dyDescent="0.35">
      <c r="A14" s="1714"/>
      <c r="B14" s="1719"/>
      <c r="C14" s="1714"/>
      <c r="D14" s="1721"/>
      <c r="E14" s="1723"/>
      <c r="F14" s="1718"/>
    </row>
    <row r="15" spans="1:7" s="1713" customFormat="1" ht="31" x14ac:dyDescent="0.35">
      <c r="A15" s="1724"/>
      <c r="B15" s="1719" t="s">
        <v>2121</v>
      </c>
      <c r="C15" s="1714" t="s">
        <v>42</v>
      </c>
      <c r="D15" s="1721"/>
      <c r="E15" s="1723"/>
      <c r="F15" s="1718"/>
    </row>
    <row r="16" spans="1:7" s="1713" customFormat="1" ht="18.5" x14ac:dyDescent="0.35">
      <c r="A16" s="1714" t="s">
        <v>2122</v>
      </c>
      <c r="B16" s="1719" t="s">
        <v>2118</v>
      </c>
      <c r="C16" s="1714" t="s">
        <v>2111</v>
      </c>
      <c r="D16" s="1721">
        <v>6</v>
      </c>
      <c r="E16" s="1723"/>
      <c r="F16" s="1720">
        <f>D16*E16</f>
        <v>0</v>
      </c>
    </row>
    <row r="17" spans="1:11" s="1713" customFormat="1" ht="36.75" customHeight="1" x14ac:dyDescent="0.35">
      <c r="A17" s="1714" t="s">
        <v>2123</v>
      </c>
      <c r="B17" s="1719" t="s">
        <v>2120</v>
      </c>
      <c r="C17" s="1714" t="s">
        <v>2111</v>
      </c>
      <c r="D17" s="1721">
        <v>9</v>
      </c>
      <c r="E17" s="1723"/>
      <c r="F17" s="1720">
        <f>D17*E17</f>
        <v>0</v>
      </c>
    </row>
    <row r="18" spans="1:11" s="1713" customFormat="1" x14ac:dyDescent="0.35">
      <c r="A18" s="923"/>
      <c r="B18" s="1725"/>
      <c r="C18" s="923"/>
      <c r="D18" s="923"/>
      <c r="E18" s="1326"/>
      <c r="F18" s="1726"/>
    </row>
    <row r="19" spans="1:11" s="1713" customFormat="1" x14ac:dyDescent="0.35">
      <c r="A19" s="1714"/>
      <c r="B19" s="1715" t="s">
        <v>2124</v>
      </c>
      <c r="C19" s="1714" t="s">
        <v>956</v>
      </c>
      <c r="D19" s="1721"/>
      <c r="E19" s="1727"/>
      <c r="F19" s="1718"/>
    </row>
    <row r="20" spans="1:11" s="1713" customFormat="1" ht="15.75" customHeight="1" x14ac:dyDescent="0.35">
      <c r="A20" s="1714" t="s">
        <v>2125</v>
      </c>
      <c r="B20" s="1719" t="s">
        <v>2126</v>
      </c>
      <c r="C20" s="1714" t="s">
        <v>2127</v>
      </c>
      <c r="D20" s="1728"/>
      <c r="E20" s="1729"/>
      <c r="F20" s="1730"/>
    </row>
    <row r="21" spans="1:11" s="1713" customFormat="1" ht="33" customHeight="1" x14ac:dyDescent="0.35">
      <c r="A21" s="1714"/>
      <c r="B21" s="1731" t="s">
        <v>2128</v>
      </c>
      <c r="C21" s="1714"/>
      <c r="D21" s="1722"/>
      <c r="E21" s="1729"/>
      <c r="F21" s="1732"/>
      <c r="G21" s="1733"/>
      <c r="I21" s="1733"/>
      <c r="J21" s="1733"/>
      <c r="K21" s="1733"/>
    </row>
    <row r="22" spans="1:11" s="1713" customFormat="1" ht="18.5" x14ac:dyDescent="0.35">
      <c r="A22" s="1714" t="s">
        <v>519</v>
      </c>
      <c r="B22" s="1719" t="s">
        <v>2129</v>
      </c>
      <c r="C22" s="1714" t="s">
        <v>2111</v>
      </c>
      <c r="D22" s="1722">
        <f>D13+D12+D11</f>
        <v>21</v>
      </c>
      <c r="E22" s="1734"/>
      <c r="F22" s="1720">
        <f>D22*E22</f>
        <v>0</v>
      </c>
    </row>
    <row r="23" spans="1:11" s="1713" customFormat="1" ht="18.5" x14ac:dyDescent="0.35">
      <c r="A23" s="1714" t="s">
        <v>985</v>
      </c>
      <c r="B23" s="1719" t="s">
        <v>975</v>
      </c>
      <c r="C23" s="1714" t="s">
        <v>2111</v>
      </c>
      <c r="D23" s="1722">
        <v>15</v>
      </c>
      <c r="E23" s="1734"/>
      <c r="F23" s="1720">
        <f>D23*E23</f>
        <v>0</v>
      </c>
    </row>
    <row r="24" spans="1:11" s="1713" customFormat="1" x14ac:dyDescent="0.35">
      <c r="A24" s="1714"/>
      <c r="B24" s="1731" t="s">
        <v>2130</v>
      </c>
      <c r="C24" s="1716"/>
      <c r="D24" s="1722"/>
      <c r="E24" s="1734"/>
      <c r="F24" s="1735"/>
    </row>
    <row r="25" spans="1:11" s="1713" customFormat="1" ht="31" x14ac:dyDescent="0.35">
      <c r="A25" s="1714" t="s">
        <v>508</v>
      </c>
      <c r="B25" s="1719" t="s">
        <v>2131</v>
      </c>
      <c r="C25" s="1714" t="s">
        <v>2111</v>
      </c>
      <c r="D25" s="1722">
        <v>3</v>
      </c>
      <c r="E25" s="1734"/>
      <c r="F25" s="1720">
        <f>D25*E25</f>
        <v>0</v>
      </c>
    </row>
    <row r="26" spans="1:11" s="1713" customFormat="1" ht="18.5" x14ac:dyDescent="0.35">
      <c r="A26" s="1714" t="s">
        <v>95</v>
      </c>
      <c r="B26" s="1719" t="s">
        <v>2132</v>
      </c>
      <c r="C26" s="1714" t="s">
        <v>2111</v>
      </c>
      <c r="D26" s="1722">
        <v>2</v>
      </c>
      <c r="E26" s="1734"/>
      <c r="F26" s="1720">
        <f>D26*E26</f>
        <v>0</v>
      </c>
    </row>
    <row r="27" spans="1:11" s="1713" customFormat="1" ht="18.5" x14ac:dyDescent="0.35">
      <c r="A27" s="1714" t="s">
        <v>410</v>
      </c>
      <c r="B27" s="1719" t="s">
        <v>2133</v>
      </c>
      <c r="C27" s="1714" t="s">
        <v>2127</v>
      </c>
      <c r="D27" s="1722">
        <v>8</v>
      </c>
      <c r="E27" s="1734"/>
      <c r="F27" s="1720">
        <f>D27*E27</f>
        <v>0</v>
      </c>
    </row>
    <row r="28" spans="1:11" s="1713" customFormat="1" x14ac:dyDescent="0.35">
      <c r="A28" s="1714"/>
      <c r="B28" s="1731" t="s">
        <v>2134</v>
      </c>
      <c r="C28" s="1714"/>
      <c r="D28" s="1722"/>
      <c r="E28" s="1734"/>
      <c r="F28" s="1720"/>
    </row>
    <row r="29" spans="1:11" s="1713" customFormat="1" ht="18.5" x14ac:dyDescent="0.35">
      <c r="A29" s="1714" t="s">
        <v>2135</v>
      </c>
      <c r="B29" s="1719" t="s">
        <v>2136</v>
      </c>
      <c r="C29" s="1714" t="s">
        <v>2127</v>
      </c>
      <c r="D29" s="1722">
        <v>8</v>
      </c>
      <c r="E29" s="1734"/>
      <c r="F29" s="1720">
        <f>D29*E29</f>
        <v>0</v>
      </c>
    </row>
    <row r="30" spans="1:11" s="1713" customFormat="1" ht="18.5" x14ac:dyDescent="0.35">
      <c r="A30" s="1736" t="s">
        <v>2137</v>
      </c>
      <c r="B30" s="1737" t="s">
        <v>2138</v>
      </c>
      <c r="C30" s="1736" t="s">
        <v>2127</v>
      </c>
      <c r="D30" s="1722">
        <v>8</v>
      </c>
      <c r="E30" s="1734"/>
      <c r="F30" s="1720">
        <f>D30*E30</f>
        <v>0</v>
      </c>
    </row>
    <row r="31" spans="1:11" s="1739" customFormat="1" x14ac:dyDescent="0.35">
      <c r="A31" s="1716"/>
      <c r="B31" s="1738" t="s">
        <v>2139</v>
      </c>
      <c r="C31" s="1716"/>
      <c r="D31" s="1722"/>
      <c r="E31" s="1734"/>
      <c r="F31" s="1720"/>
      <c r="H31" s="1713"/>
    </row>
    <row r="32" spans="1:11" s="1713" customFormat="1" x14ac:dyDescent="0.35">
      <c r="A32" s="1714"/>
      <c r="B32" s="1719" t="s">
        <v>2140</v>
      </c>
      <c r="C32" s="1714"/>
      <c r="D32" s="1722"/>
      <c r="E32" s="1734"/>
      <c r="F32" s="1720"/>
    </row>
    <row r="33" spans="1:8" s="1713" customFormat="1" ht="31" x14ac:dyDescent="0.35">
      <c r="A33" s="1714"/>
      <c r="B33" s="1731" t="s">
        <v>2141</v>
      </c>
      <c r="C33" s="1714"/>
      <c r="D33" s="1722"/>
      <c r="E33" s="1734"/>
      <c r="F33" s="1735"/>
    </row>
    <row r="34" spans="1:8" s="1713" customFormat="1" ht="18.5" x14ac:dyDescent="0.35">
      <c r="A34" s="1714" t="s">
        <v>106</v>
      </c>
      <c r="B34" s="1719" t="s">
        <v>99</v>
      </c>
      <c r="C34" s="1714" t="s">
        <v>2111</v>
      </c>
      <c r="D34" s="1722">
        <v>7.4</v>
      </c>
      <c r="E34" s="1734"/>
      <c r="F34" s="1720">
        <f>D34*E34</f>
        <v>0</v>
      </c>
    </row>
    <row r="35" spans="1:8" s="1713" customFormat="1" ht="18.5" x14ac:dyDescent="0.35">
      <c r="A35" s="1714" t="s">
        <v>110</v>
      </c>
      <c r="B35" s="1719" t="s">
        <v>108</v>
      </c>
      <c r="C35" s="1714" t="s">
        <v>2111</v>
      </c>
      <c r="D35" s="1722">
        <v>8.5</v>
      </c>
      <c r="E35" s="1734"/>
      <c r="F35" s="1720">
        <f>D35*E35</f>
        <v>0</v>
      </c>
    </row>
    <row r="36" spans="1:8" s="1713" customFormat="1" x14ac:dyDescent="0.35">
      <c r="A36" s="1714"/>
      <c r="B36" s="1731" t="s">
        <v>2142</v>
      </c>
      <c r="C36" s="1714"/>
      <c r="D36" s="1722"/>
      <c r="E36" s="1734"/>
      <c r="F36" s="1720"/>
    </row>
    <row r="37" spans="1:8" s="1713" customFormat="1" x14ac:dyDescent="0.35">
      <c r="A37" s="1714"/>
      <c r="B37" s="1731" t="s">
        <v>2143</v>
      </c>
      <c r="C37" s="1714"/>
      <c r="D37" s="1722"/>
      <c r="E37" s="1734"/>
      <c r="F37" s="1735"/>
    </row>
    <row r="38" spans="1:8" s="1713" customFormat="1" ht="18.5" x14ac:dyDescent="0.35">
      <c r="A38" s="1714" t="s">
        <v>2144</v>
      </c>
      <c r="B38" s="1719" t="s">
        <v>2145</v>
      </c>
      <c r="C38" s="1714" t="s">
        <v>2111</v>
      </c>
      <c r="D38" s="1722">
        <v>6.4</v>
      </c>
      <c r="E38" s="1734"/>
      <c r="F38" s="1720">
        <f>D38*E38</f>
        <v>0</v>
      </c>
    </row>
    <row r="39" spans="1:8" s="1713" customFormat="1" ht="29.25" customHeight="1" x14ac:dyDescent="0.35">
      <c r="A39" s="1714" t="s">
        <v>2146</v>
      </c>
      <c r="B39" s="1719" t="s">
        <v>2147</v>
      </c>
      <c r="C39" s="1714" t="s">
        <v>2111</v>
      </c>
      <c r="D39" s="1722">
        <v>1</v>
      </c>
      <c r="E39" s="1734"/>
      <c r="F39" s="1720">
        <f>D39*E39</f>
        <v>0</v>
      </c>
    </row>
    <row r="40" spans="1:8" s="1740" customFormat="1" x14ac:dyDescent="0.35">
      <c r="A40" s="1714"/>
      <c r="B40" s="1731" t="s">
        <v>2148</v>
      </c>
      <c r="C40" s="1714"/>
      <c r="D40" s="1722"/>
      <c r="E40" s="1734"/>
      <c r="F40" s="1735"/>
      <c r="H40" s="1713"/>
    </row>
    <row r="41" spans="1:8" s="1740" customFormat="1" ht="18.5" x14ac:dyDescent="0.35">
      <c r="A41" s="1714" t="s">
        <v>2149</v>
      </c>
      <c r="B41" s="1719" t="s">
        <v>2150</v>
      </c>
      <c r="C41" s="1714" t="s">
        <v>2111</v>
      </c>
      <c r="D41" s="1722">
        <v>8.5</v>
      </c>
      <c r="E41" s="1734"/>
      <c r="F41" s="1720">
        <f>D41*E41</f>
        <v>0</v>
      </c>
      <c r="H41" s="1713"/>
    </row>
    <row r="42" spans="1:8" s="1740" customFormat="1" ht="31" x14ac:dyDescent="0.35">
      <c r="A42" s="1714" t="s">
        <v>2151</v>
      </c>
      <c r="B42" s="1719" t="s">
        <v>2152</v>
      </c>
      <c r="C42" s="1714" t="s">
        <v>1970</v>
      </c>
      <c r="D42" s="1722">
        <v>1</v>
      </c>
      <c r="E42" s="1734"/>
      <c r="F42" s="1720">
        <f>D42*E42</f>
        <v>0</v>
      </c>
      <c r="H42" s="1713"/>
    </row>
    <row r="43" spans="1:8" s="1713" customFormat="1" x14ac:dyDescent="0.35">
      <c r="A43" s="2111" t="s">
        <v>103</v>
      </c>
      <c r="B43" s="2112"/>
      <c r="C43" s="2112"/>
      <c r="D43" s="2112"/>
      <c r="E43" s="2113"/>
      <c r="F43" s="1741">
        <f>SUM(F7:F42)</f>
        <v>0</v>
      </c>
    </row>
    <row r="44" spans="1:8" s="1740" customFormat="1" x14ac:dyDescent="0.35">
      <c r="A44" s="1714"/>
      <c r="B44" s="1742" t="s">
        <v>121</v>
      </c>
      <c r="C44" s="1716"/>
      <c r="D44" s="1722"/>
      <c r="E44" s="1720"/>
      <c r="F44" s="1720"/>
      <c r="H44" s="1713"/>
    </row>
    <row r="45" spans="1:8" s="1740" customFormat="1" ht="31" x14ac:dyDescent="0.35">
      <c r="A45" s="1714" t="s">
        <v>547</v>
      </c>
      <c r="B45" s="1719" t="s">
        <v>2153</v>
      </c>
      <c r="C45" s="1714" t="s">
        <v>2154</v>
      </c>
      <c r="D45" s="1722">
        <v>6</v>
      </c>
      <c r="E45" s="1720"/>
      <c r="F45" s="1720">
        <f>D45*E45</f>
        <v>0</v>
      </c>
      <c r="H45" s="1713"/>
    </row>
    <row r="46" spans="1:8" s="1740" customFormat="1" ht="31" x14ac:dyDescent="0.35">
      <c r="A46" s="1714" t="s">
        <v>2155</v>
      </c>
      <c r="B46" s="1719" t="s">
        <v>2156</v>
      </c>
      <c r="C46" s="1714" t="s">
        <v>126</v>
      </c>
      <c r="D46" s="1722">
        <v>14.4</v>
      </c>
      <c r="E46" s="1743"/>
      <c r="F46" s="1720">
        <f>D46*E46</f>
        <v>0</v>
      </c>
      <c r="H46" s="1713"/>
    </row>
    <row r="47" spans="1:8" s="1740" customFormat="1" ht="31" x14ac:dyDescent="0.35">
      <c r="A47" s="1714" t="s">
        <v>2157</v>
      </c>
      <c r="B47" s="1719" t="s">
        <v>2158</v>
      </c>
      <c r="C47" s="1714" t="s">
        <v>126</v>
      </c>
      <c r="D47" s="1722">
        <v>25.6</v>
      </c>
      <c r="E47" s="1743"/>
      <c r="F47" s="1720">
        <f>D47*E47</f>
        <v>0</v>
      </c>
      <c r="H47" s="1713"/>
    </row>
    <row r="48" spans="1:8" s="1740" customFormat="1" x14ac:dyDescent="0.35">
      <c r="A48" s="1714"/>
      <c r="B48" s="1731" t="s">
        <v>131</v>
      </c>
      <c r="C48" s="1714"/>
      <c r="D48" s="1720"/>
      <c r="E48" s="1720"/>
      <c r="F48" s="1720"/>
      <c r="H48" s="1713"/>
    </row>
    <row r="49" spans="1:8" s="1740" customFormat="1" ht="31" x14ac:dyDescent="0.35">
      <c r="A49" s="1714" t="s">
        <v>421</v>
      </c>
      <c r="B49" s="1719" t="s">
        <v>2159</v>
      </c>
      <c r="C49" s="1714" t="s">
        <v>2160</v>
      </c>
      <c r="D49" s="1722">
        <v>100</v>
      </c>
      <c r="E49" s="1720"/>
      <c r="F49" s="1720">
        <f>D49*E49</f>
        <v>0</v>
      </c>
      <c r="H49" s="1713"/>
    </row>
    <row r="50" spans="1:8" s="1713" customFormat="1" ht="31" x14ac:dyDescent="0.35">
      <c r="A50" s="1714" t="s">
        <v>134</v>
      </c>
      <c r="B50" s="1719" t="s">
        <v>2161</v>
      </c>
      <c r="C50" s="1714" t="s">
        <v>2160</v>
      </c>
      <c r="D50" s="1722">
        <v>380</v>
      </c>
      <c r="E50" s="1720"/>
      <c r="F50" s="1720">
        <f>D50*E50</f>
        <v>0</v>
      </c>
      <c r="G50" s="1744"/>
    </row>
    <row r="51" spans="1:8" s="1713" customFormat="1" ht="36" customHeight="1" x14ac:dyDescent="0.35">
      <c r="A51" s="1714" t="s">
        <v>2162</v>
      </c>
      <c r="B51" s="1719" t="s">
        <v>2163</v>
      </c>
      <c r="C51" s="1714" t="s">
        <v>2154</v>
      </c>
      <c r="D51" s="1745">
        <v>0</v>
      </c>
      <c r="E51" s="1720"/>
      <c r="F51" s="1720">
        <f>D51*E51</f>
        <v>0</v>
      </c>
    </row>
    <row r="52" spans="1:8" s="1713" customFormat="1" ht="21.75" customHeight="1" x14ac:dyDescent="0.35">
      <c r="A52" s="1714"/>
      <c r="B52" s="1731" t="s">
        <v>2164</v>
      </c>
      <c r="C52" s="1714"/>
      <c r="D52" s="1745"/>
      <c r="E52" s="1720"/>
      <c r="F52" s="1720"/>
    </row>
    <row r="53" spans="1:8" s="1713" customFormat="1" ht="67.5" customHeight="1" x14ac:dyDescent="0.35">
      <c r="A53" s="1714" t="s">
        <v>1027</v>
      </c>
      <c r="B53" s="1719" t="s">
        <v>2165</v>
      </c>
      <c r="C53" s="1714" t="s">
        <v>2127</v>
      </c>
      <c r="D53" s="1722">
        <v>21</v>
      </c>
      <c r="E53" s="1734"/>
      <c r="F53" s="1720">
        <f>D53*E53</f>
        <v>0</v>
      </c>
    </row>
    <row r="54" spans="1:8" s="1713" customFormat="1" x14ac:dyDescent="0.35">
      <c r="A54" s="1714"/>
      <c r="B54" s="1715" t="s">
        <v>2166</v>
      </c>
      <c r="C54" s="1716"/>
      <c r="D54" s="1746"/>
      <c r="E54" s="1747"/>
      <c r="F54" s="1734"/>
    </row>
    <row r="55" spans="1:8" s="1713" customFormat="1" ht="31" x14ac:dyDescent="0.35">
      <c r="A55" s="1714" t="s">
        <v>1149</v>
      </c>
      <c r="B55" s="1748" t="s">
        <v>2167</v>
      </c>
      <c r="C55" s="1714" t="s">
        <v>2127</v>
      </c>
      <c r="D55" s="1722">
        <v>0.3</v>
      </c>
      <c r="E55" s="1734"/>
      <c r="F55" s="1720">
        <f>D55*E55</f>
        <v>0</v>
      </c>
    </row>
    <row r="56" spans="1:8" s="1713" customFormat="1" ht="42" customHeight="1" x14ac:dyDescent="0.35">
      <c r="A56" s="1714"/>
      <c r="B56" s="1731" t="s">
        <v>2168</v>
      </c>
      <c r="C56" s="1714"/>
      <c r="D56" s="1722"/>
      <c r="E56" s="1734"/>
      <c r="F56" s="1720"/>
    </row>
    <row r="57" spans="1:8" s="1713" customFormat="1" ht="62" x14ac:dyDescent="0.35">
      <c r="A57" s="1714" t="s">
        <v>1851</v>
      </c>
      <c r="B57" s="1748" t="s">
        <v>2169</v>
      </c>
      <c r="C57" s="1714" t="s">
        <v>2127</v>
      </c>
      <c r="D57" s="1722">
        <v>40</v>
      </c>
      <c r="E57" s="1734"/>
      <c r="F57" s="1720">
        <f>D57*E57</f>
        <v>0</v>
      </c>
    </row>
    <row r="58" spans="1:8" s="1713" customFormat="1" ht="62" x14ac:dyDescent="0.35">
      <c r="A58" s="1714" t="s">
        <v>1851</v>
      </c>
      <c r="B58" s="1748" t="s">
        <v>2170</v>
      </c>
      <c r="C58" s="1714" t="s">
        <v>2127</v>
      </c>
      <c r="D58" s="1722">
        <f>12*3</f>
        <v>36</v>
      </c>
      <c r="E58" s="1734"/>
      <c r="F58" s="1720">
        <f>D58*E58</f>
        <v>0</v>
      </c>
    </row>
    <row r="59" spans="1:8" s="1713" customFormat="1" x14ac:dyDescent="0.35">
      <c r="A59" s="1714"/>
      <c r="B59" s="1749" t="s">
        <v>2171</v>
      </c>
      <c r="C59" s="1714"/>
      <c r="D59" s="1722"/>
      <c r="E59" s="1734"/>
      <c r="F59" s="1720"/>
    </row>
    <row r="60" spans="1:8" s="1713" customFormat="1" ht="31" x14ac:dyDescent="0.35">
      <c r="A60" s="1714" t="s">
        <v>571</v>
      </c>
      <c r="B60" s="1748" t="s">
        <v>2172</v>
      </c>
      <c r="C60" s="1714" t="s">
        <v>126</v>
      </c>
      <c r="D60" s="1722">
        <v>14</v>
      </c>
      <c r="E60" s="1734"/>
      <c r="F60" s="1720">
        <f>D60*E60</f>
        <v>0</v>
      </c>
    </row>
    <row r="61" spans="1:8" s="1713" customFormat="1" x14ac:dyDescent="0.35">
      <c r="A61" s="1714"/>
      <c r="B61" s="1750" t="s">
        <v>434</v>
      </c>
      <c r="C61" s="1714"/>
      <c r="D61" s="1722"/>
      <c r="E61" s="1734"/>
      <c r="F61" s="1720"/>
    </row>
    <row r="62" spans="1:8" s="1713" customFormat="1" ht="21" customHeight="1" x14ac:dyDescent="0.35">
      <c r="A62" s="1714"/>
      <c r="B62" s="1749" t="s">
        <v>2173</v>
      </c>
      <c r="C62" s="1714"/>
      <c r="D62" s="1722"/>
      <c r="E62" s="1751"/>
      <c r="F62" s="1720"/>
    </row>
    <row r="63" spans="1:8" s="1713" customFormat="1" ht="24" customHeight="1" x14ac:dyDescent="0.35">
      <c r="A63" s="1714"/>
      <c r="B63" s="1749" t="s">
        <v>2174</v>
      </c>
      <c r="C63" s="1714"/>
      <c r="D63" s="1722"/>
      <c r="E63" s="1751"/>
      <c r="F63" s="1720"/>
    </row>
    <row r="64" spans="1:8" s="1713" customFormat="1" ht="34.5" customHeight="1" x14ac:dyDescent="0.35">
      <c r="A64" s="1714" t="s">
        <v>2175</v>
      </c>
      <c r="B64" s="1748" t="s">
        <v>2176</v>
      </c>
      <c r="C64" s="1714" t="s">
        <v>126</v>
      </c>
      <c r="D64" s="1722">
        <f>9.2</f>
        <v>9.1999999999999993</v>
      </c>
      <c r="E64" s="1751"/>
      <c r="F64" s="1720">
        <f>D64*E64</f>
        <v>0</v>
      </c>
    </row>
    <row r="65" spans="1:12" s="1713" customFormat="1" ht="36" customHeight="1" x14ac:dyDescent="0.35">
      <c r="A65" s="1714"/>
      <c r="B65" s="1749" t="s">
        <v>2177</v>
      </c>
      <c r="C65" s="1714"/>
      <c r="D65" s="1722"/>
      <c r="E65" s="1734"/>
      <c r="F65" s="1720"/>
    </row>
    <row r="66" spans="1:12" s="1713" customFormat="1" x14ac:dyDescent="0.35">
      <c r="A66" s="1714" t="s">
        <v>2178</v>
      </c>
      <c r="B66" s="1748" t="s">
        <v>2179</v>
      </c>
      <c r="C66" s="1714" t="s">
        <v>1970</v>
      </c>
      <c r="D66" s="1722">
        <v>1</v>
      </c>
      <c r="E66" s="1751"/>
      <c r="F66" s="1720">
        <f>D66*E66</f>
        <v>0</v>
      </c>
    </row>
    <row r="67" spans="1:12" s="1713" customFormat="1" ht="18.5" x14ac:dyDescent="0.35">
      <c r="A67" s="1714" t="s">
        <v>2180</v>
      </c>
      <c r="B67" s="1748" t="s">
        <v>2181</v>
      </c>
      <c r="C67" s="1714" t="s">
        <v>2127</v>
      </c>
      <c r="D67" s="1722">
        <v>80</v>
      </c>
      <c r="E67" s="1723"/>
      <c r="F67" s="1720">
        <f>D67*E67</f>
        <v>0</v>
      </c>
    </row>
    <row r="68" spans="1:12" s="1713" customFormat="1" ht="31" x14ac:dyDescent="0.35">
      <c r="A68" s="1714" t="s">
        <v>2182</v>
      </c>
      <c r="B68" s="1748" t="s">
        <v>2183</v>
      </c>
      <c r="C68" s="1714" t="s">
        <v>126</v>
      </c>
      <c r="D68" s="1722">
        <f>ROUNDUP(D64,0)</f>
        <v>10</v>
      </c>
      <c r="E68" s="1751"/>
      <c r="F68" s="1720">
        <f>D68*E68</f>
        <v>0</v>
      </c>
      <c r="G68" s="1744"/>
    </row>
    <row r="69" spans="1:12" s="1713" customFormat="1" ht="36" customHeight="1" x14ac:dyDescent="0.35">
      <c r="A69" s="1714" t="s">
        <v>2184</v>
      </c>
      <c r="B69" s="1748" t="s">
        <v>2185</v>
      </c>
      <c r="C69" s="1714" t="s">
        <v>1970</v>
      </c>
      <c r="D69" s="1722">
        <v>1</v>
      </c>
      <c r="E69" s="1751"/>
      <c r="F69" s="1720">
        <f>D69*E69</f>
        <v>0</v>
      </c>
      <c r="G69" s="1744"/>
    </row>
    <row r="70" spans="1:12" s="1740" customFormat="1" ht="18.5" x14ac:dyDescent="0.35">
      <c r="A70" s="1714" t="s">
        <v>2186</v>
      </c>
      <c r="B70" s="1748" t="s">
        <v>2187</v>
      </c>
      <c r="C70" s="1714" t="s">
        <v>2127</v>
      </c>
      <c r="D70" s="1722">
        <f>D67</f>
        <v>80</v>
      </c>
      <c r="E70" s="1751"/>
      <c r="F70" s="1720">
        <f>D70*E70</f>
        <v>0</v>
      </c>
      <c r="H70" s="1713"/>
    </row>
    <row r="71" spans="1:12" s="1740" customFormat="1" x14ac:dyDescent="0.35">
      <c r="A71" s="2111" t="s">
        <v>103</v>
      </c>
      <c r="B71" s="2112"/>
      <c r="C71" s="2112"/>
      <c r="D71" s="2112"/>
      <c r="E71" s="2113"/>
      <c r="F71" s="1741">
        <f>SUM(F45:F70)</f>
        <v>0</v>
      </c>
      <c r="G71" s="1752"/>
      <c r="H71" s="1713"/>
      <c r="I71" s="1752"/>
      <c r="J71" s="1753"/>
      <c r="K71" s="1754"/>
      <c r="L71" s="1753"/>
    </row>
    <row r="72" spans="1:12" s="1740" customFormat="1" x14ac:dyDescent="0.35">
      <c r="A72" s="1714"/>
      <c r="B72" s="1750" t="s">
        <v>444</v>
      </c>
      <c r="C72" s="1716"/>
      <c r="D72" s="1755"/>
      <c r="E72" s="1729"/>
      <c r="F72" s="1734"/>
      <c r="G72" s="1756"/>
      <c r="H72" s="1713"/>
      <c r="I72" s="1752"/>
      <c r="J72" s="1753"/>
      <c r="K72" s="1754"/>
      <c r="L72" s="1753"/>
    </row>
    <row r="73" spans="1:12" s="1740" customFormat="1" ht="31" x14ac:dyDescent="0.35">
      <c r="A73" s="1714" t="s">
        <v>2188</v>
      </c>
      <c r="B73" s="1748" t="s">
        <v>2189</v>
      </c>
      <c r="C73" s="1714" t="s">
        <v>2127</v>
      </c>
      <c r="D73" s="1755">
        <v>6</v>
      </c>
      <c r="E73" s="1729"/>
      <c r="F73" s="1720">
        <f>D73*E73</f>
        <v>0</v>
      </c>
      <c r="G73" s="1756"/>
      <c r="H73" s="1713"/>
      <c r="I73" s="1752"/>
      <c r="J73" s="1753"/>
      <c r="K73" s="1754"/>
      <c r="L73" s="1753"/>
    </row>
    <row r="74" spans="1:12" s="1713" customFormat="1" x14ac:dyDescent="0.35">
      <c r="A74" s="1716"/>
      <c r="B74" s="1757" t="s">
        <v>2190</v>
      </c>
      <c r="C74" s="1758"/>
      <c r="D74" s="1755"/>
      <c r="E74" s="1720"/>
      <c r="F74" s="1720"/>
    </row>
    <row r="75" spans="1:12" s="1713" customFormat="1" ht="62" x14ac:dyDescent="0.35">
      <c r="A75" s="1714" t="s">
        <v>690</v>
      </c>
      <c r="B75" s="1748" t="s">
        <v>2191</v>
      </c>
      <c r="C75" s="1716" t="s">
        <v>1970</v>
      </c>
      <c r="D75" s="1755">
        <v>1</v>
      </c>
      <c r="E75" s="1747"/>
      <c r="F75" s="1720">
        <f>D75*E75</f>
        <v>0</v>
      </c>
      <c r="G75" s="1744"/>
    </row>
    <row r="76" spans="1:12" s="1713" customFormat="1" ht="65" x14ac:dyDescent="0.35">
      <c r="A76" s="1714" t="s">
        <v>2192</v>
      </c>
      <c r="B76" s="1748" t="s">
        <v>2193</v>
      </c>
      <c r="C76" s="1716" t="s">
        <v>642</v>
      </c>
      <c r="D76" s="1755">
        <v>1</v>
      </c>
      <c r="E76" s="1759"/>
      <c r="F76" s="1720">
        <f>D76*E76</f>
        <v>0</v>
      </c>
      <c r="G76" s="1744"/>
    </row>
    <row r="77" spans="1:12" s="1713" customFormat="1" x14ac:dyDescent="0.35">
      <c r="A77" s="1714" t="s">
        <v>2194</v>
      </c>
      <c r="B77" s="1748" t="s">
        <v>2195</v>
      </c>
      <c r="C77" s="1714" t="s">
        <v>1970</v>
      </c>
      <c r="D77" s="1755">
        <v>1</v>
      </c>
      <c r="E77" s="1759"/>
      <c r="F77" s="1720">
        <f>D77*E77</f>
        <v>0</v>
      </c>
      <c r="G77" s="1744"/>
    </row>
    <row r="78" spans="1:12" s="1713" customFormat="1" ht="62" x14ac:dyDescent="0.35">
      <c r="A78" s="1714" t="s">
        <v>2196</v>
      </c>
      <c r="B78" s="1748" t="s">
        <v>2197</v>
      </c>
      <c r="C78" s="1714" t="s">
        <v>642</v>
      </c>
      <c r="D78" s="1755">
        <v>1</v>
      </c>
      <c r="E78" s="1760"/>
      <c r="F78" s="1720">
        <f>D78*E78</f>
        <v>0</v>
      </c>
      <c r="G78" s="1744"/>
    </row>
    <row r="79" spans="1:12" s="1713" customFormat="1" ht="31" x14ac:dyDescent="0.35">
      <c r="A79" s="1714" t="s">
        <v>2198</v>
      </c>
      <c r="B79" s="1761" t="s">
        <v>2199</v>
      </c>
      <c r="C79" s="1722" t="s">
        <v>1970</v>
      </c>
      <c r="D79" s="1755">
        <v>1</v>
      </c>
      <c r="E79" s="1723"/>
      <c r="F79" s="1720">
        <f>D79*E79</f>
        <v>0</v>
      </c>
      <c r="G79" s="1744"/>
    </row>
    <row r="80" spans="1:12" s="1713" customFormat="1" x14ac:dyDescent="0.35">
      <c r="A80" s="1762"/>
      <c r="B80" s="1761"/>
      <c r="C80" s="1722"/>
      <c r="D80" s="1755"/>
      <c r="E80" s="1723"/>
      <c r="F80" s="1720"/>
      <c r="G80" s="1744"/>
    </row>
    <row r="81" spans="1:7" s="1713" customFormat="1" ht="31" x14ac:dyDescent="0.35">
      <c r="A81" s="1762"/>
      <c r="B81" s="1757" t="s">
        <v>1082</v>
      </c>
      <c r="C81" s="1722"/>
      <c r="D81" s="1755"/>
      <c r="E81" s="1723"/>
      <c r="F81" s="1720"/>
      <c r="G81" s="1744"/>
    </row>
    <row r="82" spans="1:7" s="1713" customFormat="1" x14ac:dyDescent="0.35">
      <c r="A82" s="1762"/>
      <c r="B82" s="1761"/>
      <c r="C82" s="1722"/>
      <c r="D82" s="1755"/>
      <c r="E82" s="1723"/>
      <c r="F82" s="1720"/>
      <c r="G82" s="1744"/>
    </row>
    <row r="83" spans="1:7" s="1713" customFormat="1" ht="31" x14ac:dyDescent="0.35">
      <c r="A83" s="1762" t="s">
        <v>2200</v>
      </c>
      <c r="B83" s="1761" t="s">
        <v>2201</v>
      </c>
      <c r="C83" s="1763" t="s">
        <v>2202</v>
      </c>
      <c r="D83" s="1763">
        <v>6</v>
      </c>
      <c r="E83" s="1723"/>
      <c r="F83" s="1720">
        <f>D83*E83</f>
        <v>0</v>
      </c>
    </row>
    <row r="84" spans="1:7" s="1713" customFormat="1" ht="13.15" customHeight="1" x14ac:dyDescent="0.35">
      <c r="A84" s="1762"/>
      <c r="B84" s="1761"/>
      <c r="C84" s="1722"/>
      <c r="D84" s="1755"/>
      <c r="E84" s="1723"/>
      <c r="F84" s="1720"/>
    </row>
    <row r="85" spans="1:7" s="1713" customFormat="1" x14ac:dyDescent="0.35">
      <c r="A85" s="1762"/>
      <c r="B85" s="1761"/>
      <c r="C85" s="1722"/>
      <c r="D85" s="1755"/>
      <c r="E85" s="1723"/>
      <c r="F85" s="1720"/>
    </row>
    <row r="86" spans="1:7" s="1713" customFormat="1" ht="13.15" customHeight="1" x14ac:dyDescent="0.35">
      <c r="A86" s="1764"/>
      <c r="B86" s="1765"/>
      <c r="C86" s="1766"/>
      <c r="D86" s="1767"/>
      <c r="E86" s="1768"/>
      <c r="F86" s="1769"/>
    </row>
    <row r="87" spans="1:7" s="1713" customFormat="1" ht="13.15" customHeight="1" x14ac:dyDescent="0.35">
      <c r="A87" s="2114" t="s">
        <v>103</v>
      </c>
      <c r="B87" s="2115"/>
      <c r="C87" s="2115"/>
      <c r="D87" s="2115"/>
      <c r="E87" s="2116"/>
      <c r="F87" s="1770">
        <f>SUM(F72:F86)</f>
        <v>0</v>
      </c>
    </row>
    <row r="88" spans="1:7" s="1713" customFormat="1" ht="13.15" customHeight="1" x14ac:dyDescent="0.35">
      <c r="A88" s="1771"/>
      <c r="B88" s="1761"/>
      <c r="C88" s="1722"/>
      <c r="D88" s="1755"/>
      <c r="E88" s="1723"/>
      <c r="F88" s="1772"/>
    </row>
    <row r="89" spans="1:7" s="1713" customFormat="1" ht="13.15" customHeight="1" x14ac:dyDescent="0.35">
      <c r="A89" s="1773"/>
      <c r="B89" s="1774"/>
      <c r="C89" s="1773"/>
      <c r="D89" s="1775"/>
      <c r="E89" s="1776"/>
      <c r="F89" s="1776"/>
    </row>
    <row r="90" spans="1:7" s="1713" customFormat="1" ht="13.15" customHeight="1" x14ac:dyDescent="0.35">
      <c r="A90" s="1721"/>
      <c r="B90" s="1777"/>
      <c r="C90" s="1721"/>
      <c r="D90" s="1778"/>
      <c r="E90" s="1720"/>
      <c r="F90" s="1776"/>
    </row>
    <row r="91" spans="1:7" s="1713" customFormat="1" ht="13.15" customHeight="1" x14ac:dyDescent="0.35">
      <c r="A91" s="1721"/>
      <c r="B91" s="1777"/>
      <c r="C91" s="1721"/>
      <c r="D91" s="1778"/>
      <c r="E91" s="1720"/>
      <c r="F91" s="1776"/>
    </row>
    <row r="92" spans="1:7" s="1713" customFormat="1" ht="13.15" customHeight="1" x14ac:dyDescent="0.35">
      <c r="A92" s="1721"/>
      <c r="B92" s="1728" t="s">
        <v>773</v>
      </c>
      <c r="C92" s="1721"/>
      <c r="D92" s="1778"/>
      <c r="E92" s="1720"/>
      <c r="F92" s="1776"/>
    </row>
    <row r="93" spans="1:7" s="1713" customFormat="1" ht="13.15" customHeight="1" x14ac:dyDescent="0.35">
      <c r="A93" s="1721"/>
      <c r="B93" s="1779"/>
      <c r="C93" s="1721"/>
      <c r="D93" s="1778"/>
      <c r="E93" s="1720"/>
      <c r="F93" s="1776"/>
    </row>
    <row r="94" spans="1:7" s="1713" customFormat="1" x14ac:dyDescent="0.35">
      <c r="A94" s="1721"/>
      <c r="B94" s="1763" t="s">
        <v>852</v>
      </c>
      <c r="C94" s="1721"/>
      <c r="D94" s="1778"/>
      <c r="E94" s="1720"/>
      <c r="F94" s="1720">
        <f>F43</f>
        <v>0</v>
      </c>
    </row>
    <row r="95" spans="1:7" s="1713" customFormat="1" ht="13.15" customHeight="1" x14ac:dyDescent="0.35">
      <c r="A95" s="1721"/>
      <c r="B95" s="1763"/>
      <c r="C95" s="1721"/>
      <c r="D95" s="1778"/>
      <c r="E95" s="1720"/>
      <c r="F95" s="1720"/>
    </row>
    <row r="96" spans="1:7" s="1713" customFormat="1" ht="13.15" customHeight="1" x14ac:dyDescent="0.35">
      <c r="A96" s="1721"/>
      <c r="B96" s="1763" t="s">
        <v>853</v>
      </c>
      <c r="C96" s="1721"/>
      <c r="D96" s="1778"/>
      <c r="E96" s="1720"/>
      <c r="F96" s="1720">
        <f>F71</f>
        <v>0</v>
      </c>
    </row>
    <row r="97" spans="1:6" s="1713" customFormat="1" ht="13.15" customHeight="1" x14ac:dyDescent="0.35">
      <c r="A97" s="1721"/>
      <c r="B97" s="1780"/>
      <c r="C97" s="1721"/>
      <c r="D97" s="1778"/>
      <c r="E97" s="1720"/>
      <c r="F97" s="1720"/>
    </row>
    <row r="98" spans="1:6" s="1713" customFormat="1" ht="13.15" customHeight="1" x14ac:dyDescent="0.35">
      <c r="A98" s="1721"/>
      <c r="B98" s="1763" t="s">
        <v>2203</v>
      </c>
      <c r="C98" s="1721"/>
      <c r="D98" s="1778"/>
      <c r="E98" s="1720"/>
      <c r="F98" s="1720">
        <f>F87</f>
        <v>0</v>
      </c>
    </row>
    <row r="99" spans="1:6" s="1713" customFormat="1" ht="13.15" customHeight="1" x14ac:dyDescent="0.35">
      <c r="A99" s="1746"/>
      <c r="B99" s="1763"/>
      <c r="C99" s="1746"/>
      <c r="D99" s="1781"/>
      <c r="E99" s="1782"/>
      <c r="F99" s="1782"/>
    </row>
    <row r="100" spans="1:6" s="1713" customFormat="1" ht="13.15" customHeight="1" x14ac:dyDescent="0.35">
      <c r="A100" s="1746"/>
      <c r="B100" s="1763"/>
      <c r="C100" s="1746"/>
      <c r="D100" s="1781"/>
      <c r="E100" s="1782"/>
      <c r="F100" s="1783"/>
    </row>
    <row r="101" spans="1:6" s="1713" customFormat="1" ht="13.15" customHeight="1" x14ac:dyDescent="0.35">
      <c r="A101" s="1722"/>
      <c r="B101" s="1763"/>
      <c r="C101" s="1722"/>
      <c r="D101" s="1755"/>
      <c r="E101" s="1783"/>
      <c r="F101" s="1783"/>
    </row>
    <row r="102" spans="1:6" s="1713" customFormat="1" ht="13.15" customHeight="1" x14ac:dyDescent="0.35">
      <c r="A102" s="1722"/>
      <c r="B102" s="1763"/>
      <c r="C102" s="1746"/>
      <c r="D102" s="1781"/>
      <c r="E102" s="1782"/>
      <c r="F102" s="1783"/>
    </row>
    <row r="103" spans="1:6" s="1713" customFormat="1" ht="13.15" customHeight="1" x14ac:dyDescent="0.35">
      <c r="A103" s="1722"/>
      <c r="B103" s="1780"/>
      <c r="C103" s="1722"/>
      <c r="D103" s="1755"/>
      <c r="E103" s="1783"/>
      <c r="F103" s="1783"/>
    </row>
    <row r="104" spans="1:6" s="1713" customFormat="1" ht="13.15" customHeight="1" x14ac:dyDescent="0.35">
      <c r="A104" s="1722"/>
      <c r="B104" s="1763"/>
      <c r="C104" s="1722"/>
      <c r="D104" s="1755"/>
      <c r="E104" s="1783"/>
      <c r="F104" s="1783"/>
    </row>
    <row r="105" spans="1:6" s="1713" customFormat="1" ht="13.15" customHeight="1" x14ac:dyDescent="0.35">
      <c r="A105" s="1722"/>
      <c r="B105" s="1780"/>
      <c r="C105" s="1722"/>
      <c r="D105" s="1755"/>
      <c r="E105" s="1783"/>
      <c r="F105" s="1783"/>
    </row>
    <row r="106" spans="1:6" s="1713" customFormat="1" ht="13.15" customHeight="1" x14ac:dyDescent="0.35">
      <c r="A106" s="1722"/>
      <c r="B106" s="1780"/>
      <c r="C106" s="1722"/>
      <c r="D106" s="1755"/>
      <c r="E106" s="1783"/>
      <c r="F106" s="1783"/>
    </row>
    <row r="107" spans="1:6" s="1713" customFormat="1" ht="13.15" customHeight="1" x14ac:dyDescent="0.35">
      <c r="A107" s="1722"/>
      <c r="B107" s="1780"/>
      <c r="C107" s="1722"/>
      <c r="D107" s="1755"/>
      <c r="E107" s="1783"/>
      <c r="F107" s="1783"/>
    </row>
    <row r="108" spans="1:6" s="1713" customFormat="1" ht="13.15" customHeight="1" x14ac:dyDescent="0.35">
      <c r="A108" s="1722"/>
      <c r="B108" s="1780"/>
      <c r="C108" s="1722"/>
      <c r="D108" s="1755"/>
      <c r="E108" s="1783"/>
      <c r="F108" s="1783"/>
    </row>
    <row r="109" spans="1:6" s="1713" customFormat="1" ht="13.15" customHeight="1" x14ac:dyDescent="0.35">
      <c r="A109" s="1722"/>
      <c r="B109" s="1780"/>
      <c r="C109" s="1722"/>
      <c r="D109" s="1755"/>
      <c r="E109" s="1783"/>
      <c r="F109" s="1783"/>
    </row>
    <row r="110" spans="1:6" s="1713" customFormat="1" ht="13.15" customHeight="1" x14ac:dyDescent="0.35">
      <c r="A110" s="1722"/>
      <c r="B110" s="1780"/>
      <c r="C110" s="1722"/>
      <c r="D110" s="1755"/>
      <c r="E110" s="1783"/>
      <c r="F110" s="1783"/>
    </row>
    <row r="111" spans="1:6" s="1713" customFormat="1" ht="13.15" customHeight="1" x14ac:dyDescent="0.35">
      <c r="A111" s="1722"/>
      <c r="B111" s="1780"/>
      <c r="C111" s="1722"/>
      <c r="D111" s="1755"/>
      <c r="E111" s="1783"/>
      <c r="F111" s="1783"/>
    </row>
    <row r="112" spans="1:6" s="1713" customFormat="1" ht="13.15" customHeight="1" x14ac:dyDescent="0.35">
      <c r="A112" s="1722"/>
      <c r="B112" s="1780"/>
      <c r="C112" s="1722"/>
      <c r="D112" s="1755"/>
      <c r="E112" s="1783"/>
      <c r="F112" s="1783"/>
    </row>
    <row r="113" spans="1:6" s="1713" customFormat="1" ht="13.15" customHeight="1" x14ac:dyDescent="0.35">
      <c r="A113" s="1722"/>
      <c r="B113" s="1780"/>
      <c r="C113" s="1722"/>
      <c r="D113" s="1755"/>
      <c r="E113" s="1783"/>
      <c r="F113" s="1783"/>
    </row>
    <row r="114" spans="1:6" s="1713" customFormat="1" ht="13.15" customHeight="1" x14ac:dyDescent="0.35">
      <c r="A114" s="1722"/>
      <c r="B114" s="1780"/>
      <c r="C114" s="1722"/>
      <c r="D114" s="1755"/>
      <c r="E114" s="1783"/>
      <c r="F114" s="1783"/>
    </row>
    <row r="115" spans="1:6" s="1713" customFormat="1" ht="30" customHeight="1" x14ac:dyDescent="0.35">
      <c r="A115" s="1722"/>
      <c r="B115" s="1780"/>
      <c r="C115" s="1722"/>
      <c r="D115" s="1755"/>
      <c r="E115" s="1783"/>
      <c r="F115" s="1783"/>
    </row>
    <row r="116" spans="1:6" x14ac:dyDescent="0.25">
      <c r="A116" s="1722"/>
      <c r="B116" s="1780"/>
      <c r="C116" s="1722"/>
      <c r="D116" s="1755"/>
      <c r="E116" s="1783"/>
      <c r="F116" s="1783"/>
    </row>
    <row r="117" spans="1:6" x14ac:dyDescent="0.25">
      <c r="A117" s="1722"/>
      <c r="B117" s="1780"/>
      <c r="C117" s="1722"/>
      <c r="D117" s="1755"/>
      <c r="E117" s="1783"/>
      <c r="F117" s="1783"/>
    </row>
    <row r="118" spans="1:6" x14ac:dyDescent="0.25">
      <c r="A118" s="1722"/>
      <c r="B118" s="1780"/>
      <c r="C118" s="1722"/>
      <c r="D118" s="1755"/>
      <c r="E118" s="1783"/>
      <c r="F118" s="1783"/>
    </row>
    <row r="119" spans="1:6" x14ac:dyDescent="0.25">
      <c r="A119" s="1785" t="s">
        <v>487</v>
      </c>
      <c r="B119" s="1785"/>
      <c r="C119" s="1785"/>
      <c r="D119" s="1785"/>
      <c r="E119" s="1786"/>
      <c r="F119" s="1787">
        <f>SUM(F88:F118)</f>
        <v>0</v>
      </c>
    </row>
    <row r="120" spans="1:6" x14ac:dyDescent="0.25">
      <c r="E120" s="1791"/>
      <c r="F120" s="1792"/>
    </row>
    <row r="121" spans="1:6" x14ac:dyDescent="0.25">
      <c r="E121" s="1791"/>
      <c r="F121" s="1792"/>
    </row>
    <row r="122" spans="1:6" x14ac:dyDescent="0.25">
      <c r="E122" s="1791"/>
      <c r="F122" s="1792"/>
    </row>
    <row r="123" spans="1:6" x14ac:dyDescent="0.25">
      <c r="E123" s="1791"/>
      <c r="F123" s="1792"/>
    </row>
    <row r="124" spans="1:6" x14ac:dyDescent="0.25">
      <c r="E124" s="1791"/>
      <c r="F124" s="1792"/>
    </row>
    <row r="125" spans="1:6" x14ac:dyDescent="0.25">
      <c r="E125" s="1791"/>
      <c r="F125" s="1792"/>
    </row>
    <row r="126" spans="1:6" x14ac:dyDescent="0.25">
      <c r="E126" s="1791"/>
      <c r="F126" s="1792"/>
    </row>
    <row r="127" spans="1:6" x14ac:dyDescent="0.25">
      <c r="E127" s="1791"/>
      <c r="F127" s="1792"/>
    </row>
    <row r="128" spans="1:6" x14ac:dyDescent="0.25">
      <c r="E128" s="1791"/>
      <c r="F128" s="1792"/>
    </row>
    <row r="129" spans="5:6" x14ac:dyDescent="0.25">
      <c r="E129" s="1791"/>
      <c r="F129" s="1792"/>
    </row>
    <row r="130" spans="5:6" x14ac:dyDescent="0.25">
      <c r="E130" s="1791"/>
      <c r="F130" s="1792"/>
    </row>
    <row r="131" spans="5:6" x14ac:dyDescent="0.25">
      <c r="E131" s="1791"/>
      <c r="F131" s="1792"/>
    </row>
    <row r="132" spans="5:6" x14ac:dyDescent="0.25">
      <c r="E132" s="1791"/>
      <c r="F132" s="1792"/>
    </row>
    <row r="133" spans="5:6" x14ac:dyDescent="0.25">
      <c r="E133" s="1791"/>
      <c r="F133" s="1792"/>
    </row>
    <row r="134" spans="5:6" x14ac:dyDescent="0.25">
      <c r="E134" s="1791"/>
      <c r="F134" s="1792"/>
    </row>
    <row r="135" spans="5:6" x14ac:dyDescent="0.25">
      <c r="E135" s="1791"/>
      <c r="F135" s="1792"/>
    </row>
    <row r="136" spans="5:6" x14ac:dyDescent="0.25">
      <c r="E136" s="1791"/>
      <c r="F136" s="1792"/>
    </row>
    <row r="137" spans="5:6" x14ac:dyDescent="0.25">
      <c r="E137" s="1791"/>
      <c r="F137" s="1792"/>
    </row>
    <row r="138" spans="5:6" x14ac:dyDescent="0.25">
      <c r="E138" s="1791"/>
      <c r="F138" s="1792"/>
    </row>
    <row r="139" spans="5:6" x14ac:dyDescent="0.25">
      <c r="E139" s="1791"/>
      <c r="F139" s="1792"/>
    </row>
    <row r="140" spans="5:6" x14ac:dyDescent="0.25">
      <c r="E140" s="1791"/>
      <c r="F140" s="1792"/>
    </row>
    <row r="141" spans="5:6" x14ac:dyDescent="0.25">
      <c r="E141" s="1791"/>
      <c r="F141" s="1792"/>
    </row>
    <row r="142" spans="5:6" x14ac:dyDescent="0.25">
      <c r="E142" s="1791"/>
      <c r="F142" s="1792"/>
    </row>
    <row r="143" spans="5:6" x14ac:dyDescent="0.25">
      <c r="E143" s="1791"/>
      <c r="F143" s="1792"/>
    </row>
    <row r="144" spans="5:6" x14ac:dyDescent="0.25">
      <c r="E144" s="1791"/>
      <c r="F144" s="1792"/>
    </row>
    <row r="145" spans="5:6" x14ac:dyDescent="0.25">
      <c r="E145" s="1791"/>
      <c r="F145" s="1792"/>
    </row>
    <row r="146" spans="5:6" x14ac:dyDescent="0.25">
      <c r="E146" s="1791"/>
      <c r="F146" s="1792"/>
    </row>
    <row r="147" spans="5:6" x14ac:dyDescent="0.25">
      <c r="E147" s="1791"/>
      <c r="F147" s="1792"/>
    </row>
    <row r="148" spans="5:6" x14ac:dyDescent="0.25">
      <c r="E148" s="1791"/>
      <c r="F148" s="1792"/>
    </row>
    <row r="149" spans="5:6" x14ac:dyDescent="0.25">
      <c r="E149" s="1791"/>
      <c r="F149" s="1792"/>
    </row>
    <row r="150" spans="5:6" x14ac:dyDescent="0.25">
      <c r="E150" s="1791"/>
      <c r="F150" s="1792"/>
    </row>
    <row r="151" spans="5:6" x14ac:dyDescent="0.25">
      <c r="E151" s="1791"/>
      <c r="F151" s="1792"/>
    </row>
    <row r="152" spans="5:6" x14ac:dyDescent="0.25">
      <c r="E152" s="1791"/>
      <c r="F152" s="1792"/>
    </row>
    <row r="153" spans="5:6" x14ac:dyDescent="0.25">
      <c r="E153" s="1791"/>
      <c r="F153" s="1792"/>
    </row>
    <row r="154" spans="5:6" x14ac:dyDescent="0.25">
      <c r="E154" s="1791"/>
      <c r="F154" s="1792"/>
    </row>
    <row r="155" spans="5:6" x14ac:dyDescent="0.25">
      <c r="E155" s="1791"/>
      <c r="F155" s="1792"/>
    </row>
    <row r="156" spans="5:6" x14ac:dyDescent="0.25">
      <c r="E156" s="1791"/>
      <c r="F156" s="1792"/>
    </row>
    <row r="157" spans="5:6" x14ac:dyDescent="0.25">
      <c r="E157" s="1791"/>
      <c r="F157" s="1792"/>
    </row>
    <row r="158" spans="5:6" x14ac:dyDescent="0.25">
      <c r="E158" s="1791"/>
      <c r="F158" s="1792"/>
    </row>
    <row r="159" spans="5:6" x14ac:dyDescent="0.25">
      <c r="E159" s="1791"/>
      <c r="F159" s="1792"/>
    </row>
    <row r="160" spans="5:6" x14ac:dyDescent="0.25">
      <c r="E160" s="1791"/>
      <c r="F160" s="1792"/>
    </row>
    <row r="161" spans="5:6" x14ac:dyDescent="0.25">
      <c r="E161" s="1791"/>
      <c r="F161" s="1792"/>
    </row>
    <row r="162" spans="5:6" x14ac:dyDescent="0.25">
      <c r="E162" s="1791"/>
      <c r="F162" s="1792"/>
    </row>
    <row r="163" spans="5:6" x14ac:dyDescent="0.25">
      <c r="E163" s="1791"/>
      <c r="F163" s="1792"/>
    </row>
    <row r="164" spans="5:6" x14ac:dyDescent="0.25">
      <c r="E164" s="1791"/>
      <c r="F164" s="1792"/>
    </row>
    <row r="165" spans="5:6" x14ac:dyDescent="0.25">
      <c r="E165" s="1791"/>
      <c r="F165" s="1792"/>
    </row>
    <row r="166" spans="5:6" x14ac:dyDescent="0.25">
      <c r="E166" s="1791"/>
      <c r="F166" s="1792"/>
    </row>
    <row r="167" spans="5:6" x14ac:dyDescent="0.25">
      <c r="E167" s="1791"/>
      <c r="F167" s="1792"/>
    </row>
    <row r="168" spans="5:6" x14ac:dyDescent="0.25">
      <c r="E168" s="1791"/>
      <c r="F168" s="1792"/>
    </row>
    <row r="169" spans="5:6" x14ac:dyDescent="0.25">
      <c r="E169" s="1791"/>
      <c r="F169" s="1792"/>
    </row>
    <row r="170" spans="5:6" x14ac:dyDescent="0.25">
      <c r="E170" s="1791"/>
      <c r="F170" s="1792"/>
    </row>
    <row r="171" spans="5:6" x14ac:dyDescent="0.25">
      <c r="E171" s="1791"/>
      <c r="F171" s="1792"/>
    </row>
    <row r="172" spans="5:6" x14ac:dyDescent="0.25">
      <c r="E172" s="1791"/>
      <c r="F172" s="1792"/>
    </row>
    <row r="173" spans="5:6" x14ac:dyDescent="0.25">
      <c r="E173" s="1791"/>
      <c r="F173" s="1792"/>
    </row>
    <row r="174" spans="5:6" x14ac:dyDescent="0.25">
      <c r="E174" s="1791"/>
      <c r="F174" s="1792"/>
    </row>
    <row r="175" spans="5:6" x14ac:dyDescent="0.25">
      <c r="E175" s="1791"/>
      <c r="F175" s="1792"/>
    </row>
    <row r="176" spans="5:6" x14ac:dyDescent="0.25">
      <c r="E176" s="1791"/>
      <c r="F176" s="1792"/>
    </row>
    <row r="177" spans="5:6" x14ac:dyDescent="0.25">
      <c r="E177" s="1791"/>
      <c r="F177" s="1792"/>
    </row>
    <row r="178" spans="5:6" x14ac:dyDescent="0.25">
      <c r="E178" s="1791"/>
      <c r="F178" s="1792"/>
    </row>
    <row r="179" spans="5:6" x14ac:dyDescent="0.25">
      <c r="E179" s="1791"/>
      <c r="F179" s="1792"/>
    </row>
    <row r="180" spans="5:6" x14ac:dyDescent="0.25">
      <c r="E180" s="1791"/>
      <c r="F180" s="1792"/>
    </row>
    <row r="181" spans="5:6" x14ac:dyDescent="0.25">
      <c r="E181" s="1791"/>
      <c r="F181" s="1792"/>
    </row>
    <row r="182" spans="5:6" x14ac:dyDescent="0.25">
      <c r="E182" s="1791"/>
      <c r="F182" s="1792"/>
    </row>
    <row r="183" spans="5:6" x14ac:dyDescent="0.25">
      <c r="E183" s="1791"/>
      <c r="F183" s="1792"/>
    </row>
    <row r="184" spans="5:6" x14ac:dyDescent="0.25">
      <c r="E184" s="1791"/>
      <c r="F184" s="1792"/>
    </row>
    <row r="185" spans="5:6" x14ac:dyDescent="0.25">
      <c r="E185" s="1791"/>
      <c r="F185" s="1792"/>
    </row>
    <row r="186" spans="5:6" x14ac:dyDescent="0.25">
      <c r="E186" s="1791"/>
      <c r="F186" s="1792"/>
    </row>
    <row r="187" spans="5:6" x14ac:dyDescent="0.25">
      <c r="E187" s="1791"/>
      <c r="F187" s="1792"/>
    </row>
    <row r="188" spans="5:6" x14ac:dyDescent="0.25">
      <c r="E188" s="1791"/>
      <c r="F188" s="1792"/>
    </row>
    <row r="189" spans="5:6" x14ac:dyDescent="0.25">
      <c r="E189" s="1791"/>
      <c r="F189" s="1792"/>
    </row>
    <row r="190" spans="5:6" x14ac:dyDescent="0.25">
      <c r="E190" s="1791"/>
      <c r="F190" s="1792"/>
    </row>
    <row r="191" spans="5:6" x14ac:dyDescent="0.25">
      <c r="E191" s="1791"/>
      <c r="F191" s="1792"/>
    </row>
    <row r="192" spans="5:6" x14ac:dyDescent="0.25">
      <c r="E192" s="1791"/>
      <c r="F192" s="1792"/>
    </row>
    <row r="193" spans="5:6" x14ac:dyDescent="0.25">
      <c r="E193" s="1791"/>
      <c r="F193" s="1792"/>
    </row>
    <row r="194" spans="5:6" x14ac:dyDescent="0.25">
      <c r="E194" s="1791"/>
      <c r="F194" s="1792"/>
    </row>
    <row r="195" spans="5:6" x14ac:dyDescent="0.25">
      <c r="E195" s="1791"/>
      <c r="F195" s="1792"/>
    </row>
    <row r="196" spans="5:6" x14ac:dyDescent="0.25">
      <c r="E196" s="1791"/>
      <c r="F196" s="1792"/>
    </row>
    <row r="197" spans="5:6" x14ac:dyDescent="0.25">
      <c r="E197" s="1791"/>
      <c r="F197" s="1792"/>
    </row>
    <row r="198" spans="5:6" x14ac:dyDescent="0.25">
      <c r="E198" s="1791"/>
      <c r="F198" s="1792"/>
    </row>
    <row r="199" spans="5:6" x14ac:dyDescent="0.25">
      <c r="E199" s="1791"/>
      <c r="F199" s="1792"/>
    </row>
    <row r="200" spans="5:6" x14ac:dyDescent="0.25">
      <c r="E200" s="1791"/>
      <c r="F200" s="1792"/>
    </row>
    <row r="201" spans="5:6" x14ac:dyDescent="0.25">
      <c r="E201" s="1791"/>
      <c r="F201" s="1792"/>
    </row>
    <row r="202" spans="5:6" x14ac:dyDescent="0.25">
      <c r="E202" s="1791"/>
      <c r="F202" s="1792"/>
    </row>
    <row r="203" spans="5:6" x14ac:dyDescent="0.25">
      <c r="E203" s="1791"/>
      <c r="F203" s="1792"/>
    </row>
    <row r="204" spans="5:6" x14ac:dyDescent="0.25">
      <c r="E204" s="1791"/>
      <c r="F204" s="1792"/>
    </row>
    <row r="205" spans="5:6" x14ac:dyDescent="0.25">
      <c r="E205" s="1791"/>
      <c r="F205" s="1792"/>
    </row>
    <row r="206" spans="5:6" x14ac:dyDescent="0.25">
      <c r="E206" s="1791"/>
      <c r="F206" s="1792"/>
    </row>
    <row r="207" spans="5:6" x14ac:dyDescent="0.25">
      <c r="E207" s="1791"/>
      <c r="F207" s="1792"/>
    </row>
    <row r="208" spans="5:6" x14ac:dyDescent="0.25">
      <c r="E208" s="1791"/>
      <c r="F208" s="1792"/>
    </row>
    <row r="209" spans="5:6" x14ac:dyDescent="0.25">
      <c r="E209" s="1791"/>
      <c r="F209" s="1792"/>
    </row>
    <row r="210" spans="5:6" x14ac:dyDescent="0.25">
      <c r="E210" s="1791"/>
      <c r="F210" s="1792"/>
    </row>
    <row r="211" spans="5:6" x14ac:dyDescent="0.25">
      <c r="E211" s="1791"/>
      <c r="F211" s="1792"/>
    </row>
    <row r="212" spans="5:6" x14ac:dyDescent="0.25">
      <c r="E212" s="1791"/>
      <c r="F212" s="1792"/>
    </row>
    <row r="213" spans="5:6" x14ac:dyDescent="0.25">
      <c r="E213" s="1791"/>
      <c r="F213" s="1792"/>
    </row>
    <row r="214" spans="5:6" x14ac:dyDescent="0.25">
      <c r="E214" s="1791"/>
      <c r="F214" s="1792"/>
    </row>
    <row r="215" spans="5:6" x14ac:dyDescent="0.25">
      <c r="E215" s="1791"/>
      <c r="F215" s="1792"/>
    </row>
    <row r="216" spans="5:6" x14ac:dyDescent="0.25">
      <c r="E216" s="1791"/>
      <c r="F216" s="1792"/>
    </row>
    <row r="217" spans="5:6" x14ac:dyDescent="0.25">
      <c r="E217" s="1791"/>
      <c r="F217" s="1792"/>
    </row>
    <row r="218" spans="5:6" x14ac:dyDescent="0.25">
      <c r="E218" s="1791"/>
      <c r="F218" s="1792"/>
    </row>
    <row r="219" spans="5:6" x14ac:dyDescent="0.25">
      <c r="E219" s="1791"/>
      <c r="F219" s="1792"/>
    </row>
    <row r="220" spans="5:6" x14ac:dyDescent="0.25">
      <c r="E220" s="1791"/>
      <c r="F220" s="1792"/>
    </row>
    <row r="221" spans="5:6" x14ac:dyDescent="0.25">
      <c r="E221" s="1791"/>
      <c r="F221" s="1792"/>
    </row>
    <row r="222" spans="5:6" x14ac:dyDescent="0.25">
      <c r="E222" s="1791"/>
      <c r="F222" s="1792"/>
    </row>
    <row r="223" spans="5:6" x14ac:dyDescent="0.25">
      <c r="E223" s="1791"/>
      <c r="F223" s="1792"/>
    </row>
    <row r="224" spans="5:6" x14ac:dyDescent="0.25">
      <c r="E224" s="1791"/>
      <c r="F224" s="1792"/>
    </row>
    <row r="225" spans="5:6" x14ac:dyDescent="0.25">
      <c r="E225" s="1791"/>
      <c r="F225" s="1792"/>
    </row>
    <row r="226" spans="5:6" x14ac:dyDescent="0.25">
      <c r="E226" s="1791"/>
      <c r="F226" s="1792"/>
    </row>
    <row r="227" spans="5:6" x14ac:dyDescent="0.25">
      <c r="E227" s="1791"/>
      <c r="F227" s="1792"/>
    </row>
    <row r="228" spans="5:6" x14ac:dyDescent="0.25">
      <c r="E228" s="1791"/>
      <c r="F228" s="1792"/>
    </row>
    <row r="229" spans="5:6" x14ac:dyDescent="0.25">
      <c r="E229" s="1791"/>
      <c r="F229" s="1792"/>
    </row>
    <row r="230" spans="5:6" x14ac:dyDescent="0.25">
      <c r="E230" s="1791"/>
      <c r="F230" s="1792"/>
    </row>
    <row r="231" spans="5:6" x14ac:dyDescent="0.25">
      <c r="E231" s="1791"/>
      <c r="F231" s="1792"/>
    </row>
    <row r="232" spans="5:6" x14ac:dyDescent="0.25">
      <c r="E232" s="1791"/>
      <c r="F232" s="1792"/>
    </row>
    <row r="233" spans="5:6" x14ac:dyDescent="0.25">
      <c r="E233" s="1791"/>
      <c r="F233" s="1792"/>
    </row>
    <row r="234" spans="5:6" x14ac:dyDescent="0.25">
      <c r="E234" s="1791"/>
      <c r="F234" s="1792"/>
    </row>
    <row r="235" spans="5:6" x14ac:dyDescent="0.25">
      <c r="E235" s="1791"/>
      <c r="F235" s="1792"/>
    </row>
    <row r="236" spans="5:6" x14ac:dyDescent="0.25">
      <c r="E236" s="1791"/>
      <c r="F236" s="1792"/>
    </row>
    <row r="237" spans="5:6" x14ac:dyDescent="0.25">
      <c r="E237" s="1791"/>
      <c r="F237" s="1792"/>
    </row>
    <row r="238" spans="5:6" x14ac:dyDescent="0.25">
      <c r="E238" s="1791"/>
      <c r="F238" s="1792"/>
    </row>
    <row r="239" spans="5:6" x14ac:dyDescent="0.25">
      <c r="E239" s="1791"/>
      <c r="F239" s="1792"/>
    </row>
    <row r="240" spans="5:6" x14ac:dyDescent="0.25">
      <c r="E240" s="1791"/>
      <c r="F240" s="1792"/>
    </row>
    <row r="241" spans="5:6" x14ac:dyDescent="0.25">
      <c r="E241" s="1791"/>
      <c r="F241" s="1792"/>
    </row>
    <row r="242" spans="5:6" x14ac:dyDescent="0.25">
      <c r="E242" s="1791"/>
      <c r="F242" s="1792"/>
    </row>
    <row r="243" spans="5:6" x14ac:dyDescent="0.25">
      <c r="E243" s="1791"/>
      <c r="F243" s="1792"/>
    </row>
    <row r="244" spans="5:6" x14ac:dyDescent="0.25">
      <c r="E244" s="1791"/>
      <c r="F244" s="1792"/>
    </row>
    <row r="245" spans="5:6" x14ac:dyDescent="0.25">
      <c r="E245" s="1791"/>
      <c r="F245" s="1792"/>
    </row>
    <row r="246" spans="5:6" x14ac:dyDescent="0.25">
      <c r="E246" s="1791"/>
      <c r="F246" s="1792"/>
    </row>
    <row r="247" spans="5:6" x14ac:dyDescent="0.25">
      <c r="E247" s="1791"/>
      <c r="F247" s="1792"/>
    </row>
    <row r="248" spans="5:6" x14ac:dyDescent="0.25">
      <c r="E248" s="1791"/>
      <c r="F248" s="1792"/>
    </row>
    <row r="249" spans="5:6" x14ac:dyDescent="0.25">
      <c r="E249" s="1791"/>
      <c r="F249" s="1792"/>
    </row>
    <row r="250" spans="5:6" x14ac:dyDescent="0.25">
      <c r="E250" s="1791"/>
      <c r="F250" s="1792"/>
    </row>
    <row r="251" spans="5:6" x14ac:dyDescent="0.25">
      <c r="E251" s="1791"/>
      <c r="F251" s="1792"/>
    </row>
    <row r="252" spans="5:6" x14ac:dyDescent="0.25">
      <c r="E252" s="1791"/>
      <c r="F252" s="1792"/>
    </row>
    <row r="253" spans="5:6" x14ac:dyDescent="0.25">
      <c r="E253" s="1791"/>
      <c r="F253" s="1792"/>
    </row>
    <row r="254" spans="5:6" x14ac:dyDescent="0.25">
      <c r="E254" s="1791"/>
      <c r="F254" s="1792"/>
    </row>
    <row r="255" spans="5:6" x14ac:dyDescent="0.25">
      <c r="E255" s="1791"/>
      <c r="F255" s="1792"/>
    </row>
    <row r="256" spans="5:6" x14ac:dyDescent="0.25">
      <c r="E256" s="1791"/>
      <c r="F256" s="1792"/>
    </row>
    <row r="257" spans="5:8" x14ac:dyDescent="0.25">
      <c r="E257" s="1791"/>
      <c r="F257" s="1792"/>
    </row>
    <row r="258" spans="5:8" x14ac:dyDescent="0.25">
      <c r="E258" s="1791"/>
      <c r="F258" s="1792"/>
    </row>
    <row r="259" spans="5:8" x14ac:dyDescent="0.25">
      <c r="E259" s="1791"/>
      <c r="F259" s="1792"/>
    </row>
    <row r="260" spans="5:8" x14ac:dyDescent="0.25">
      <c r="E260" s="1791"/>
      <c r="F260" s="1792"/>
    </row>
    <row r="261" spans="5:8" x14ac:dyDescent="0.25">
      <c r="E261" s="1791"/>
      <c r="F261" s="1792"/>
    </row>
    <row r="262" spans="5:8" x14ac:dyDescent="0.25">
      <c r="E262" s="1791"/>
      <c r="F262" s="1792"/>
    </row>
    <row r="263" spans="5:8" x14ac:dyDescent="0.25">
      <c r="E263" s="1791"/>
      <c r="F263" s="1792"/>
    </row>
    <row r="264" spans="5:8" x14ac:dyDescent="0.25">
      <c r="E264" s="1791"/>
      <c r="F264" s="1792"/>
    </row>
    <row r="265" spans="5:8" x14ac:dyDescent="0.25">
      <c r="E265" s="1791"/>
      <c r="F265" s="1792"/>
    </row>
    <row r="266" spans="5:8" x14ac:dyDescent="0.25">
      <c r="E266" s="1791"/>
      <c r="F266" s="1792"/>
    </row>
    <row r="267" spans="5:8" x14ac:dyDescent="0.25">
      <c r="E267" s="1791"/>
      <c r="F267" s="1792"/>
    </row>
    <row r="268" spans="5:8" x14ac:dyDescent="0.25">
      <c r="E268" s="1791"/>
      <c r="F268" s="1792"/>
    </row>
    <row r="269" spans="5:8" x14ac:dyDescent="0.25">
      <c r="E269" s="1791"/>
      <c r="F269" s="1792"/>
      <c r="G269" s="1793"/>
      <c r="H269" s="1793"/>
    </row>
    <row r="270" spans="5:8" x14ac:dyDescent="0.25">
      <c r="E270" s="1791"/>
      <c r="F270" s="1792"/>
    </row>
    <row r="271" spans="5:8" x14ac:dyDescent="0.25">
      <c r="E271" s="1791"/>
      <c r="F271" s="1792"/>
    </row>
    <row r="272" spans="5:8" x14ac:dyDescent="0.25">
      <c r="E272" s="1791"/>
      <c r="F272" s="1792"/>
    </row>
    <row r="273" spans="5:6" x14ac:dyDescent="0.25">
      <c r="E273" s="1791"/>
      <c r="F273" s="1792"/>
    </row>
    <row r="274" spans="5:6" x14ac:dyDescent="0.25">
      <c r="E274" s="1791"/>
      <c r="F274" s="1792"/>
    </row>
    <row r="275" spans="5:6" x14ac:dyDescent="0.25">
      <c r="E275" s="1791"/>
      <c r="F275" s="1792"/>
    </row>
    <row r="276" spans="5:6" x14ac:dyDescent="0.25">
      <c r="E276" s="1791"/>
      <c r="F276" s="1792"/>
    </row>
    <row r="277" spans="5:6" x14ac:dyDescent="0.25">
      <c r="E277" s="1791"/>
      <c r="F277" s="1792"/>
    </row>
    <row r="278" spans="5:6" x14ac:dyDescent="0.25">
      <c r="E278" s="1791"/>
      <c r="F278" s="1792"/>
    </row>
    <row r="279" spans="5:6" x14ac:dyDescent="0.25">
      <c r="E279" s="1791"/>
      <c r="F279" s="1792"/>
    </row>
    <row r="280" spans="5:6" x14ac:dyDescent="0.25">
      <c r="E280" s="1791"/>
      <c r="F280" s="1792"/>
    </row>
    <row r="281" spans="5:6" x14ac:dyDescent="0.25">
      <c r="E281" s="1791"/>
      <c r="F281" s="1792"/>
    </row>
    <row r="282" spans="5:6" x14ac:dyDescent="0.25">
      <c r="E282" s="1791"/>
      <c r="F282" s="1792"/>
    </row>
    <row r="283" spans="5:6" x14ac:dyDescent="0.25">
      <c r="E283" s="1791"/>
      <c r="F283" s="1792"/>
    </row>
    <row r="284" spans="5:6" x14ac:dyDescent="0.25">
      <c r="E284" s="1791"/>
      <c r="F284" s="1792"/>
    </row>
    <row r="285" spans="5:6" x14ac:dyDescent="0.25">
      <c r="E285" s="1791"/>
      <c r="F285" s="1792"/>
    </row>
    <row r="286" spans="5:6" x14ac:dyDescent="0.25">
      <c r="E286" s="1791"/>
      <c r="F286" s="1792"/>
    </row>
    <row r="287" spans="5:6" x14ac:dyDescent="0.25">
      <c r="E287" s="1791"/>
      <c r="F287" s="1792"/>
    </row>
    <row r="288" spans="5:6" x14ac:dyDescent="0.25">
      <c r="E288" s="1791"/>
      <c r="F288" s="1792"/>
    </row>
    <row r="289" spans="5:6" x14ac:dyDescent="0.25">
      <c r="E289" s="1791"/>
      <c r="F289" s="1792"/>
    </row>
    <row r="290" spans="5:6" x14ac:dyDescent="0.25">
      <c r="E290" s="1791"/>
      <c r="F290" s="1792"/>
    </row>
    <row r="291" spans="5:6" x14ac:dyDescent="0.25">
      <c r="E291" s="1791"/>
      <c r="F291" s="1792"/>
    </row>
    <row r="292" spans="5:6" x14ac:dyDescent="0.25">
      <c r="E292" s="1791"/>
      <c r="F292" s="1792"/>
    </row>
    <row r="293" spans="5:6" x14ac:dyDescent="0.25">
      <c r="E293" s="1791"/>
      <c r="F293" s="1792"/>
    </row>
    <row r="294" spans="5:6" x14ac:dyDescent="0.25">
      <c r="E294" s="1791"/>
      <c r="F294" s="1792"/>
    </row>
    <row r="295" spans="5:6" x14ac:dyDescent="0.25">
      <c r="E295" s="1791"/>
      <c r="F295" s="1792"/>
    </row>
    <row r="296" spans="5:6" x14ac:dyDescent="0.25">
      <c r="E296" s="1791"/>
      <c r="F296" s="1792"/>
    </row>
    <row r="297" spans="5:6" x14ac:dyDescent="0.25">
      <c r="E297" s="1791"/>
      <c r="F297" s="1792"/>
    </row>
    <row r="298" spans="5:6" x14ac:dyDescent="0.25">
      <c r="E298" s="1791"/>
      <c r="F298" s="1792"/>
    </row>
    <row r="299" spans="5:6" x14ac:dyDescent="0.25">
      <c r="E299" s="1791"/>
      <c r="F299" s="1792"/>
    </row>
    <row r="300" spans="5:6" x14ac:dyDescent="0.25">
      <c r="E300" s="1791"/>
      <c r="F300" s="1792"/>
    </row>
    <row r="301" spans="5:6" x14ac:dyDescent="0.25">
      <c r="E301" s="1791"/>
      <c r="F301" s="1792"/>
    </row>
    <row r="302" spans="5:6" x14ac:dyDescent="0.25">
      <c r="E302" s="1791"/>
      <c r="F302" s="1792"/>
    </row>
    <row r="303" spans="5:6" x14ac:dyDescent="0.25">
      <c r="E303" s="1791"/>
      <c r="F303" s="1792"/>
    </row>
    <row r="304" spans="5:6" x14ac:dyDescent="0.25">
      <c r="E304" s="1791"/>
      <c r="F304" s="1792"/>
    </row>
    <row r="305" spans="5:6" x14ac:dyDescent="0.25">
      <c r="E305" s="1791"/>
      <c r="F305" s="1792"/>
    </row>
    <row r="306" spans="5:6" x14ac:dyDescent="0.25">
      <c r="E306" s="1791"/>
      <c r="F306" s="1792"/>
    </row>
    <row r="307" spans="5:6" x14ac:dyDescent="0.25">
      <c r="E307" s="1791"/>
      <c r="F307" s="1792"/>
    </row>
    <row r="308" spans="5:6" x14ac:dyDescent="0.25">
      <c r="E308" s="1791"/>
      <c r="F308" s="1792"/>
    </row>
    <row r="309" spans="5:6" x14ac:dyDescent="0.25">
      <c r="E309" s="1791"/>
      <c r="F309" s="1792"/>
    </row>
    <row r="310" spans="5:6" x14ac:dyDescent="0.25">
      <c r="E310" s="1791"/>
      <c r="F310" s="1792"/>
    </row>
    <row r="311" spans="5:6" x14ac:dyDescent="0.25">
      <c r="E311" s="1791"/>
      <c r="F311" s="1792"/>
    </row>
    <row r="312" spans="5:6" x14ac:dyDescent="0.25">
      <c r="E312" s="1791"/>
      <c r="F312" s="1792"/>
    </row>
    <row r="313" spans="5:6" x14ac:dyDescent="0.25">
      <c r="E313" s="1791"/>
      <c r="F313" s="1792"/>
    </row>
    <row r="314" spans="5:6" x14ac:dyDescent="0.25">
      <c r="E314" s="1791"/>
      <c r="F314" s="1792"/>
    </row>
    <row r="315" spans="5:6" x14ac:dyDescent="0.25">
      <c r="E315" s="1791"/>
      <c r="F315" s="1792"/>
    </row>
    <row r="316" spans="5:6" x14ac:dyDescent="0.25">
      <c r="E316" s="1791"/>
      <c r="F316" s="1792"/>
    </row>
    <row r="317" spans="5:6" x14ac:dyDescent="0.25">
      <c r="E317" s="1791"/>
      <c r="F317" s="1792"/>
    </row>
    <row r="318" spans="5:6" x14ac:dyDescent="0.25">
      <c r="E318" s="1791"/>
      <c r="F318" s="1792"/>
    </row>
    <row r="319" spans="5:6" x14ac:dyDescent="0.25">
      <c r="E319" s="1791"/>
      <c r="F319" s="1792"/>
    </row>
    <row r="320" spans="5:6" x14ac:dyDescent="0.25">
      <c r="E320" s="1791"/>
      <c r="F320" s="1792"/>
    </row>
    <row r="321" spans="5:6" x14ac:dyDescent="0.25">
      <c r="E321" s="1791"/>
      <c r="F321" s="1792"/>
    </row>
    <row r="322" spans="5:6" x14ac:dyDescent="0.25">
      <c r="E322" s="1791"/>
      <c r="F322" s="1792"/>
    </row>
    <row r="323" spans="5:6" x14ac:dyDescent="0.25">
      <c r="E323" s="1791"/>
      <c r="F323" s="1792"/>
    </row>
    <row r="324" spans="5:6" x14ac:dyDescent="0.25">
      <c r="E324" s="1791"/>
      <c r="F324" s="1792"/>
    </row>
    <row r="325" spans="5:6" x14ac:dyDescent="0.25">
      <c r="E325" s="1791"/>
      <c r="F325" s="1792"/>
    </row>
    <row r="326" spans="5:6" x14ac:dyDescent="0.25">
      <c r="E326" s="1791"/>
      <c r="F326" s="1792"/>
    </row>
    <row r="327" spans="5:6" x14ac:dyDescent="0.25">
      <c r="E327" s="1791"/>
      <c r="F327" s="1792"/>
    </row>
    <row r="328" spans="5:6" x14ac:dyDescent="0.25">
      <c r="E328" s="1791"/>
      <c r="F328" s="1792"/>
    </row>
    <row r="329" spans="5:6" x14ac:dyDescent="0.25">
      <c r="E329" s="1791"/>
      <c r="F329" s="1792"/>
    </row>
    <row r="330" spans="5:6" x14ac:dyDescent="0.25">
      <c r="E330" s="1791"/>
      <c r="F330" s="1792"/>
    </row>
    <row r="331" spans="5:6" x14ac:dyDescent="0.25">
      <c r="E331" s="1791"/>
      <c r="F331" s="1792"/>
    </row>
    <row r="332" spans="5:6" x14ac:dyDescent="0.25">
      <c r="E332" s="1791"/>
      <c r="F332" s="1792"/>
    </row>
    <row r="333" spans="5:6" x14ac:dyDescent="0.25">
      <c r="E333" s="1791"/>
      <c r="F333" s="1792"/>
    </row>
    <row r="334" spans="5:6" x14ac:dyDescent="0.25">
      <c r="E334" s="1791"/>
      <c r="F334" s="1792"/>
    </row>
    <row r="335" spans="5:6" x14ac:dyDescent="0.25">
      <c r="E335" s="1791"/>
      <c r="F335" s="1792"/>
    </row>
    <row r="336" spans="5:6" x14ac:dyDescent="0.25">
      <c r="E336" s="1791"/>
      <c r="F336" s="1792"/>
    </row>
    <row r="337" spans="5:6" x14ac:dyDescent="0.25">
      <c r="E337" s="1791"/>
      <c r="F337" s="1792"/>
    </row>
    <row r="338" spans="5:6" x14ac:dyDescent="0.25">
      <c r="E338" s="1791"/>
      <c r="F338" s="1792"/>
    </row>
    <row r="339" spans="5:6" x14ac:dyDescent="0.25">
      <c r="E339" s="1791"/>
      <c r="F339" s="1792"/>
    </row>
    <row r="340" spans="5:6" x14ac:dyDescent="0.25">
      <c r="E340" s="1791"/>
      <c r="F340" s="1792"/>
    </row>
    <row r="341" spans="5:6" x14ac:dyDescent="0.25">
      <c r="E341" s="1791"/>
      <c r="F341" s="1792"/>
    </row>
    <row r="342" spans="5:6" x14ac:dyDescent="0.25">
      <c r="E342" s="1791"/>
      <c r="F342" s="1792"/>
    </row>
    <row r="343" spans="5:6" x14ac:dyDescent="0.25">
      <c r="E343" s="1791"/>
      <c r="F343" s="1792"/>
    </row>
    <row r="344" spans="5:6" x14ac:dyDescent="0.25">
      <c r="E344" s="1791"/>
      <c r="F344" s="1792"/>
    </row>
    <row r="345" spans="5:6" x14ac:dyDescent="0.25">
      <c r="E345" s="1791"/>
      <c r="F345" s="1792"/>
    </row>
    <row r="346" spans="5:6" x14ac:dyDescent="0.25">
      <c r="E346" s="1791"/>
      <c r="F346" s="1792"/>
    </row>
    <row r="347" spans="5:6" x14ac:dyDescent="0.25">
      <c r="E347" s="1791"/>
      <c r="F347" s="1792"/>
    </row>
    <row r="348" spans="5:6" x14ac:dyDescent="0.25">
      <c r="E348" s="1791"/>
      <c r="F348" s="1792"/>
    </row>
    <row r="349" spans="5:6" x14ac:dyDescent="0.25">
      <c r="E349" s="1791"/>
      <c r="F349" s="1792"/>
    </row>
    <row r="350" spans="5:6" x14ac:dyDescent="0.25">
      <c r="E350" s="1791"/>
      <c r="F350" s="1792"/>
    </row>
    <row r="351" spans="5:6" x14ac:dyDescent="0.25">
      <c r="E351" s="1791"/>
      <c r="F351" s="1792"/>
    </row>
    <row r="352" spans="5:6" x14ac:dyDescent="0.25">
      <c r="E352" s="1791"/>
      <c r="F352" s="1792"/>
    </row>
    <row r="353" spans="5:6" x14ac:dyDescent="0.25">
      <c r="E353" s="1791"/>
      <c r="F353" s="1792"/>
    </row>
    <row r="354" spans="5:6" x14ac:dyDescent="0.25">
      <c r="E354" s="1791"/>
      <c r="F354" s="1792"/>
    </row>
    <row r="355" spans="5:6" x14ac:dyDescent="0.25">
      <c r="E355" s="1791"/>
      <c r="F355" s="1792"/>
    </row>
    <row r="356" spans="5:6" x14ac:dyDescent="0.25">
      <c r="E356" s="1791"/>
      <c r="F356" s="1792"/>
    </row>
    <row r="357" spans="5:6" x14ac:dyDescent="0.25">
      <c r="E357" s="1791"/>
      <c r="F357" s="1792"/>
    </row>
    <row r="358" spans="5:6" x14ac:dyDescent="0.25">
      <c r="E358" s="1791"/>
      <c r="F358" s="1792"/>
    </row>
    <row r="359" spans="5:6" x14ac:dyDescent="0.25">
      <c r="E359" s="1791"/>
      <c r="F359" s="1792"/>
    </row>
    <row r="360" spans="5:6" x14ac:dyDescent="0.25">
      <c r="E360" s="1791"/>
      <c r="F360" s="1792"/>
    </row>
    <row r="361" spans="5:6" x14ac:dyDescent="0.25">
      <c r="E361" s="1791"/>
      <c r="F361" s="1792"/>
    </row>
    <row r="362" spans="5:6" x14ac:dyDescent="0.25">
      <c r="E362" s="1791"/>
      <c r="F362" s="1792"/>
    </row>
    <row r="363" spans="5:6" x14ac:dyDescent="0.25">
      <c r="E363" s="1791"/>
      <c r="F363" s="1792"/>
    </row>
    <row r="364" spans="5:6" x14ac:dyDescent="0.25">
      <c r="E364" s="1791"/>
      <c r="F364" s="1792"/>
    </row>
    <row r="365" spans="5:6" x14ac:dyDescent="0.25">
      <c r="E365" s="1791"/>
      <c r="F365" s="1792"/>
    </row>
    <row r="366" spans="5:6" x14ac:dyDescent="0.25">
      <c r="E366" s="1791"/>
      <c r="F366" s="1792"/>
    </row>
    <row r="367" spans="5:6" x14ac:dyDescent="0.25">
      <c r="E367" s="1791"/>
      <c r="F367" s="1792"/>
    </row>
    <row r="368" spans="5:6" x14ac:dyDescent="0.25">
      <c r="E368" s="1791"/>
      <c r="F368" s="1792"/>
    </row>
    <row r="369" spans="5:6" x14ac:dyDescent="0.25">
      <c r="E369" s="1791"/>
      <c r="F369" s="1792"/>
    </row>
    <row r="370" spans="5:6" x14ac:dyDescent="0.25">
      <c r="E370" s="1791"/>
      <c r="F370" s="1792"/>
    </row>
    <row r="371" spans="5:6" x14ac:dyDescent="0.25">
      <c r="E371" s="1791"/>
      <c r="F371" s="1792"/>
    </row>
    <row r="372" spans="5:6" x14ac:dyDescent="0.25">
      <c r="E372" s="1791"/>
      <c r="F372" s="1792"/>
    </row>
    <row r="373" spans="5:6" x14ac:dyDescent="0.25">
      <c r="E373" s="1791"/>
      <c r="F373" s="1792"/>
    </row>
    <row r="374" spans="5:6" x14ac:dyDescent="0.25">
      <c r="E374" s="1791"/>
      <c r="F374" s="1792"/>
    </row>
    <row r="375" spans="5:6" x14ac:dyDescent="0.25">
      <c r="E375" s="1791"/>
      <c r="F375" s="1792"/>
    </row>
    <row r="376" spans="5:6" x14ac:dyDescent="0.25">
      <c r="E376" s="1791"/>
      <c r="F376" s="1792"/>
    </row>
    <row r="377" spans="5:6" x14ac:dyDescent="0.25">
      <c r="E377" s="1791"/>
      <c r="F377" s="1792"/>
    </row>
    <row r="378" spans="5:6" x14ac:dyDescent="0.25">
      <c r="E378" s="1791"/>
      <c r="F378" s="1792"/>
    </row>
    <row r="379" spans="5:6" x14ac:dyDescent="0.25">
      <c r="E379" s="1791"/>
      <c r="F379" s="1792"/>
    </row>
    <row r="380" spans="5:6" x14ac:dyDescent="0.25">
      <c r="E380" s="1791"/>
      <c r="F380" s="1792"/>
    </row>
    <row r="381" spans="5:6" x14ac:dyDescent="0.25">
      <c r="E381" s="1791"/>
      <c r="F381" s="1792"/>
    </row>
    <row r="382" spans="5:6" x14ac:dyDescent="0.25">
      <c r="E382" s="1791"/>
      <c r="F382" s="1792"/>
    </row>
    <row r="383" spans="5:6" x14ac:dyDescent="0.25">
      <c r="E383" s="1791"/>
      <c r="F383" s="1792"/>
    </row>
    <row r="384" spans="5:6" x14ac:dyDescent="0.25">
      <c r="E384" s="1791"/>
      <c r="F384" s="1792"/>
    </row>
    <row r="385" spans="5:6" x14ac:dyDescent="0.25">
      <c r="E385" s="1791"/>
      <c r="F385" s="1792"/>
    </row>
    <row r="386" spans="5:6" x14ac:dyDescent="0.25">
      <c r="E386" s="1791"/>
      <c r="F386" s="1792"/>
    </row>
    <row r="387" spans="5:6" x14ac:dyDescent="0.25">
      <c r="E387" s="1791"/>
      <c r="F387" s="1792"/>
    </row>
    <row r="388" spans="5:6" x14ac:dyDescent="0.25">
      <c r="E388" s="1791"/>
      <c r="F388" s="1792"/>
    </row>
    <row r="389" spans="5:6" x14ac:dyDescent="0.25">
      <c r="E389" s="1791"/>
      <c r="F389" s="1792"/>
    </row>
    <row r="390" spans="5:6" x14ac:dyDescent="0.25">
      <c r="E390" s="1791"/>
      <c r="F390" s="1792"/>
    </row>
    <row r="391" spans="5:6" x14ac:dyDescent="0.25">
      <c r="E391" s="1791"/>
      <c r="F391" s="1792"/>
    </row>
    <row r="392" spans="5:6" x14ac:dyDescent="0.25">
      <c r="E392" s="1791"/>
      <c r="F392" s="1792"/>
    </row>
    <row r="393" spans="5:6" x14ac:dyDescent="0.25">
      <c r="E393" s="1791"/>
      <c r="F393" s="1792"/>
    </row>
    <row r="394" spans="5:6" x14ac:dyDescent="0.25">
      <c r="E394" s="1791"/>
      <c r="F394" s="1792"/>
    </row>
    <row r="395" spans="5:6" x14ac:dyDescent="0.25">
      <c r="E395" s="1791"/>
      <c r="F395" s="1792"/>
    </row>
    <row r="396" spans="5:6" x14ac:dyDescent="0.25">
      <c r="E396" s="1791"/>
      <c r="F396" s="1792"/>
    </row>
    <row r="397" spans="5:6" x14ac:dyDescent="0.25">
      <c r="E397" s="1791"/>
      <c r="F397" s="1792"/>
    </row>
    <row r="398" spans="5:6" x14ac:dyDescent="0.25">
      <c r="E398" s="1791"/>
      <c r="F398" s="1792"/>
    </row>
    <row r="399" spans="5:6" x14ac:dyDescent="0.25">
      <c r="E399" s="1791"/>
      <c r="F399" s="1792"/>
    </row>
    <row r="400" spans="5:6" x14ac:dyDescent="0.25">
      <c r="E400" s="1791"/>
      <c r="F400" s="1792"/>
    </row>
    <row r="401" spans="5:6" x14ac:dyDescent="0.25">
      <c r="E401" s="1791"/>
      <c r="F401" s="1792"/>
    </row>
    <row r="402" spans="5:6" x14ac:dyDescent="0.25">
      <c r="E402" s="1791"/>
      <c r="F402" s="1792"/>
    </row>
    <row r="403" spans="5:6" x14ac:dyDescent="0.25">
      <c r="E403" s="1791"/>
      <c r="F403" s="1792"/>
    </row>
    <row r="404" spans="5:6" x14ac:dyDescent="0.25">
      <c r="E404" s="1791"/>
      <c r="F404" s="1792"/>
    </row>
    <row r="405" spans="5:6" x14ac:dyDescent="0.25">
      <c r="E405" s="1791"/>
      <c r="F405" s="1792"/>
    </row>
    <row r="406" spans="5:6" x14ac:dyDescent="0.25">
      <c r="E406" s="1791"/>
      <c r="F406" s="1792"/>
    </row>
    <row r="407" spans="5:6" x14ac:dyDescent="0.25">
      <c r="E407" s="1791"/>
      <c r="F407" s="1792"/>
    </row>
    <row r="408" spans="5:6" x14ac:dyDescent="0.25">
      <c r="E408" s="1791"/>
      <c r="F408" s="1792"/>
    </row>
    <row r="409" spans="5:6" x14ac:dyDescent="0.25">
      <c r="E409" s="1791"/>
      <c r="F409" s="1792"/>
    </row>
    <row r="410" spans="5:6" x14ac:dyDescent="0.25">
      <c r="E410" s="1791"/>
      <c r="F410" s="1792"/>
    </row>
    <row r="411" spans="5:6" x14ac:dyDescent="0.25">
      <c r="E411" s="1791"/>
      <c r="F411" s="1792"/>
    </row>
    <row r="412" spans="5:6" x14ac:dyDescent="0.25">
      <c r="E412" s="1791"/>
      <c r="F412" s="1792"/>
    </row>
    <row r="413" spans="5:6" x14ac:dyDescent="0.25">
      <c r="E413" s="1791"/>
      <c r="F413" s="1792"/>
    </row>
    <row r="414" spans="5:6" x14ac:dyDescent="0.25">
      <c r="E414" s="1791"/>
      <c r="F414" s="1792"/>
    </row>
    <row r="415" spans="5:6" x14ac:dyDescent="0.25">
      <c r="E415" s="1791"/>
      <c r="F415" s="1792"/>
    </row>
    <row r="416" spans="5:6" x14ac:dyDescent="0.25">
      <c r="E416" s="1791"/>
      <c r="F416" s="1792"/>
    </row>
    <row r="417" spans="5:6" x14ac:dyDescent="0.25">
      <c r="E417" s="1791"/>
      <c r="F417" s="1792"/>
    </row>
    <row r="418" spans="5:6" x14ac:dyDescent="0.25">
      <c r="E418" s="1791"/>
      <c r="F418" s="1792"/>
    </row>
    <row r="419" spans="5:6" x14ac:dyDescent="0.25">
      <c r="E419" s="1791"/>
      <c r="F419" s="1792"/>
    </row>
    <row r="420" spans="5:6" x14ac:dyDescent="0.25">
      <c r="E420" s="1791"/>
      <c r="F420" s="1792"/>
    </row>
    <row r="421" spans="5:6" x14ac:dyDescent="0.25">
      <c r="E421" s="1791"/>
      <c r="F421" s="1792"/>
    </row>
    <row r="422" spans="5:6" x14ac:dyDescent="0.25">
      <c r="E422" s="1791"/>
      <c r="F422" s="1792"/>
    </row>
    <row r="423" spans="5:6" x14ac:dyDescent="0.25">
      <c r="E423" s="1791"/>
      <c r="F423" s="1792"/>
    </row>
    <row r="424" spans="5:6" x14ac:dyDescent="0.25">
      <c r="E424" s="1791"/>
      <c r="F424" s="1792"/>
    </row>
    <row r="425" spans="5:6" x14ac:dyDescent="0.25">
      <c r="E425" s="1791"/>
      <c r="F425" s="1792"/>
    </row>
    <row r="426" spans="5:6" x14ac:dyDescent="0.25">
      <c r="E426" s="1791"/>
      <c r="F426" s="1792"/>
    </row>
    <row r="427" spans="5:6" x14ac:dyDescent="0.25">
      <c r="E427" s="1791"/>
      <c r="F427" s="1792"/>
    </row>
    <row r="428" spans="5:6" x14ac:dyDescent="0.25">
      <c r="E428" s="1791"/>
      <c r="F428" s="1792"/>
    </row>
    <row r="429" spans="5:6" x14ac:dyDescent="0.25">
      <c r="E429" s="1791"/>
      <c r="F429" s="1792"/>
    </row>
    <row r="430" spans="5:6" x14ac:dyDescent="0.25">
      <c r="E430" s="1791"/>
      <c r="F430" s="1792"/>
    </row>
    <row r="431" spans="5:6" x14ac:dyDescent="0.25">
      <c r="E431" s="1791"/>
      <c r="F431" s="1792"/>
    </row>
    <row r="432" spans="5:6" x14ac:dyDescent="0.25">
      <c r="E432" s="1791"/>
      <c r="F432" s="1792"/>
    </row>
    <row r="433" spans="5:6" x14ac:dyDescent="0.25">
      <c r="E433" s="1791"/>
      <c r="F433" s="1792"/>
    </row>
    <row r="434" spans="5:6" x14ac:dyDescent="0.25">
      <c r="E434" s="1791"/>
      <c r="F434" s="1792"/>
    </row>
    <row r="435" spans="5:6" x14ac:dyDescent="0.25">
      <c r="E435" s="1791"/>
      <c r="F435" s="1792"/>
    </row>
    <row r="436" spans="5:6" x14ac:dyDescent="0.25">
      <c r="E436" s="1791"/>
      <c r="F436" s="1792"/>
    </row>
    <row r="437" spans="5:6" x14ac:dyDescent="0.25">
      <c r="E437" s="1791"/>
      <c r="F437" s="1792"/>
    </row>
    <row r="438" spans="5:6" x14ac:dyDescent="0.25">
      <c r="E438" s="1791"/>
      <c r="F438" s="1792"/>
    </row>
    <row r="439" spans="5:6" x14ac:dyDescent="0.25">
      <c r="E439" s="1791"/>
      <c r="F439" s="1792"/>
    </row>
    <row r="440" spans="5:6" x14ac:dyDescent="0.25">
      <c r="E440" s="1791"/>
      <c r="F440" s="1792"/>
    </row>
    <row r="441" spans="5:6" x14ac:dyDescent="0.25">
      <c r="E441" s="1791"/>
      <c r="F441" s="1792"/>
    </row>
    <row r="442" spans="5:6" x14ac:dyDescent="0.25">
      <c r="E442" s="1791"/>
      <c r="F442" s="1792"/>
    </row>
    <row r="443" spans="5:6" x14ac:dyDescent="0.25">
      <c r="E443" s="1791"/>
      <c r="F443" s="1792"/>
    </row>
    <row r="444" spans="5:6" x14ac:dyDescent="0.25">
      <c r="E444" s="1791"/>
      <c r="F444" s="1792"/>
    </row>
    <row r="445" spans="5:6" x14ac:dyDescent="0.25">
      <c r="E445" s="1791"/>
      <c r="F445" s="1792"/>
    </row>
    <row r="446" spans="5:6" x14ac:dyDescent="0.25">
      <c r="E446" s="1791"/>
      <c r="F446" s="1792"/>
    </row>
    <row r="447" spans="5:6" x14ac:dyDescent="0.25">
      <c r="E447" s="1791"/>
      <c r="F447" s="1792"/>
    </row>
    <row r="448" spans="5:6" x14ac:dyDescent="0.25">
      <c r="E448" s="1791"/>
      <c r="F448" s="1792"/>
    </row>
    <row r="449" spans="5:6" x14ac:dyDescent="0.25">
      <c r="E449" s="1791"/>
      <c r="F449" s="1792"/>
    </row>
    <row r="450" spans="5:6" x14ac:dyDescent="0.25">
      <c r="E450" s="1791"/>
      <c r="F450" s="1792"/>
    </row>
    <row r="451" spans="5:6" x14ac:dyDescent="0.25">
      <c r="E451" s="1791"/>
      <c r="F451" s="1792"/>
    </row>
    <row r="452" spans="5:6" x14ac:dyDescent="0.25">
      <c r="E452" s="1791"/>
      <c r="F452" s="1792"/>
    </row>
    <row r="453" spans="5:6" x14ac:dyDescent="0.25">
      <c r="E453" s="1791"/>
      <c r="F453" s="1792"/>
    </row>
    <row r="454" spans="5:6" x14ac:dyDescent="0.25">
      <c r="E454" s="1791"/>
      <c r="F454" s="1792"/>
    </row>
    <row r="455" spans="5:6" x14ac:dyDescent="0.25">
      <c r="E455" s="1791"/>
      <c r="F455" s="1792"/>
    </row>
    <row r="456" spans="5:6" x14ac:dyDescent="0.25">
      <c r="E456" s="1791"/>
      <c r="F456" s="1792"/>
    </row>
    <row r="457" spans="5:6" x14ac:dyDescent="0.25">
      <c r="E457" s="1791"/>
      <c r="F457" s="1792"/>
    </row>
    <row r="458" spans="5:6" x14ac:dyDescent="0.25">
      <c r="E458" s="1791"/>
      <c r="F458" s="1792"/>
    </row>
    <row r="459" spans="5:6" x14ac:dyDescent="0.25">
      <c r="E459" s="1791"/>
      <c r="F459" s="1792"/>
    </row>
    <row r="460" spans="5:6" x14ac:dyDescent="0.25">
      <c r="E460" s="1791"/>
      <c r="F460" s="1792"/>
    </row>
    <row r="461" spans="5:6" x14ac:dyDescent="0.25">
      <c r="E461" s="1791"/>
      <c r="F461" s="1792"/>
    </row>
    <row r="462" spans="5:6" x14ac:dyDescent="0.25">
      <c r="E462" s="1791"/>
      <c r="F462" s="1792"/>
    </row>
    <row r="463" spans="5:6" x14ac:dyDescent="0.25">
      <c r="E463" s="1791"/>
      <c r="F463" s="1792"/>
    </row>
    <row r="464" spans="5:6" x14ac:dyDescent="0.25">
      <c r="E464" s="1791"/>
      <c r="F464" s="1792"/>
    </row>
    <row r="465" spans="5:6" x14ac:dyDescent="0.25">
      <c r="E465" s="1791"/>
      <c r="F465" s="1792"/>
    </row>
    <row r="466" spans="5:6" x14ac:dyDescent="0.25">
      <c r="E466" s="1791"/>
      <c r="F466" s="1792"/>
    </row>
    <row r="467" spans="5:6" x14ac:dyDescent="0.25">
      <c r="E467" s="1791"/>
      <c r="F467" s="1792"/>
    </row>
    <row r="468" spans="5:6" x14ac:dyDescent="0.25">
      <c r="E468" s="1791"/>
      <c r="F468" s="1792"/>
    </row>
    <row r="469" spans="5:6" x14ac:dyDescent="0.25">
      <c r="E469" s="1791"/>
      <c r="F469" s="1792"/>
    </row>
    <row r="470" spans="5:6" x14ac:dyDescent="0.25">
      <c r="E470" s="1791"/>
      <c r="F470" s="1792"/>
    </row>
    <row r="471" spans="5:6" x14ac:dyDescent="0.25">
      <c r="E471" s="1791"/>
      <c r="F471" s="1792"/>
    </row>
    <row r="472" spans="5:6" x14ac:dyDescent="0.25">
      <c r="E472" s="1791"/>
      <c r="F472" s="1792"/>
    </row>
    <row r="473" spans="5:6" x14ac:dyDescent="0.25">
      <c r="E473" s="1791"/>
      <c r="F473" s="1792"/>
    </row>
    <row r="474" spans="5:6" x14ac:dyDescent="0.25">
      <c r="E474" s="1791"/>
      <c r="F474" s="1792"/>
    </row>
    <row r="475" spans="5:6" x14ac:dyDescent="0.25">
      <c r="E475" s="1791"/>
      <c r="F475" s="1792"/>
    </row>
    <row r="476" spans="5:6" x14ac:dyDescent="0.25">
      <c r="E476" s="1791"/>
      <c r="F476" s="1792"/>
    </row>
    <row r="477" spans="5:6" x14ac:dyDescent="0.25">
      <c r="E477" s="1791"/>
      <c r="F477" s="1792"/>
    </row>
    <row r="478" spans="5:6" x14ac:dyDescent="0.25">
      <c r="E478" s="1791"/>
      <c r="F478" s="1792"/>
    </row>
    <row r="479" spans="5:6" x14ac:dyDescent="0.25">
      <c r="E479" s="1791"/>
      <c r="F479" s="1792"/>
    </row>
    <row r="480" spans="5:6" x14ac:dyDescent="0.25">
      <c r="E480" s="1791"/>
      <c r="F480" s="1792"/>
    </row>
    <row r="481" spans="5:6" x14ac:dyDescent="0.25">
      <c r="E481" s="1791"/>
      <c r="F481" s="1792"/>
    </row>
    <row r="482" spans="5:6" x14ac:dyDescent="0.25">
      <c r="E482" s="1791"/>
      <c r="F482" s="1792"/>
    </row>
    <row r="483" spans="5:6" x14ac:dyDescent="0.25">
      <c r="E483" s="1791"/>
      <c r="F483" s="1792"/>
    </row>
    <row r="484" spans="5:6" x14ac:dyDescent="0.25">
      <c r="E484" s="1791"/>
      <c r="F484" s="1792"/>
    </row>
    <row r="485" spans="5:6" x14ac:dyDescent="0.25">
      <c r="E485" s="1791"/>
      <c r="F485" s="1792"/>
    </row>
    <row r="486" spans="5:6" x14ac:dyDescent="0.25">
      <c r="E486" s="1791"/>
      <c r="F486" s="1792"/>
    </row>
    <row r="487" spans="5:6" x14ac:dyDescent="0.25">
      <c r="E487" s="1791"/>
      <c r="F487" s="1792"/>
    </row>
    <row r="488" spans="5:6" x14ac:dyDescent="0.25">
      <c r="E488" s="1791"/>
      <c r="F488" s="1792"/>
    </row>
    <row r="489" spans="5:6" x14ac:dyDescent="0.25">
      <c r="E489" s="1791"/>
      <c r="F489" s="1792"/>
    </row>
    <row r="490" spans="5:6" x14ac:dyDescent="0.25">
      <c r="E490" s="1791"/>
      <c r="F490" s="1792"/>
    </row>
    <row r="491" spans="5:6" x14ac:dyDescent="0.25">
      <c r="E491" s="1791"/>
      <c r="F491" s="1792"/>
    </row>
    <row r="492" spans="5:6" x14ac:dyDescent="0.25">
      <c r="E492" s="1791"/>
      <c r="F492" s="1792"/>
    </row>
    <row r="493" spans="5:6" x14ac:dyDescent="0.25">
      <c r="E493" s="1791"/>
      <c r="F493" s="1792"/>
    </row>
    <row r="494" spans="5:6" x14ac:dyDescent="0.25">
      <c r="E494" s="1791"/>
      <c r="F494" s="1792"/>
    </row>
    <row r="495" spans="5:6" x14ac:dyDescent="0.25">
      <c r="E495" s="1791"/>
      <c r="F495" s="1792"/>
    </row>
    <row r="496" spans="5:6" x14ac:dyDescent="0.25">
      <c r="E496" s="1791"/>
      <c r="F496" s="1792"/>
    </row>
    <row r="497" spans="5:6" x14ac:dyDescent="0.25">
      <c r="E497" s="1791"/>
      <c r="F497" s="1792"/>
    </row>
    <row r="498" spans="5:6" x14ac:dyDescent="0.25">
      <c r="E498" s="1791"/>
      <c r="F498" s="1792"/>
    </row>
    <row r="499" spans="5:6" x14ac:dyDescent="0.25">
      <c r="E499" s="1791"/>
      <c r="F499" s="1792"/>
    </row>
    <row r="500" spans="5:6" x14ac:dyDescent="0.25">
      <c r="E500" s="1791"/>
      <c r="F500" s="1792"/>
    </row>
    <row r="501" spans="5:6" x14ac:dyDescent="0.25">
      <c r="E501" s="1791"/>
      <c r="F501" s="1792"/>
    </row>
    <row r="502" spans="5:6" x14ac:dyDescent="0.25">
      <c r="E502" s="1791"/>
      <c r="F502" s="1792"/>
    </row>
    <row r="503" spans="5:6" x14ac:dyDescent="0.25">
      <c r="E503" s="1791"/>
      <c r="F503" s="1792"/>
    </row>
    <row r="504" spans="5:6" x14ac:dyDescent="0.25">
      <c r="E504" s="1791"/>
      <c r="F504" s="1792"/>
    </row>
    <row r="505" spans="5:6" x14ac:dyDescent="0.25">
      <c r="E505" s="1791"/>
      <c r="F505" s="1792"/>
    </row>
    <row r="506" spans="5:6" x14ac:dyDescent="0.25">
      <c r="E506" s="1791"/>
      <c r="F506" s="1792"/>
    </row>
    <row r="507" spans="5:6" x14ac:dyDescent="0.25">
      <c r="E507" s="1791"/>
      <c r="F507" s="1792"/>
    </row>
    <row r="508" spans="5:6" x14ac:dyDescent="0.25">
      <c r="E508" s="1791"/>
      <c r="F508" s="1792"/>
    </row>
    <row r="509" spans="5:6" x14ac:dyDescent="0.25">
      <c r="E509" s="1791"/>
      <c r="F509" s="1792"/>
    </row>
    <row r="510" spans="5:6" x14ac:dyDescent="0.25">
      <c r="E510" s="1791"/>
      <c r="F510" s="1792"/>
    </row>
    <row r="511" spans="5:6" x14ac:dyDescent="0.25">
      <c r="E511" s="1791"/>
      <c r="F511" s="1792"/>
    </row>
    <row r="512" spans="5:6" x14ac:dyDescent="0.25">
      <c r="E512" s="1791"/>
      <c r="F512" s="1792"/>
    </row>
    <row r="513" spans="5:6" x14ac:dyDescent="0.25">
      <c r="E513" s="1791"/>
      <c r="F513" s="1792"/>
    </row>
    <row r="514" spans="5:6" x14ac:dyDescent="0.25">
      <c r="E514" s="1791"/>
      <c r="F514" s="1792"/>
    </row>
    <row r="515" spans="5:6" x14ac:dyDescent="0.25">
      <c r="E515" s="1791"/>
      <c r="F515" s="1792"/>
    </row>
    <row r="516" spans="5:6" x14ac:dyDescent="0.25">
      <c r="E516" s="1791"/>
      <c r="F516" s="1792"/>
    </row>
    <row r="517" spans="5:6" x14ac:dyDescent="0.25">
      <c r="E517" s="1791"/>
      <c r="F517" s="1792"/>
    </row>
    <row r="518" spans="5:6" x14ac:dyDescent="0.25">
      <c r="E518" s="1791"/>
      <c r="F518" s="1792"/>
    </row>
    <row r="519" spans="5:6" x14ac:dyDescent="0.25">
      <c r="E519" s="1791"/>
      <c r="F519" s="1792"/>
    </row>
    <row r="520" spans="5:6" x14ac:dyDescent="0.25">
      <c r="E520" s="1791"/>
      <c r="F520" s="1792"/>
    </row>
    <row r="521" spans="5:6" x14ac:dyDescent="0.25">
      <c r="E521" s="1791"/>
      <c r="F521" s="1792"/>
    </row>
    <row r="522" spans="5:6" x14ac:dyDescent="0.25">
      <c r="E522" s="1791"/>
      <c r="F522" s="1792"/>
    </row>
    <row r="523" spans="5:6" x14ac:dyDescent="0.25">
      <c r="E523" s="1791"/>
      <c r="F523" s="1792"/>
    </row>
    <row r="524" spans="5:6" x14ac:dyDescent="0.25">
      <c r="E524" s="1791"/>
      <c r="F524" s="1792"/>
    </row>
    <row r="525" spans="5:6" x14ac:dyDescent="0.25">
      <c r="E525" s="1791"/>
      <c r="F525" s="1792"/>
    </row>
    <row r="526" spans="5:6" x14ac:dyDescent="0.25">
      <c r="E526" s="1791"/>
      <c r="F526" s="1792"/>
    </row>
    <row r="527" spans="5:6" x14ac:dyDescent="0.25">
      <c r="E527" s="1791"/>
      <c r="F527" s="1792"/>
    </row>
    <row r="528" spans="5:6" x14ac:dyDescent="0.25">
      <c r="E528" s="1791"/>
      <c r="F528" s="1792"/>
    </row>
    <row r="529" spans="5:6" x14ac:dyDescent="0.25">
      <c r="E529" s="1791"/>
      <c r="F529" s="1792"/>
    </row>
    <row r="530" spans="5:6" x14ac:dyDescent="0.25">
      <c r="E530" s="1791"/>
      <c r="F530" s="1792"/>
    </row>
    <row r="531" spans="5:6" x14ac:dyDescent="0.25">
      <c r="E531" s="1791"/>
      <c r="F531" s="1792"/>
    </row>
    <row r="532" spans="5:6" x14ac:dyDescent="0.25">
      <c r="E532" s="1791"/>
      <c r="F532" s="1792"/>
    </row>
    <row r="533" spans="5:6" x14ac:dyDescent="0.25">
      <c r="E533" s="1791"/>
      <c r="F533" s="1792"/>
    </row>
    <row r="534" spans="5:6" x14ac:dyDescent="0.25">
      <c r="E534" s="1791"/>
      <c r="F534" s="1792"/>
    </row>
    <row r="535" spans="5:6" x14ac:dyDescent="0.25">
      <c r="E535" s="1791"/>
      <c r="F535" s="1792"/>
    </row>
    <row r="536" spans="5:6" x14ac:dyDescent="0.25">
      <c r="E536" s="1791"/>
      <c r="F536" s="1792"/>
    </row>
    <row r="537" spans="5:6" x14ac:dyDescent="0.25">
      <c r="E537" s="1791"/>
      <c r="F537" s="1792"/>
    </row>
    <row r="538" spans="5:6" x14ac:dyDescent="0.25">
      <c r="E538" s="1791"/>
      <c r="F538" s="1792"/>
    </row>
    <row r="539" spans="5:6" x14ac:dyDescent="0.25">
      <c r="E539" s="1791"/>
      <c r="F539" s="1792"/>
    </row>
    <row r="540" spans="5:6" x14ac:dyDescent="0.25">
      <c r="E540" s="1791"/>
      <c r="F540" s="1792"/>
    </row>
    <row r="541" spans="5:6" x14ac:dyDescent="0.25">
      <c r="E541" s="1791"/>
      <c r="F541" s="1792"/>
    </row>
    <row r="542" spans="5:6" x14ac:dyDescent="0.25">
      <c r="E542" s="1791"/>
      <c r="F542" s="1792"/>
    </row>
    <row r="543" spans="5:6" x14ac:dyDescent="0.25">
      <c r="E543" s="1791"/>
      <c r="F543" s="1792"/>
    </row>
    <row r="544" spans="5:6" x14ac:dyDescent="0.25">
      <c r="E544" s="1791"/>
      <c r="F544" s="1792"/>
    </row>
    <row r="545" spans="5:6" x14ac:dyDescent="0.25">
      <c r="E545" s="1791"/>
      <c r="F545" s="1792"/>
    </row>
    <row r="546" spans="5:6" x14ac:dyDescent="0.25">
      <c r="E546" s="1791"/>
      <c r="F546" s="1792"/>
    </row>
    <row r="547" spans="5:6" x14ac:dyDescent="0.25">
      <c r="E547" s="1791"/>
      <c r="F547" s="1792"/>
    </row>
    <row r="548" spans="5:6" x14ac:dyDescent="0.25">
      <c r="E548" s="1791"/>
      <c r="F548" s="1792"/>
    </row>
    <row r="549" spans="5:6" x14ac:dyDescent="0.25">
      <c r="E549" s="1791"/>
      <c r="F549" s="1792"/>
    </row>
    <row r="550" spans="5:6" x14ac:dyDescent="0.25">
      <c r="E550" s="1791"/>
      <c r="F550" s="1792"/>
    </row>
    <row r="551" spans="5:6" x14ac:dyDescent="0.25">
      <c r="E551" s="1791"/>
      <c r="F551" s="1792"/>
    </row>
    <row r="552" spans="5:6" x14ac:dyDescent="0.25">
      <c r="E552" s="1791"/>
      <c r="F552" s="1792"/>
    </row>
    <row r="553" spans="5:6" x14ac:dyDescent="0.25">
      <c r="E553" s="1791"/>
      <c r="F553" s="1792"/>
    </row>
    <row r="554" spans="5:6" x14ac:dyDescent="0.25">
      <c r="E554" s="1791"/>
      <c r="F554" s="1792"/>
    </row>
    <row r="555" spans="5:6" x14ac:dyDescent="0.25">
      <c r="E555" s="1791"/>
      <c r="F555" s="1792"/>
    </row>
    <row r="556" spans="5:6" x14ac:dyDescent="0.25">
      <c r="E556" s="1791"/>
      <c r="F556" s="1792"/>
    </row>
    <row r="557" spans="5:6" x14ac:dyDescent="0.25">
      <c r="E557" s="1791"/>
      <c r="F557" s="1792"/>
    </row>
    <row r="558" spans="5:6" x14ac:dyDescent="0.25">
      <c r="E558" s="1791"/>
      <c r="F558" s="1792"/>
    </row>
    <row r="559" spans="5:6" x14ac:dyDescent="0.25">
      <c r="E559" s="1791"/>
      <c r="F559" s="1792"/>
    </row>
    <row r="560" spans="5:6" x14ac:dyDescent="0.25">
      <c r="E560" s="1791"/>
      <c r="F560" s="1792"/>
    </row>
    <row r="561" spans="5:6" x14ac:dyDescent="0.25">
      <c r="E561" s="1791"/>
      <c r="F561" s="1792"/>
    </row>
    <row r="562" spans="5:6" x14ac:dyDescent="0.25">
      <c r="E562" s="1791"/>
      <c r="F562" s="1792"/>
    </row>
    <row r="563" spans="5:6" x14ac:dyDescent="0.25">
      <c r="E563" s="1791"/>
      <c r="F563" s="1792"/>
    </row>
    <row r="564" spans="5:6" x14ac:dyDescent="0.25">
      <c r="E564" s="1791"/>
      <c r="F564" s="1792"/>
    </row>
    <row r="565" spans="5:6" x14ac:dyDescent="0.25">
      <c r="E565" s="1791"/>
      <c r="F565" s="1792"/>
    </row>
    <row r="566" spans="5:6" x14ac:dyDescent="0.25">
      <c r="E566" s="1791"/>
      <c r="F566" s="1792"/>
    </row>
    <row r="567" spans="5:6" x14ac:dyDescent="0.25">
      <c r="E567" s="1791"/>
      <c r="F567" s="1792"/>
    </row>
    <row r="568" spans="5:6" x14ac:dyDescent="0.25">
      <c r="E568" s="1791"/>
      <c r="F568" s="1792"/>
    </row>
    <row r="569" spans="5:6" x14ac:dyDescent="0.25">
      <c r="E569" s="1791"/>
      <c r="F569" s="1792"/>
    </row>
    <row r="570" spans="5:6" x14ac:dyDescent="0.25">
      <c r="E570" s="1791"/>
      <c r="F570" s="1792"/>
    </row>
    <row r="571" spans="5:6" x14ac:dyDescent="0.25">
      <c r="E571" s="1791"/>
      <c r="F571" s="1792"/>
    </row>
    <row r="572" spans="5:6" x14ac:dyDescent="0.25">
      <c r="E572" s="1791"/>
      <c r="F572" s="1792"/>
    </row>
    <row r="573" spans="5:6" x14ac:dyDescent="0.25">
      <c r="E573" s="1791"/>
      <c r="F573" s="1792"/>
    </row>
    <row r="574" spans="5:6" x14ac:dyDescent="0.25">
      <c r="E574" s="1791"/>
      <c r="F574" s="1792"/>
    </row>
    <row r="575" spans="5:6" x14ac:dyDescent="0.25">
      <c r="E575" s="1791"/>
      <c r="F575" s="1792"/>
    </row>
    <row r="576" spans="5:6" x14ac:dyDescent="0.25">
      <c r="E576" s="1791"/>
      <c r="F576" s="1792"/>
    </row>
    <row r="577" spans="5:6" x14ac:dyDescent="0.25">
      <c r="E577" s="1791"/>
      <c r="F577" s="1792"/>
    </row>
    <row r="578" spans="5:6" x14ac:dyDescent="0.25">
      <c r="E578" s="1791"/>
      <c r="F578" s="1792"/>
    </row>
    <row r="579" spans="5:6" x14ac:dyDescent="0.25">
      <c r="E579" s="1791"/>
      <c r="F579" s="1792"/>
    </row>
    <row r="580" spans="5:6" x14ac:dyDescent="0.25">
      <c r="E580" s="1791"/>
      <c r="F580" s="1792"/>
    </row>
    <row r="581" spans="5:6" x14ac:dyDescent="0.25">
      <c r="E581" s="1791"/>
      <c r="F581" s="1792"/>
    </row>
    <row r="582" spans="5:6" x14ac:dyDescent="0.25">
      <c r="E582" s="1791"/>
      <c r="F582" s="1792"/>
    </row>
    <row r="583" spans="5:6" x14ac:dyDescent="0.25">
      <c r="E583" s="1791"/>
      <c r="F583" s="1792"/>
    </row>
    <row r="584" spans="5:6" x14ac:dyDescent="0.25">
      <c r="E584" s="1791"/>
      <c r="F584" s="1792"/>
    </row>
    <row r="585" spans="5:6" x14ac:dyDescent="0.25">
      <c r="E585" s="1791"/>
      <c r="F585" s="1792"/>
    </row>
    <row r="586" spans="5:6" x14ac:dyDescent="0.25">
      <c r="E586" s="1791"/>
      <c r="F586" s="1792"/>
    </row>
    <row r="587" spans="5:6" x14ac:dyDescent="0.25">
      <c r="E587" s="1791"/>
      <c r="F587" s="1792"/>
    </row>
    <row r="588" spans="5:6" x14ac:dyDescent="0.25">
      <c r="E588" s="1791"/>
      <c r="F588" s="1792"/>
    </row>
    <row r="589" spans="5:6" x14ac:dyDescent="0.25">
      <c r="E589" s="1791"/>
      <c r="F589" s="1792"/>
    </row>
    <row r="590" spans="5:6" x14ac:dyDescent="0.25">
      <c r="E590" s="1791"/>
      <c r="F590" s="1792"/>
    </row>
    <row r="591" spans="5:6" x14ac:dyDescent="0.25">
      <c r="E591" s="1791"/>
      <c r="F591" s="1792"/>
    </row>
    <row r="592" spans="5:6" x14ac:dyDescent="0.25">
      <c r="E592" s="1791"/>
      <c r="F592" s="1792"/>
    </row>
    <row r="593" spans="5:6" x14ac:dyDescent="0.25">
      <c r="E593" s="1791"/>
      <c r="F593" s="1792"/>
    </row>
    <row r="594" spans="5:6" x14ac:dyDescent="0.25">
      <c r="E594" s="1791"/>
      <c r="F594" s="1792"/>
    </row>
    <row r="595" spans="5:6" x14ac:dyDescent="0.25">
      <c r="E595" s="1791"/>
      <c r="F595" s="1792"/>
    </row>
    <row r="596" spans="5:6" x14ac:dyDescent="0.25">
      <c r="E596" s="1791"/>
      <c r="F596" s="1792"/>
    </row>
    <row r="597" spans="5:6" x14ac:dyDescent="0.25">
      <c r="E597" s="1791"/>
      <c r="F597" s="1792"/>
    </row>
    <row r="598" spans="5:6" x14ac:dyDescent="0.25">
      <c r="E598" s="1791"/>
      <c r="F598" s="1792"/>
    </row>
    <row r="599" spans="5:6" x14ac:dyDescent="0.25">
      <c r="E599" s="1791"/>
      <c r="F599" s="1792"/>
    </row>
    <row r="600" spans="5:6" x14ac:dyDescent="0.25">
      <c r="E600" s="1791"/>
      <c r="F600" s="1792"/>
    </row>
    <row r="601" spans="5:6" x14ac:dyDescent="0.25">
      <c r="E601" s="1791"/>
      <c r="F601" s="1792"/>
    </row>
    <row r="602" spans="5:6" x14ac:dyDescent="0.25">
      <c r="E602" s="1791"/>
      <c r="F602" s="1792"/>
    </row>
    <row r="603" spans="5:6" x14ac:dyDescent="0.25">
      <c r="E603" s="1791"/>
      <c r="F603" s="1792"/>
    </row>
    <row r="604" spans="5:6" x14ac:dyDescent="0.25">
      <c r="E604" s="1791"/>
      <c r="F604" s="1792"/>
    </row>
    <row r="605" spans="5:6" x14ac:dyDescent="0.25">
      <c r="E605" s="1791"/>
      <c r="F605" s="1792"/>
    </row>
    <row r="606" spans="5:6" x14ac:dyDescent="0.25">
      <c r="E606" s="1791"/>
      <c r="F606" s="1792"/>
    </row>
    <row r="607" spans="5:6" x14ac:dyDescent="0.25">
      <c r="E607" s="1791"/>
      <c r="F607" s="1792"/>
    </row>
    <row r="608" spans="5:6" x14ac:dyDescent="0.25">
      <c r="E608" s="1791"/>
      <c r="F608" s="1792"/>
    </row>
    <row r="609" spans="5:6" x14ac:dyDescent="0.25">
      <c r="E609" s="1791"/>
      <c r="F609" s="1792"/>
    </row>
    <row r="610" spans="5:6" x14ac:dyDescent="0.25">
      <c r="E610" s="1791"/>
      <c r="F610" s="1792"/>
    </row>
    <row r="611" spans="5:6" x14ac:dyDescent="0.25">
      <c r="E611" s="1791"/>
      <c r="F611" s="1792"/>
    </row>
    <row r="612" spans="5:6" x14ac:dyDescent="0.25">
      <c r="E612" s="1791"/>
      <c r="F612" s="1792"/>
    </row>
    <row r="613" spans="5:6" x14ac:dyDescent="0.25">
      <c r="E613" s="1791"/>
      <c r="F613" s="1792"/>
    </row>
    <row r="614" spans="5:6" x14ac:dyDescent="0.25">
      <c r="E614" s="1791"/>
      <c r="F614" s="1792"/>
    </row>
    <row r="615" spans="5:6" x14ac:dyDescent="0.25">
      <c r="E615" s="1791"/>
      <c r="F615" s="1792"/>
    </row>
    <row r="616" spans="5:6" x14ac:dyDescent="0.25">
      <c r="E616" s="1791"/>
      <c r="F616" s="1792"/>
    </row>
    <row r="617" spans="5:6" x14ac:dyDescent="0.25">
      <c r="E617" s="1791"/>
      <c r="F617" s="1792"/>
    </row>
    <row r="618" spans="5:6" x14ac:dyDescent="0.25">
      <c r="E618" s="1791"/>
      <c r="F618" s="1792"/>
    </row>
    <row r="619" spans="5:6" x14ac:dyDescent="0.25">
      <c r="E619" s="1791"/>
      <c r="F619" s="1792"/>
    </row>
    <row r="620" spans="5:6" x14ac:dyDescent="0.25">
      <c r="E620" s="1791"/>
      <c r="F620" s="1792"/>
    </row>
    <row r="621" spans="5:6" x14ac:dyDescent="0.25">
      <c r="E621" s="1791"/>
      <c r="F621" s="1792"/>
    </row>
    <row r="622" spans="5:6" x14ac:dyDescent="0.25">
      <c r="E622" s="1791"/>
      <c r="F622" s="1792"/>
    </row>
    <row r="623" spans="5:6" x14ac:dyDescent="0.25">
      <c r="E623" s="1791"/>
      <c r="F623" s="1792"/>
    </row>
    <row r="624" spans="5:6" x14ac:dyDescent="0.25">
      <c r="E624" s="1791"/>
      <c r="F624" s="1792"/>
    </row>
    <row r="625" spans="5:6" x14ac:dyDescent="0.25">
      <c r="E625" s="1791"/>
      <c r="F625" s="1792"/>
    </row>
    <row r="626" spans="5:6" x14ac:dyDescent="0.25">
      <c r="E626" s="1791"/>
      <c r="F626" s="1792"/>
    </row>
    <row r="627" spans="5:6" x14ac:dyDescent="0.25">
      <c r="E627" s="1791"/>
      <c r="F627" s="1792"/>
    </row>
    <row r="628" spans="5:6" x14ac:dyDescent="0.25">
      <c r="E628" s="1791"/>
      <c r="F628" s="1792"/>
    </row>
    <row r="629" spans="5:6" x14ac:dyDescent="0.25">
      <c r="E629" s="1791"/>
      <c r="F629" s="1792"/>
    </row>
    <row r="630" spans="5:6" x14ac:dyDescent="0.25">
      <c r="E630" s="1791"/>
      <c r="F630" s="1792"/>
    </row>
    <row r="631" spans="5:6" x14ac:dyDescent="0.25">
      <c r="E631" s="1791"/>
      <c r="F631" s="1792"/>
    </row>
    <row r="632" spans="5:6" x14ac:dyDescent="0.25">
      <c r="E632" s="1791"/>
      <c r="F632" s="1792"/>
    </row>
    <row r="633" spans="5:6" x14ac:dyDescent="0.25">
      <c r="E633" s="1791"/>
      <c r="F633" s="1792"/>
    </row>
    <row r="634" spans="5:6" x14ac:dyDescent="0.25">
      <c r="E634" s="1791"/>
      <c r="F634" s="1792"/>
    </row>
    <row r="635" spans="5:6" x14ac:dyDescent="0.25">
      <c r="E635" s="1791"/>
      <c r="F635" s="1792"/>
    </row>
    <row r="636" spans="5:6" x14ac:dyDescent="0.25">
      <c r="E636" s="1791"/>
      <c r="F636" s="1792"/>
    </row>
    <row r="637" spans="5:6" x14ac:dyDescent="0.25">
      <c r="E637" s="1791"/>
      <c r="F637" s="1792"/>
    </row>
    <row r="638" spans="5:6" x14ac:dyDescent="0.25">
      <c r="E638" s="1791"/>
      <c r="F638" s="1792"/>
    </row>
    <row r="639" spans="5:6" x14ac:dyDescent="0.25">
      <c r="E639" s="1791"/>
      <c r="F639" s="1792"/>
    </row>
    <row r="640" spans="5:6" x14ac:dyDescent="0.25">
      <c r="E640" s="1791"/>
      <c r="F640" s="1792"/>
    </row>
    <row r="641" spans="5:6" x14ac:dyDescent="0.25">
      <c r="E641" s="1791"/>
      <c r="F641" s="1792"/>
    </row>
    <row r="642" spans="5:6" x14ac:dyDescent="0.25">
      <c r="E642" s="1791"/>
      <c r="F642" s="1792"/>
    </row>
    <row r="643" spans="5:6" x14ac:dyDescent="0.25">
      <c r="E643" s="1791"/>
      <c r="F643" s="1792"/>
    </row>
    <row r="644" spans="5:6" x14ac:dyDescent="0.25">
      <c r="E644" s="1791"/>
      <c r="F644" s="1792"/>
    </row>
    <row r="645" spans="5:6" x14ac:dyDescent="0.25">
      <c r="E645" s="1791"/>
      <c r="F645" s="1792"/>
    </row>
    <row r="646" spans="5:6" x14ac:dyDescent="0.25">
      <c r="E646" s="1791"/>
      <c r="F646" s="1792"/>
    </row>
    <row r="647" spans="5:6" x14ac:dyDescent="0.25">
      <c r="E647" s="1791"/>
      <c r="F647" s="1792"/>
    </row>
    <row r="648" spans="5:6" x14ac:dyDescent="0.25">
      <c r="E648" s="1791"/>
      <c r="F648" s="1792"/>
    </row>
    <row r="649" spans="5:6" x14ac:dyDescent="0.25">
      <c r="E649" s="1791"/>
      <c r="F649" s="1792"/>
    </row>
    <row r="650" spans="5:6" x14ac:dyDescent="0.25">
      <c r="E650" s="1791"/>
      <c r="F650" s="1792"/>
    </row>
    <row r="651" spans="5:6" x14ac:dyDescent="0.25">
      <c r="E651" s="1791"/>
      <c r="F651" s="1792"/>
    </row>
    <row r="652" spans="5:6" x14ac:dyDescent="0.25">
      <c r="E652" s="1791"/>
      <c r="F652" s="1792"/>
    </row>
    <row r="653" spans="5:6" x14ac:dyDescent="0.25">
      <c r="E653" s="1791"/>
      <c r="F653" s="1792"/>
    </row>
    <row r="654" spans="5:6" x14ac:dyDescent="0.25">
      <c r="E654" s="1791"/>
      <c r="F654" s="1792"/>
    </row>
    <row r="655" spans="5:6" x14ac:dyDescent="0.25">
      <c r="E655" s="1791"/>
      <c r="F655" s="1792"/>
    </row>
    <row r="656" spans="5:6" x14ac:dyDescent="0.25">
      <c r="E656" s="1791"/>
      <c r="F656" s="1792"/>
    </row>
    <row r="657" spans="5:6" x14ac:dyDescent="0.25">
      <c r="E657" s="1791"/>
      <c r="F657" s="1792"/>
    </row>
    <row r="658" spans="5:6" x14ac:dyDescent="0.25">
      <c r="E658" s="1791"/>
      <c r="F658" s="1792"/>
    </row>
    <row r="659" spans="5:6" x14ac:dyDescent="0.25">
      <c r="E659" s="1791"/>
      <c r="F659" s="1792"/>
    </row>
    <row r="660" spans="5:6" x14ac:dyDescent="0.25">
      <c r="E660" s="1791"/>
      <c r="F660" s="1792"/>
    </row>
    <row r="661" spans="5:6" x14ac:dyDescent="0.25">
      <c r="E661" s="1791"/>
      <c r="F661" s="1792"/>
    </row>
    <row r="662" spans="5:6" x14ac:dyDescent="0.25">
      <c r="E662" s="1791"/>
      <c r="F662" s="1792"/>
    </row>
    <row r="663" spans="5:6" x14ac:dyDescent="0.25">
      <c r="E663" s="1791"/>
      <c r="F663" s="1792"/>
    </row>
    <row r="664" spans="5:6" x14ac:dyDescent="0.25">
      <c r="E664" s="1791"/>
      <c r="F664" s="1792"/>
    </row>
    <row r="665" spans="5:6" x14ac:dyDescent="0.25">
      <c r="E665" s="1791"/>
      <c r="F665" s="1792"/>
    </row>
    <row r="666" spans="5:6" x14ac:dyDescent="0.25">
      <c r="E666" s="1791"/>
      <c r="F666" s="1792"/>
    </row>
    <row r="667" spans="5:6" x14ac:dyDescent="0.25">
      <c r="E667" s="1791"/>
      <c r="F667" s="1792"/>
    </row>
    <row r="668" spans="5:6" x14ac:dyDescent="0.25">
      <c r="E668" s="1791"/>
      <c r="F668" s="1792"/>
    </row>
    <row r="669" spans="5:6" x14ac:dyDescent="0.25">
      <c r="E669" s="1791"/>
      <c r="F669" s="1792"/>
    </row>
    <row r="670" spans="5:6" x14ac:dyDescent="0.25">
      <c r="E670" s="1791"/>
      <c r="F670" s="1792"/>
    </row>
    <row r="671" spans="5:6" x14ac:dyDescent="0.25">
      <c r="E671" s="1791"/>
      <c r="F671" s="1792"/>
    </row>
    <row r="672" spans="5:6" x14ac:dyDescent="0.25">
      <c r="E672" s="1791"/>
      <c r="F672" s="1792"/>
    </row>
    <row r="673" spans="5:6" x14ac:dyDescent="0.25">
      <c r="E673" s="1791"/>
      <c r="F673" s="1792"/>
    </row>
    <row r="674" spans="5:6" x14ac:dyDescent="0.25">
      <c r="E674" s="1791"/>
      <c r="F674" s="1792"/>
    </row>
    <row r="675" spans="5:6" x14ac:dyDescent="0.25">
      <c r="E675" s="1791"/>
      <c r="F675" s="1792"/>
    </row>
    <row r="676" spans="5:6" x14ac:dyDescent="0.25">
      <c r="E676" s="1791"/>
      <c r="F676" s="1792"/>
    </row>
    <row r="677" spans="5:6" x14ac:dyDescent="0.25">
      <c r="E677" s="1791"/>
      <c r="F677" s="1792"/>
    </row>
    <row r="678" spans="5:6" x14ac:dyDescent="0.25">
      <c r="E678" s="1791"/>
      <c r="F678" s="1792"/>
    </row>
    <row r="679" spans="5:6" x14ac:dyDescent="0.25">
      <c r="E679" s="1791"/>
      <c r="F679" s="1792"/>
    </row>
    <row r="680" spans="5:6" x14ac:dyDescent="0.25">
      <c r="E680" s="1791"/>
      <c r="F680" s="1792"/>
    </row>
    <row r="681" spans="5:6" x14ac:dyDescent="0.25">
      <c r="E681" s="1791"/>
      <c r="F681" s="1792"/>
    </row>
    <row r="682" spans="5:6" x14ac:dyDescent="0.25">
      <c r="E682" s="1791"/>
      <c r="F682" s="1792"/>
    </row>
    <row r="683" spans="5:6" x14ac:dyDescent="0.25">
      <c r="E683" s="1791"/>
      <c r="F683" s="1792"/>
    </row>
    <row r="684" spans="5:6" x14ac:dyDescent="0.25">
      <c r="E684" s="1791"/>
      <c r="F684" s="1792"/>
    </row>
    <row r="685" spans="5:6" x14ac:dyDescent="0.25">
      <c r="E685" s="1791"/>
      <c r="F685" s="1792"/>
    </row>
    <row r="686" spans="5:6" x14ac:dyDescent="0.25">
      <c r="E686" s="1791"/>
      <c r="F686" s="1792"/>
    </row>
    <row r="687" spans="5:6" x14ac:dyDescent="0.25">
      <c r="E687" s="1791"/>
      <c r="F687" s="1792"/>
    </row>
    <row r="688" spans="5:6" x14ac:dyDescent="0.25">
      <c r="E688" s="1791"/>
      <c r="F688" s="1792"/>
    </row>
    <row r="689" spans="5:6" x14ac:dyDescent="0.25">
      <c r="E689" s="1791"/>
      <c r="F689" s="1792"/>
    </row>
    <row r="690" spans="5:6" x14ac:dyDescent="0.25">
      <c r="E690" s="1791"/>
      <c r="F690" s="1792"/>
    </row>
    <row r="691" spans="5:6" x14ac:dyDescent="0.25">
      <c r="E691" s="1791"/>
      <c r="F691" s="1792"/>
    </row>
    <row r="692" spans="5:6" x14ac:dyDescent="0.25">
      <c r="E692" s="1791"/>
      <c r="F692" s="1792"/>
    </row>
    <row r="693" spans="5:6" x14ac:dyDescent="0.25">
      <c r="E693" s="1791"/>
      <c r="F693" s="1792"/>
    </row>
    <row r="694" spans="5:6" x14ac:dyDescent="0.25">
      <c r="E694" s="1791"/>
      <c r="F694" s="1792"/>
    </row>
    <row r="695" spans="5:6" x14ac:dyDescent="0.25">
      <c r="E695" s="1791"/>
      <c r="F695" s="1792"/>
    </row>
    <row r="696" spans="5:6" x14ac:dyDescent="0.25">
      <c r="E696" s="1791"/>
      <c r="F696" s="1792"/>
    </row>
    <row r="697" spans="5:6" x14ac:dyDescent="0.25">
      <c r="E697" s="1791"/>
      <c r="F697" s="1792"/>
    </row>
    <row r="698" spans="5:6" x14ac:dyDescent="0.25">
      <c r="E698" s="1791"/>
      <c r="F698" s="1792"/>
    </row>
    <row r="699" spans="5:6" x14ac:dyDescent="0.25">
      <c r="E699" s="1791"/>
      <c r="F699" s="1792"/>
    </row>
    <row r="700" spans="5:6" x14ac:dyDescent="0.25">
      <c r="E700" s="1791"/>
      <c r="F700" s="1792"/>
    </row>
    <row r="701" spans="5:6" x14ac:dyDescent="0.25">
      <c r="E701" s="1791"/>
      <c r="F701" s="1792"/>
    </row>
    <row r="702" spans="5:6" x14ac:dyDescent="0.25">
      <c r="E702" s="1791"/>
      <c r="F702" s="1792"/>
    </row>
    <row r="703" spans="5:6" x14ac:dyDescent="0.25">
      <c r="E703" s="1791"/>
      <c r="F703" s="1792"/>
    </row>
    <row r="704" spans="5:6" x14ac:dyDescent="0.25">
      <c r="E704" s="1791"/>
      <c r="F704" s="1792"/>
    </row>
    <row r="705" spans="5:6" x14ac:dyDescent="0.25">
      <c r="E705" s="1791"/>
      <c r="F705" s="1792"/>
    </row>
    <row r="706" spans="5:6" x14ac:dyDescent="0.25">
      <c r="E706" s="1791"/>
      <c r="F706" s="1792"/>
    </row>
    <row r="707" spans="5:6" x14ac:dyDescent="0.25">
      <c r="E707" s="1791"/>
      <c r="F707" s="1792"/>
    </row>
    <row r="708" spans="5:6" x14ac:dyDescent="0.25">
      <c r="E708" s="1791"/>
      <c r="F708" s="1792"/>
    </row>
    <row r="709" spans="5:6" x14ac:dyDescent="0.25">
      <c r="E709" s="1791"/>
      <c r="F709" s="1792"/>
    </row>
    <row r="710" spans="5:6" x14ac:dyDescent="0.25">
      <c r="E710" s="1791"/>
      <c r="F710" s="1792"/>
    </row>
    <row r="711" spans="5:6" x14ac:dyDescent="0.25">
      <c r="E711" s="1791"/>
      <c r="F711" s="1792"/>
    </row>
    <row r="712" spans="5:6" x14ac:dyDescent="0.25">
      <c r="E712" s="1791"/>
      <c r="F712" s="1792"/>
    </row>
    <row r="713" spans="5:6" x14ac:dyDescent="0.25">
      <c r="E713" s="1791"/>
      <c r="F713" s="1792"/>
    </row>
    <row r="714" spans="5:6" x14ac:dyDescent="0.25">
      <c r="E714" s="1791"/>
      <c r="F714" s="1792"/>
    </row>
    <row r="715" spans="5:6" x14ac:dyDescent="0.25">
      <c r="E715" s="1791"/>
      <c r="F715" s="1792"/>
    </row>
    <row r="716" spans="5:6" x14ac:dyDescent="0.25">
      <c r="E716" s="1791"/>
      <c r="F716" s="1792"/>
    </row>
    <row r="717" spans="5:6" x14ac:dyDescent="0.25">
      <c r="E717" s="1791"/>
      <c r="F717" s="1792"/>
    </row>
    <row r="718" spans="5:6" x14ac:dyDescent="0.25">
      <c r="E718" s="1791"/>
      <c r="F718" s="1792"/>
    </row>
    <row r="719" spans="5:6" x14ac:dyDescent="0.25">
      <c r="E719" s="1791"/>
      <c r="F719" s="1792"/>
    </row>
    <row r="720" spans="5:6" x14ac:dyDescent="0.25">
      <c r="E720" s="1791"/>
      <c r="F720" s="1792"/>
    </row>
    <row r="721" spans="5:6" x14ac:dyDescent="0.25">
      <c r="E721" s="1791"/>
      <c r="F721" s="1792"/>
    </row>
    <row r="722" spans="5:6" x14ac:dyDescent="0.25">
      <c r="E722" s="1791"/>
      <c r="F722" s="1792"/>
    </row>
    <row r="723" spans="5:6" x14ac:dyDescent="0.25">
      <c r="E723" s="1791"/>
      <c r="F723" s="1792"/>
    </row>
    <row r="724" spans="5:6" x14ac:dyDescent="0.25">
      <c r="E724" s="1791"/>
      <c r="F724" s="1792"/>
    </row>
    <row r="725" spans="5:6" x14ac:dyDescent="0.25">
      <c r="E725" s="1791"/>
      <c r="F725" s="1792"/>
    </row>
    <row r="726" spans="5:6" x14ac:dyDescent="0.25">
      <c r="E726" s="1791"/>
      <c r="F726" s="1792"/>
    </row>
    <row r="727" spans="5:6" x14ac:dyDescent="0.25">
      <c r="E727" s="1791"/>
      <c r="F727" s="1792"/>
    </row>
    <row r="728" spans="5:6" x14ac:dyDescent="0.25">
      <c r="E728" s="1791"/>
      <c r="F728" s="1792"/>
    </row>
    <row r="729" spans="5:6" x14ac:dyDescent="0.25">
      <c r="E729" s="1791"/>
      <c r="F729" s="1792"/>
    </row>
    <row r="730" spans="5:6" x14ac:dyDescent="0.25">
      <c r="E730" s="1791"/>
      <c r="F730" s="1792"/>
    </row>
    <row r="731" spans="5:6" x14ac:dyDescent="0.25">
      <c r="E731" s="1791"/>
      <c r="F731" s="1792"/>
    </row>
    <row r="732" spans="5:6" x14ac:dyDescent="0.25">
      <c r="E732" s="1791"/>
      <c r="F732" s="1792"/>
    </row>
    <row r="733" spans="5:6" x14ac:dyDescent="0.25">
      <c r="E733" s="1791"/>
      <c r="F733" s="1792"/>
    </row>
    <row r="734" spans="5:6" x14ac:dyDescent="0.25">
      <c r="E734" s="1791"/>
      <c r="F734" s="1792"/>
    </row>
    <row r="735" spans="5:6" x14ac:dyDescent="0.25">
      <c r="E735" s="1791"/>
      <c r="F735" s="1792"/>
    </row>
    <row r="736" spans="5:6" x14ac:dyDescent="0.25">
      <c r="E736" s="1791"/>
      <c r="F736" s="1792"/>
    </row>
    <row r="737" spans="5:6" x14ac:dyDescent="0.25">
      <c r="E737" s="1791"/>
      <c r="F737" s="1792"/>
    </row>
    <row r="738" spans="5:6" x14ac:dyDescent="0.25">
      <c r="E738" s="1791"/>
      <c r="F738" s="1792"/>
    </row>
    <row r="739" spans="5:6" x14ac:dyDescent="0.25">
      <c r="E739" s="1791"/>
      <c r="F739" s="1792"/>
    </row>
    <row r="740" spans="5:6" x14ac:dyDescent="0.25">
      <c r="E740" s="1791"/>
      <c r="F740" s="1792"/>
    </row>
    <row r="741" spans="5:6" x14ac:dyDescent="0.25">
      <c r="E741" s="1791"/>
      <c r="F741" s="1792"/>
    </row>
    <row r="742" spans="5:6" x14ac:dyDescent="0.25">
      <c r="E742" s="1791"/>
      <c r="F742" s="1792"/>
    </row>
    <row r="743" spans="5:6" x14ac:dyDescent="0.25">
      <c r="E743" s="1791"/>
      <c r="F743" s="1792"/>
    </row>
    <row r="744" spans="5:6" x14ac:dyDescent="0.25">
      <c r="E744" s="1791"/>
      <c r="F744" s="1792"/>
    </row>
    <row r="745" spans="5:6" x14ac:dyDescent="0.25">
      <c r="E745" s="1791"/>
      <c r="F745" s="1792"/>
    </row>
    <row r="746" spans="5:6" x14ac:dyDescent="0.25">
      <c r="E746" s="1791"/>
      <c r="F746" s="1792"/>
    </row>
    <row r="747" spans="5:6" x14ac:dyDescent="0.25">
      <c r="E747" s="1791"/>
      <c r="F747" s="1792"/>
    </row>
    <row r="748" spans="5:6" x14ac:dyDescent="0.25">
      <c r="E748" s="1791"/>
      <c r="F748" s="1792"/>
    </row>
    <row r="749" spans="5:6" x14ac:dyDescent="0.25">
      <c r="E749" s="1791"/>
      <c r="F749" s="1792"/>
    </row>
    <row r="750" spans="5:6" x14ac:dyDescent="0.25">
      <c r="E750" s="1791"/>
      <c r="F750" s="1792"/>
    </row>
    <row r="751" spans="5:6" x14ac:dyDescent="0.25">
      <c r="E751" s="1791"/>
      <c r="F751" s="1792"/>
    </row>
    <row r="752" spans="5:6" x14ac:dyDescent="0.25">
      <c r="E752" s="1791"/>
      <c r="F752" s="1792"/>
    </row>
    <row r="753" spans="5:6" x14ac:dyDescent="0.25">
      <c r="E753" s="1791"/>
      <c r="F753" s="1792"/>
    </row>
    <row r="754" spans="5:6" x14ac:dyDescent="0.25">
      <c r="E754" s="1791"/>
      <c r="F754" s="1792"/>
    </row>
    <row r="755" spans="5:6" x14ac:dyDescent="0.25">
      <c r="E755" s="1791"/>
      <c r="F755" s="1792"/>
    </row>
    <row r="756" spans="5:6" x14ac:dyDescent="0.25">
      <c r="E756" s="1791"/>
      <c r="F756" s="1792"/>
    </row>
    <row r="757" spans="5:6" x14ac:dyDescent="0.25">
      <c r="E757" s="1791"/>
      <c r="F757" s="1792"/>
    </row>
    <row r="758" spans="5:6" x14ac:dyDescent="0.25">
      <c r="E758" s="1791"/>
      <c r="F758" s="1792"/>
    </row>
    <row r="759" spans="5:6" x14ac:dyDescent="0.25">
      <c r="E759" s="1791"/>
      <c r="F759" s="1792"/>
    </row>
    <row r="760" spans="5:6" x14ac:dyDescent="0.25">
      <c r="E760" s="1791"/>
      <c r="F760" s="1792"/>
    </row>
    <row r="761" spans="5:6" x14ac:dyDescent="0.25">
      <c r="E761" s="1791"/>
      <c r="F761" s="1792"/>
    </row>
    <row r="762" spans="5:6" x14ac:dyDescent="0.25">
      <c r="E762" s="1791"/>
      <c r="F762" s="1792"/>
    </row>
    <row r="763" spans="5:6" x14ac:dyDescent="0.25">
      <c r="E763" s="1791"/>
      <c r="F763" s="1792"/>
    </row>
    <row r="764" spans="5:6" x14ac:dyDescent="0.25">
      <c r="E764" s="1791"/>
      <c r="F764" s="1792"/>
    </row>
    <row r="765" spans="5:6" x14ac:dyDescent="0.25">
      <c r="E765" s="1791"/>
      <c r="F765" s="1792"/>
    </row>
    <row r="766" spans="5:6" x14ac:dyDescent="0.25">
      <c r="E766" s="1791"/>
      <c r="F766" s="1792"/>
    </row>
    <row r="767" spans="5:6" x14ac:dyDescent="0.25">
      <c r="E767" s="1791"/>
      <c r="F767" s="1792"/>
    </row>
    <row r="768" spans="5:6" x14ac:dyDescent="0.25">
      <c r="E768" s="1791"/>
      <c r="F768" s="1792"/>
    </row>
    <row r="769" spans="5:6" x14ac:dyDescent="0.25">
      <c r="E769" s="1791"/>
      <c r="F769" s="1792"/>
    </row>
    <row r="770" spans="5:6" x14ac:dyDescent="0.25">
      <c r="E770" s="1791"/>
      <c r="F770" s="1792"/>
    </row>
    <row r="771" spans="5:6" x14ac:dyDescent="0.25">
      <c r="E771" s="1791"/>
      <c r="F771" s="1792"/>
    </row>
    <row r="772" spans="5:6" x14ac:dyDescent="0.25">
      <c r="E772" s="1791"/>
      <c r="F772" s="1792"/>
    </row>
    <row r="773" spans="5:6" x14ac:dyDescent="0.25">
      <c r="E773" s="1791"/>
      <c r="F773" s="1792"/>
    </row>
    <row r="774" spans="5:6" x14ac:dyDescent="0.25">
      <c r="E774" s="1791"/>
      <c r="F774" s="1792"/>
    </row>
    <row r="775" spans="5:6" x14ac:dyDescent="0.25">
      <c r="E775" s="1791"/>
      <c r="F775" s="1792"/>
    </row>
    <row r="776" spans="5:6" x14ac:dyDescent="0.25">
      <c r="E776" s="1791"/>
      <c r="F776" s="1792"/>
    </row>
    <row r="777" spans="5:6" x14ac:dyDescent="0.25">
      <c r="E777" s="1791"/>
      <c r="F777" s="1792"/>
    </row>
    <row r="778" spans="5:6" x14ac:dyDescent="0.25">
      <c r="E778" s="1791"/>
      <c r="F778" s="1792"/>
    </row>
    <row r="779" spans="5:6" x14ac:dyDescent="0.25">
      <c r="E779" s="1791"/>
      <c r="F779" s="1792"/>
    </row>
    <row r="780" spans="5:6" x14ac:dyDescent="0.25">
      <c r="E780" s="1791"/>
      <c r="F780" s="1792"/>
    </row>
    <row r="781" spans="5:6" x14ac:dyDescent="0.25">
      <c r="E781" s="1791"/>
      <c r="F781" s="1792"/>
    </row>
    <row r="782" spans="5:6" x14ac:dyDescent="0.25">
      <c r="E782" s="1791"/>
      <c r="F782" s="1792"/>
    </row>
    <row r="783" spans="5:6" x14ac:dyDescent="0.25">
      <c r="E783" s="1791"/>
      <c r="F783" s="1792"/>
    </row>
    <row r="784" spans="5:6" x14ac:dyDescent="0.25">
      <c r="E784" s="1791"/>
      <c r="F784" s="1792"/>
    </row>
    <row r="785" spans="5:6" x14ac:dyDescent="0.25">
      <c r="E785" s="1791"/>
      <c r="F785" s="1792"/>
    </row>
    <row r="786" spans="5:6" x14ac:dyDescent="0.25">
      <c r="E786" s="1791"/>
      <c r="F786" s="1792"/>
    </row>
    <row r="787" spans="5:6" x14ac:dyDescent="0.25">
      <c r="E787" s="1791"/>
      <c r="F787" s="1792"/>
    </row>
    <row r="788" spans="5:6" x14ac:dyDescent="0.25">
      <c r="E788" s="1791"/>
      <c r="F788" s="1792"/>
    </row>
    <row r="789" spans="5:6" x14ac:dyDescent="0.25">
      <c r="E789" s="1791"/>
      <c r="F789" s="1792"/>
    </row>
    <row r="790" spans="5:6" x14ac:dyDescent="0.25">
      <c r="E790" s="1791"/>
      <c r="F790" s="1792"/>
    </row>
    <row r="791" spans="5:6" x14ac:dyDescent="0.25">
      <c r="E791" s="1791"/>
      <c r="F791" s="1792"/>
    </row>
    <row r="792" spans="5:6" x14ac:dyDescent="0.25">
      <c r="E792" s="1791"/>
      <c r="F792" s="1792"/>
    </row>
    <row r="793" spans="5:6" x14ac:dyDescent="0.25">
      <c r="E793" s="1791"/>
      <c r="F793" s="1792"/>
    </row>
    <row r="794" spans="5:6" x14ac:dyDescent="0.25">
      <c r="E794" s="1791"/>
      <c r="F794" s="1792"/>
    </row>
    <row r="795" spans="5:6" x14ac:dyDescent="0.25">
      <c r="E795" s="1791"/>
      <c r="F795" s="1792"/>
    </row>
    <row r="796" spans="5:6" x14ac:dyDescent="0.25">
      <c r="E796" s="1791"/>
      <c r="F796" s="1792"/>
    </row>
    <row r="797" spans="5:6" x14ac:dyDescent="0.25">
      <c r="E797" s="1791"/>
      <c r="F797" s="1792"/>
    </row>
    <row r="798" spans="5:6" x14ac:dyDescent="0.25">
      <c r="E798" s="1791"/>
      <c r="F798" s="1792"/>
    </row>
    <row r="799" spans="5:6" x14ac:dyDescent="0.25">
      <c r="E799" s="1791"/>
      <c r="F799" s="1792"/>
    </row>
    <row r="800" spans="5:6" x14ac:dyDescent="0.25">
      <c r="E800" s="1791"/>
      <c r="F800" s="1792"/>
    </row>
    <row r="801" spans="5:6" x14ac:dyDescent="0.25">
      <c r="E801" s="1791"/>
      <c r="F801" s="1792"/>
    </row>
    <row r="802" spans="5:6" x14ac:dyDescent="0.25">
      <c r="E802" s="1791"/>
      <c r="F802" s="1792"/>
    </row>
    <row r="803" spans="5:6" x14ac:dyDescent="0.25">
      <c r="E803" s="1791"/>
      <c r="F803" s="1792"/>
    </row>
    <row r="804" spans="5:6" x14ac:dyDescent="0.25">
      <c r="E804" s="1791"/>
      <c r="F804" s="1792"/>
    </row>
    <row r="805" spans="5:6" x14ac:dyDescent="0.25">
      <c r="E805" s="1791"/>
      <c r="F805" s="1792"/>
    </row>
    <row r="806" spans="5:6" x14ac:dyDescent="0.25">
      <c r="E806" s="1791"/>
      <c r="F806" s="1792"/>
    </row>
    <row r="807" spans="5:6" x14ac:dyDescent="0.25">
      <c r="E807" s="1791"/>
      <c r="F807" s="1792"/>
    </row>
    <row r="808" spans="5:6" x14ac:dyDescent="0.25">
      <c r="E808" s="1791"/>
      <c r="F808" s="1792"/>
    </row>
    <row r="809" spans="5:6" x14ac:dyDescent="0.25">
      <c r="E809" s="1791"/>
      <c r="F809" s="1792"/>
    </row>
    <row r="810" spans="5:6" x14ac:dyDescent="0.25">
      <c r="E810" s="1791"/>
      <c r="F810" s="1792"/>
    </row>
    <row r="811" spans="5:6" x14ac:dyDescent="0.25">
      <c r="E811" s="1791"/>
      <c r="F811" s="1792"/>
    </row>
    <row r="812" spans="5:6" x14ac:dyDescent="0.25">
      <c r="E812" s="1791"/>
      <c r="F812" s="1792"/>
    </row>
    <row r="813" spans="5:6" x14ac:dyDescent="0.25">
      <c r="E813" s="1791"/>
      <c r="F813" s="1792"/>
    </row>
    <row r="814" spans="5:6" x14ac:dyDescent="0.25">
      <c r="E814" s="1791"/>
      <c r="F814" s="1792"/>
    </row>
    <row r="815" spans="5:6" x14ac:dyDescent="0.25">
      <c r="E815" s="1791"/>
      <c r="F815" s="1792"/>
    </row>
    <row r="816" spans="5:6" x14ac:dyDescent="0.25">
      <c r="E816" s="1791"/>
      <c r="F816" s="1792"/>
    </row>
    <row r="817" spans="5:6" x14ac:dyDescent="0.25">
      <c r="E817" s="1791"/>
      <c r="F817" s="1792"/>
    </row>
    <row r="818" spans="5:6" x14ac:dyDescent="0.25">
      <c r="E818" s="1791"/>
      <c r="F818" s="1792"/>
    </row>
    <row r="819" spans="5:6" x14ac:dyDescent="0.25">
      <c r="E819" s="1791"/>
      <c r="F819" s="1792"/>
    </row>
    <row r="820" spans="5:6" x14ac:dyDescent="0.25">
      <c r="E820" s="1791"/>
      <c r="F820" s="1792"/>
    </row>
    <row r="821" spans="5:6" x14ac:dyDescent="0.25">
      <c r="E821" s="1791"/>
      <c r="F821" s="1792"/>
    </row>
    <row r="822" spans="5:6" x14ac:dyDescent="0.25">
      <c r="E822" s="1791"/>
      <c r="F822" s="1792"/>
    </row>
    <row r="823" spans="5:6" x14ac:dyDescent="0.25">
      <c r="E823" s="1791"/>
      <c r="F823" s="1792"/>
    </row>
    <row r="824" spans="5:6" x14ac:dyDescent="0.25">
      <c r="E824" s="1791"/>
      <c r="F824" s="1792"/>
    </row>
    <row r="825" spans="5:6" x14ac:dyDescent="0.25">
      <c r="E825" s="1791"/>
      <c r="F825" s="1792"/>
    </row>
    <row r="826" spans="5:6" x14ac:dyDescent="0.25">
      <c r="E826" s="1791"/>
      <c r="F826" s="1792"/>
    </row>
    <row r="827" spans="5:6" x14ac:dyDescent="0.25">
      <c r="E827" s="1791"/>
      <c r="F827" s="1792"/>
    </row>
    <row r="828" spans="5:6" x14ac:dyDescent="0.25">
      <c r="E828" s="1791"/>
      <c r="F828" s="1792"/>
    </row>
    <row r="829" spans="5:6" x14ac:dyDescent="0.25">
      <c r="E829" s="1791"/>
      <c r="F829" s="1792"/>
    </row>
    <row r="830" spans="5:6" x14ac:dyDescent="0.25">
      <c r="E830" s="1791"/>
      <c r="F830" s="1792"/>
    </row>
    <row r="831" spans="5:6" x14ac:dyDescent="0.25">
      <c r="E831" s="1791"/>
      <c r="F831" s="1792"/>
    </row>
    <row r="832" spans="5:6" x14ac:dyDescent="0.25">
      <c r="E832" s="1791"/>
      <c r="F832" s="1792"/>
    </row>
    <row r="833" spans="5:6" x14ac:dyDescent="0.25">
      <c r="E833" s="1791"/>
      <c r="F833" s="1792"/>
    </row>
    <row r="834" spans="5:6" x14ac:dyDescent="0.25">
      <c r="E834" s="1791"/>
      <c r="F834" s="1792"/>
    </row>
    <row r="835" spans="5:6" x14ac:dyDescent="0.25">
      <c r="E835" s="1791"/>
      <c r="F835" s="1792"/>
    </row>
    <row r="836" spans="5:6" x14ac:dyDescent="0.25">
      <c r="E836" s="1791"/>
      <c r="F836" s="1792"/>
    </row>
    <row r="837" spans="5:6" x14ac:dyDescent="0.25">
      <c r="E837" s="1791"/>
      <c r="F837" s="1792"/>
    </row>
    <row r="838" spans="5:6" x14ac:dyDescent="0.25">
      <c r="E838" s="1791"/>
      <c r="F838" s="1792"/>
    </row>
    <row r="839" spans="5:6" x14ac:dyDescent="0.25">
      <c r="E839" s="1791"/>
      <c r="F839" s="1792"/>
    </row>
    <row r="840" spans="5:6" x14ac:dyDescent="0.25">
      <c r="E840" s="1791"/>
      <c r="F840" s="1792"/>
    </row>
    <row r="841" spans="5:6" x14ac:dyDescent="0.25">
      <c r="E841" s="1791"/>
      <c r="F841" s="1792"/>
    </row>
    <row r="842" spans="5:6" x14ac:dyDescent="0.25">
      <c r="E842" s="1791"/>
      <c r="F842" s="1792"/>
    </row>
    <row r="843" spans="5:6" x14ac:dyDescent="0.25">
      <c r="E843" s="1791"/>
      <c r="F843" s="1792"/>
    </row>
    <row r="844" spans="5:6" x14ac:dyDescent="0.25">
      <c r="E844" s="1791"/>
      <c r="F844" s="1792"/>
    </row>
    <row r="845" spans="5:6" x14ac:dyDescent="0.25">
      <c r="E845" s="1791"/>
      <c r="F845" s="1792"/>
    </row>
    <row r="846" spans="5:6" x14ac:dyDescent="0.25">
      <c r="E846" s="1791"/>
      <c r="F846" s="1792"/>
    </row>
    <row r="847" spans="5:6" x14ac:dyDescent="0.25">
      <c r="E847" s="1791"/>
      <c r="F847" s="1792"/>
    </row>
    <row r="848" spans="5:6" x14ac:dyDescent="0.25">
      <c r="E848" s="1791"/>
      <c r="F848" s="1792"/>
    </row>
    <row r="849" spans="5:6" x14ac:dyDescent="0.25">
      <c r="E849" s="1791"/>
      <c r="F849" s="1792"/>
    </row>
    <row r="850" spans="5:6" x14ac:dyDescent="0.25">
      <c r="E850" s="1791"/>
      <c r="F850" s="1792"/>
    </row>
    <row r="851" spans="5:6" x14ac:dyDescent="0.25">
      <c r="E851" s="1791"/>
      <c r="F851" s="1792"/>
    </row>
    <row r="852" spans="5:6" x14ac:dyDescent="0.25">
      <c r="E852" s="1791"/>
      <c r="F852" s="1792"/>
    </row>
    <row r="853" spans="5:6" x14ac:dyDescent="0.25">
      <c r="E853" s="1791"/>
      <c r="F853" s="1792"/>
    </row>
    <row r="854" spans="5:6" x14ac:dyDescent="0.25">
      <c r="E854" s="1791"/>
      <c r="F854" s="1792"/>
    </row>
    <row r="855" spans="5:6" x14ac:dyDescent="0.25">
      <c r="E855" s="1791"/>
      <c r="F855" s="1792"/>
    </row>
    <row r="856" spans="5:6" x14ac:dyDescent="0.25">
      <c r="E856" s="1791"/>
      <c r="F856" s="1792"/>
    </row>
    <row r="857" spans="5:6" x14ac:dyDescent="0.25">
      <c r="E857" s="1791"/>
      <c r="F857" s="1792"/>
    </row>
    <row r="858" spans="5:6" x14ac:dyDescent="0.25">
      <c r="E858" s="1791"/>
      <c r="F858" s="1792"/>
    </row>
    <row r="859" spans="5:6" x14ac:dyDescent="0.25">
      <c r="E859" s="1791"/>
      <c r="F859" s="1792"/>
    </row>
    <row r="860" spans="5:6" x14ac:dyDescent="0.25">
      <c r="E860" s="1791"/>
      <c r="F860" s="1792"/>
    </row>
    <row r="861" spans="5:6" x14ac:dyDescent="0.25">
      <c r="E861" s="1791"/>
      <c r="F861" s="1792"/>
    </row>
    <row r="862" spans="5:6" x14ac:dyDescent="0.25">
      <c r="E862" s="1791"/>
      <c r="F862" s="1792"/>
    </row>
    <row r="863" spans="5:6" x14ac:dyDescent="0.25">
      <c r="E863" s="1791"/>
      <c r="F863" s="1792"/>
    </row>
    <row r="864" spans="5:6" x14ac:dyDescent="0.25">
      <c r="E864" s="1791"/>
      <c r="F864" s="1792"/>
    </row>
    <row r="865" spans="5:6" x14ac:dyDescent="0.25">
      <c r="E865" s="1791"/>
      <c r="F865" s="1792"/>
    </row>
    <row r="866" spans="5:6" x14ac:dyDescent="0.25">
      <c r="E866" s="1791"/>
      <c r="F866" s="1792"/>
    </row>
    <row r="867" spans="5:6" x14ac:dyDescent="0.25">
      <c r="E867" s="1791"/>
      <c r="F867" s="1792"/>
    </row>
    <row r="868" spans="5:6" x14ac:dyDescent="0.25">
      <c r="E868" s="1791"/>
      <c r="F868" s="1792"/>
    </row>
    <row r="869" spans="5:6" x14ac:dyDescent="0.25">
      <c r="E869" s="1791"/>
      <c r="F869" s="1792"/>
    </row>
    <row r="870" spans="5:6" x14ac:dyDescent="0.25">
      <c r="E870" s="1791"/>
      <c r="F870" s="1792"/>
    </row>
    <row r="871" spans="5:6" x14ac:dyDescent="0.25">
      <c r="E871" s="1791"/>
      <c r="F871" s="1792"/>
    </row>
    <row r="872" spans="5:6" x14ac:dyDescent="0.25">
      <c r="E872" s="1791"/>
      <c r="F872" s="1792"/>
    </row>
    <row r="873" spans="5:6" x14ac:dyDescent="0.25">
      <c r="E873" s="1791"/>
      <c r="F873" s="1792"/>
    </row>
    <row r="874" spans="5:6" x14ac:dyDescent="0.25">
      <c r="E874" s="1791"/>
      <c r="F874" s="1792"/>
    </row>
    <row r="875" spans="5:6" x14ac:dyDescent="0.25">
      <c r="E875" s="1791"/>
      <c r="F875" s="1792"/>
    </row>
    <row r="876" spans="5:6" x14ac:dyDescent="0.25">
      <c r="E876" s="1791"/>
      <c r="F876" s="1792"/>
    </row>
    <row r="877" spans="5:6" x14ac:dyDescent="0.25">
      <c r="E877" s="1791"/>
      <c r="F877" s="1792"/>
    </row>
    <row r="878" spans="5:6" x14ac:dyDescent="0.25">
      <c r="E878" s="1791"/>
      <c r="F878" s="1792"/>
    </row>
    <row r="879" spans="5:6" x14ac:dyDescent="0.25">
      <c r="E879" s="1791"/>
      <c r="F879" s="1792"/>
    </row>
    <row r="880" spans="5:6" x14ac:dyDescent="0.25">
      <c r="E880" s="1791"/>
      <c r="F880" s="1792"/>
    </row>
    <row r="881" spans="5:6" x14ac:dyDescent="0.25">
      <c r="E881" s="1791"/>
      <c r="F881" s="1792"/>
    </row>
    <row r="882" spans="5:6" x14ac:dyDescent="0.25">
      <c r="E882" s="1791"/>
      <c r="F882" s="1792"/>
    </row>
    <row r="883" spans="5:6" x14ac:dyDescent="0.25">
      <c r="E883" s="1791"/>
      <c r="F883" s="1792"/>
    </row>
    <row r="884" spans="5:6" x14ac:dyDescent="0.25">
      <c r="E884" s="1791"/>
      <c r="F884" s="1792"/>
    </row>
    <row r="885" spans="5:6" x14ac:dyDescent="0.25">
      <c r="E885" s="1791"/>
      <c r="F885" s="1792"/>
    </row>
    <row r="886" spans="5:6" x14ac:dyDescent="0.25">
      <c r="E886" s="1791"/>
      <c r="F886" s="1792"/>
    </row>
    <row r="887" spans="5:6" x14ac:dyDescent="0.25">
      <c r="E887" s="1791"/>
      <c r="F887" s="1792"/>
    </row>
    <row r="888" spans="5:6" x14ac:dyDescent="0.25">
      <c r="E888" s="1791"/>
      <c r="F888" s="1792"/>
    </row>
    <row r="889" spans="5:6" x14ac:dyDescent="0.25">
      <c r="E889" s="1791"/>
      <c r="F889" s="1792"/>
    </row>
    <row r="890" spans="5:6" x14ac:dyDescent="0.25">
      <c r="E890" s="1791"/>
      <c r="F890" s="1792"/>
    </row>
    <row r="891" spans="5:6" x14ac:dyDescent="0.25">
      <c r="E891" s="1791"/>
      <c r="F891" s="1792"/>
    </row>
    <row r="892" spans="5:6" x14ac:dyDescent="0.25">
      <c r="E892" s="1791"/>
      <c r="F892" s="1792"/>
    </row>
    <row r="893" spans="5:6" x14ac:dyDescent="0.25">
      <c r="E893" s="1791"/>
      <c r="F893" s="1792"/>
    </row>
    <row r="894" spans="5:6" x14ac:dyDescent="0.25">
      <c r="E894" s="1791"/>
      <c r="F894" s="1792"/>
    </row>
    <row r="895" spans="5:6" x14ac:dyDescent="0.25">
      <c r="E895" s="1791"/>
      <c r="F895" s="1792"/>
    </row>
    <row r="896" spans="5:6" x14ac:dyDescent="0.25">
      <c r="E896" s="1791"/>
      <c r="F896" s="1792"/>
    </row>
    <row r="897" spans="5:6" x14ac:dyDescent="0.25">
      <c r="E897" s="1791"/>
      <c r="F897" s="1792"/>
    </row>
    <row r="898" spans="5:6" x14ac:dyDescent="0.25">
      <c r="E898" s="1791"/>
      <c r="F898" s="1792"/>
    </row>
    <row r="899" spans="5:6" x14ac:dyDescent="0.25">
      <c r="E899" s="1791"/>
      <c r="F899" s="1792"/>
    </row>
    <row r="900" spans="5:6" x14ac:dyDescent="0.25">
      <c r="E900" s="1791"/>
      <c r="F900" s="1792"/>
    </row>
    <row r="901" spans="5:6" x14ac:dyDescent="0.25">
      <c r="E901" s="1791"/>
      <c r="F901" s="1792"/>
    </row>
    <row r="902" spans="5:6" x14ac:dyDescent="0.25">
      <c r="E902" s="1791"/>
      <c r="F902" s="1792"/>
    </row>
    <row r="903" spans="5:6" x14ac:dyDescent="0.25">
      <c r="E903" s="1791"/>
      <c r="F903" s="1792"/>
    </row>
    <row r="904" spans="5:6" x14ac:dyDescent="0.25">
      <c r="E904" s="1791"/>
      <c r="F904" s="1792"/>
    </row>
    <row r="905" spans="5:6" x14ac:dyDescent="0.25">
      <c r="E905" s="1791"/>
      <c r="F905" s="1792"/>
    </row>
    <row r="906" spans="5:6" x14ac:dyDescent="0.25">
      <c r="E906" s="1791"/>
      <c r="F906" s="1792"/>
    </row>
    <row r="907" spans="5:6" x14ac:dyDescent="0.25">
      <c r="E907" s="1791"/>
      <c r="F907" s="1792"/>
    </row>
    <row r="908" spans="5:6" x14ac:dyDescent="0.25">
      <c r="E908" s="1791"/>
      <c r="F908" s="1792"/>
    </row>
    <row r="909" spans="5:6" x14ac:dyDescent="0.25">
      <c r="E909" s="1791"/>
      <c r="F909" s="1792"/>
    </row>
    <row r="910" spans="5:6" x14ac:dyDescent="0.25">
      <c r="E910" s="1791"/>
      <c r="F910" s="1792"/>
    </row>
    <row r="911" spans="5:6" x14ac:dyDescent="0.25">
      <c r="E911" s="1791"/>
      <c r="F911" s="1792"/>
    </row>
    <row r="912" spans="5:6" x14ac:dyDescent="0.25">
      <c r="E912" s="1791"/>
      <c r="F912" s="1792"/>
    </row>
    <row r="913" spans="5:6" x14ac:dyDescent="0.25">
      <c r="E913" s="1791"/>
      <c r="F913" s="1792"/>
    </row>
    <row r="914" spans="5:6" x14ac:dyDescent="0.25">
      <c r="E914" s="1791"/>
      <c r="F914" s="1792"/>
    </row>
    <row r="915" spans="5:6" x14ac:dyDescent="0.25">
      <c r="E915" s="1791"/>
      <c r="F915" s="1792"/>
    </row>
    <row r="916" spans="5:6" x14ac:dyDescent="0.25">
      <c r="E916" s="1791"/>
      <c r="F916" s="1792"/>
    </row>
    <row r="917" spans="5:6" x14ac:dyDescent="0.25">
      <c r="E917" s="1791"/>
      <c r="F917" s="1792"/>
    </row>
    <row r="918" spans="5:6" x14ac:dyDescent="0.25">
      <c r="E918" s="1791"/>
      <c r="F918" s="1792"/>
    </row>
    <row r="919" spans="5:6" x14ac:dyDescent="0.25">
      <c r="E919" s="1791"/>
      <c r="F919" s="1792"/>
    </row>
    <row r="920" spans="5:6" x14ac:dyDescent="0.25">
      <c r="E920" s="1791"/>
      <c r="F920" s="1792"/>
    </row>
    <row r="921" spans="5:6" x14ac:dyDescent="0.25">
      <c r="E921" s="1791"/>
      <c r="F921" s="1792"/>
    </row>
    <row r="922" spans="5:6" x14ac:dyDescent="0.25">
      <c r="E922" s="1791"/>
      <c r="F922" s="1792"/>
    </row>
    <row r="923" spans="5:6" x14ac:dyDescent="0.25">
      <c r="E923" s="1791"/>
      <c r="F923" s="1792"/>
    </row>
    <row r="924" spans="5:6" x14ac:dyDescent="0.25">
      <c r="E924" s="1791"/>
      <c r="F924" s="1792"/>
    </row>
    <row r="925" spans="5:6" x14ac:dyDescent="0.25">
      <c r="E925" s="1791"/>
      <c r="F925" s="1792"/>
    </row>
    <row r="926" spans="5:6" x14ac:dyDescent="0.25">
      <c r="E926" s="1791"/>
      <c r="F926" s="1792"/>
    </row>
    <row r="927" spans="5:6" x14ac:dyDescent="0.25">
      <c r="E927" s="1791"/>
      <c r="F927" s="1792"/>
    </row>
    <row r="928" spans="5:6" x14ac:dyDescent="0.25">
      <c r="E928" s="1791"/>
      <c r="F928" s="1792"/>
    </row>
    <row r="929" spans="5:6" x14ac:dyDescent="0.25">
      <c r="E929" s="1791"/>
      <c r="F929" s="1792"/>
    </row>
    <row r="930" spans="5:6" x14ac:dyDescent="0.25">
      <c r="E930" s="1791"/>
      <c r="F930" s="1792"/>
    </row>
    <row r="931" spans="5:6" x14ac:dyDescent="0.25">
      <c r="E931" s="1791"/>
      <c r="F931" s="1792"/>
    </row>
    <row r="932" spans="5:6" x14ac:dyDescent="0.25">
      <c r="E932" s="1791"/>
      <c r="F932" s="1792"/>
    </row>
    <row r="933" spans="5:6" x14ac:dyDescent="0.25">
      <c r="E933" s="1791"/>
      <c r="F933" s="1792"/>
    </row>
    <row r="934" spans="5:6" x14ac:dyDescent="0.25">
      <c r="E934" s="1791"/>
      <c r="F934" s="1792"/>
    </row>
    <row r="935" spans="5:6" x14ac:dyDescent="0.25">
      <c r="E935" s="1791"/>
      <c r="F935" s="1792"/>
    </row>
    <row r="936" spans="5:6" x14ac:dyDescent="0.25">
      <c r="E936" s="1791"/>
      <c r="F936" s="1792"/>
    </row>
    <row r="937" spans="5:6" x14ac:dyDescent="0.25">
      <c r="E937" s="1791"/>
      <c r="F937" s="1792"/>
    </row>
    <row r="938" spans="5:6" x14ac:dyDescent="0.25">
      <c r="E938" s="1791"/>
      <c r="F938" s="1792"/>
    </row>
    <row r="939" spans="5:6" x14ac:dyDescent="0.25">
      <c r="E939" s="1791"/>
      <c r="F939" s="1792"/>
    </row>
    <row r="940" spans="5:6" x14ac:dyDescent="0.25">
      <c r="E940" s="1791"/>
      <c r="F940" s="1792"/>
    </row>
    <row r="941" spans="5:6" x14ac:dyDescent="0.25">
      <c r="E941" s="1791"/>
      <c r="F941" s="1792"/>
    </row>
    <row r="942" spans="5:6" x14ac:dyDescent="0.25">
      <c r="E942" s="1791"/>
      <c r="F942" s="1792"/>
    </row>
    <row r="943" spans="5:6" x14ac:dyDescent="0.25">
      <c r="E943" s="1791"/>
      <c r="F943" s="1792"/>
    </row>
    <row r="944" spans="5:6" x14ac:dyDescent="0.25">
      <c r="E944" s="1791"/>
      <c r="F944" s="1792"/>
    </row>
    <row r="945" spans="5:6" x14ac:dyDescent="0.25">
      <c r="E945" s="1791"/>
      <c r="F945" s="1792"/>
    </row>
    <row r="946" spans="5:6" x14ac:dyDescent="0.25">
      <c r="E946" s="1791"/>
      <c r="F946" s="1792"/>
    </row>
    <row r="947" spans="5:6" x14ac:dyDescent="0.25">
      <c r="E947" s="1791"/>
      <c r="F947" s="1792"/>
    </row>
    <row r="948" spans="5:6" x14ac:dyDescent="0.25">
      <c r="E948" s="1791"/>
      <c r="F948" s="1792"/>
    </row>
    <row r="949" spans="5:6" x14ac:dyDescent="0.25">
      <c r="E949" s="1791"/>
      <c r="F949" s="1792"/>
    </row>
    <row r="950" spans="5:6" x14ac:dyDescent="0.25">
      <c r="E950" s="1791"/>
      <c r="F950" s="1792"/>
    </row>
    <row r="951" spans="5:6" x14ac:dyDescent="0.25">
      <c r="E951" s="1791"/>
      <c r="F951" s="1792"/>
    </row>
    <row r="952" spans="5:6" x14ac:dyDescent="0.25">
      <c r="E952" s="1791"/>
      <c r="F952" s="1792"/>
    </row>
    <row r="953" spans="5:6" x14ac:dyDescent="0.25">
      <c r="E953" s="1791"/>
      <c r="F953" s="1792"/>
    </row>
    <row r="954" spans="5:6" x14ac:dyDescent="0.25">
      <c r="E954" s="1791"/>
      <c r="F954" s="1792"/>
    </row>
    <row r="955" spans="5:6" x14ac:dyDescent="0.25">
      <c r="E955" s="1791"/>
      <c r="F955" s="1792"/>
    </row>
    <row r="956" spans="5:6" x14ac:dyDescent="0.25">
      <c r="E956" s="1791"/>
      <c r="F956" s="1792"/>
    </row>
    <row r="957" spans="5:6" x14ac:dyDescent="0.25">
      <c r="E957" s="1791"/>
      <c r="F957" s="1792"/>
    </row>
    <row r="958" spans="5:6" x14ac:dyDescent="0.25">
      <c r="E958" s="1791"/>
      <c r="F958" s="1792"/>
    </row>
    <row r="959" spans="5:6" x14ac:dyDescent="0.25">
      <c r="E959" s="1791"/>
      <c r="F959" s="1792"/>
    </row>
    <row r="960" spans="5:6" x14ac:dyDescent="0.25">
      <c r="E960" s="1791"/>
      <c r="F960" s="1792"/>
    </row>
    <row r="961" spans="5:6" x14ac:dyDescent="0.25">
      <c r="E961" s="1791"/>
      <c r="F961" s="1792"/>
    </row>
    <row r="962" spans="5:6" x14ac:dyDescent="0.25">
      <c r="E962" s="1791"/>
      <c r="F962" s="1792"/>
    </row>
    <row r="963" spans="5:6" x14ac:dyDescent="0.25">
      <c r="E963" s="1791"/>
      <c r="F963" s="1792"/>
    </row>
    <row r="964" spans="5:6" x14ac:dyDescent="0.25">
      <c r="E964" s="1791"/>
      <c r="F964" s="1792"/>
    </row>
    <row r="965" spans="5:6" x14ac:dyDescent="0.25">
      <c r="E965" s="1791"/>
      <c r="F965" s="1792"/>
    </row>
    <row r="966" spans="5:6" x14ac:dyDescent="0.25">
      <c r="E966" s="1791"/>
      <c r="F966" s="1792"/>
    </row>
    <row r="967" spans="5:6" x14ac:dyDescent="0.25">
      <c r="E967" s="1791"/>
      <c r="F967" s="1792"/>
    </row>
    <row r="968" spans="5:6" x14ac:dyDescent="0.25">
      <c r="E968" s="1791"/>
      <c r="F968" s="1792"/>
    </row>
    <row r="969" spans="5:6" x14ac:dyDescent="0.25">
      <c r="E969" s="1791"/>
      <c r="F969" s="1792"/>
    </row>
    <row r="970" spans="5:6" x14ac:dyDescent="0.25">
      <c r="E970" s="1791"/>
      <c r="F970" s="1792"/>
    </row>
    <row r="971" spans="5:6" x14ac:dyDescent="0.25">
      <c r="E971" s="1791"/>
      <c r="F971" s="1792"/>
    </row>
    <row r="972" spans="5:6" x14ac:dyDescent="0.25">
      <c r="E972" s="1791"/>
      <c r="F972" s="1792"/>
    </row>
    <row r="973" spans="5:6" x14ac:dyDescent="0.25">
      <c r="E973" s="1791"/>
      <c r="F973" s="1792"/>
    </row>
    <row r="974" spans="5:6" x14ac:dyDescent="0.25">
      <c r="E974" s="1791"/>
      <c r="F974" s="1792"/>
    </row>
    <row r="975" spans="5:6" x14ac:dyDescent="0.25">
      <c r="E975" s="1791"/>
      <c r="F975" s="1792"/>
    </row>
    <row r="976" spans="5:6" x14ac:dyDescent="0.25">
      <c r="E976" s="1791"/>
      <c r="F976" s="1792"/>
    </row>
    <row r="977" spans="5:6" x14ac:dyDescent="0.25">
      <c r="E977" s="1791"/>
      <c r="F977" s="1792"/>
    </row>
    <row r="978" spans="5:6" x14ac:dyDescent="0.25">
      <c r="E978" s="1791"/>
      <c r="F978" s="1792"/>
    </row>
    <row r="979" spans="5:6" x14ac:dyDescent="0.25">
      <c r="E979" s="1791"/>
      <c r="F979" s="1792"/>
    </row>
    <row r="980" spans="5:6" x14ac:dyDescent="0.25">
      <c r="E980" s="1791"/>
      <c r="F980" s="1792"/>
    </row>
    <row r="981" spans="5:6" x14ac:dyDescent="0.25">
      <c r="E981" s="1791"/>
      <c r="F981" s="1792"/>
    </row>
    <row r="982" spans="5:6" x14ac:dyDescent="0.25">
      <c r="E982" s="1791"/>
      <c r="F982" s="1792"/>
    </row>
    <row r="983" spans="5:6" x14ac:dyDescent="0.25">
      <c r="E983" s="1791"/>
      <c r="F983" s="1792"/>
    </row>
    <row r="984" spans="5:6" x14ac:dyDescent="0.25">
      <c r="E984" s="1791"/>
      <c r="F984" s="1792"/>
    </row>
    <row r="985" spans="5:6" x14ac:dyDescent="0.25">
      <c r="E985" s="1791"/>
      <c r="F985" s="1792"/>
    </row>
    <row r="986" spans="5:6" x14ac:dyDescent="0.25">
      <c r="E986" s="1791"/>
      <c r="F986" s="1792"/>
    </row>
    <row r="987" spans="5:6" x14ac:dyDescent="0.25">
      <c r="E987" s="1791"/>
      <c r="F987" s="1792"/>
    </row>
    <row r="988" spans="5:6" x14ac:dyDescent="0.25">
      <c r="E988" s="1791"/>
      <c r="F988" s="1792"/>
    </row>
    <row r="989" spans="5:6" x14ac:dyDescent="0.25">
      <c r="E989" s="1791"/>
      <c r="F989" s="1792"/>
    </row>
    <row r="990" spans="5:6" x14ac:dyDescent="0.25">
      <c r="E990" s="1791"/>
      <c r="F990" s="1792"/>
    </row>
    <row r="991" spans="5:6" x14ac:dyDescent="0.25">
      <c r="E991" s="1791"/>
      <c r="F991" s="1792"/>
    </row>
    <row r="992" spans="5:6" x14ac:dyDescent="0.25">
      <c r="E992" s="1791"/>
      <c r="F992" s="1792"/>
    </row>
    <row r="993" spans="5:6" x14ac:dyDescent="0.25">
      <c r="E993" s="1791"/>
      <c r="F993" s="1792"/>
    </row>
    <row r="994" spans="5:6" x14ac:dyDescent="0.25">
      <c r="E994" s="1791"/>
      <c r="F994" s="1792"/>
    </row>
    <row r="995" spans="5:6" x14ac:dyDescent="0.25">
      <c r="E995" s="1791"/>
      <c r="F995" s="1792"/>
    </row>
    <row r="996" spans="5:6" x14ac:dyDescent="0.25">
      <c r="E996" s="1791"/>
      <c r="F996" s="1792"/>
    </row>
    <row r="997" spans="5:6" x14ac:dyDescent="0.25">
      <c r="E997" s="1791"/>
      <c r="F997" s="1792"/>
    </row>
    <row r="998" spans="5:6" x14ac:dyDescent="0.25">
      <c r="E998" s="1791"/>
      <c r="F998" s="1792"/>
    </row>
    <row r="999" spans="5:6" x14ac:dyDescent="0.25">
      <c r="E999" s="1791"/>
      <c r="F999" s="1792"/>
    </row>
    <row r="1000" spans="5:6" x14ac:dyDescent="0.25">
      <c r="E1000" s="1791"/>
      <c r="F1000" s="1792"/>
    </row>
    <row r="1001" spans="5:6" x14ac:dyDescent="0.25">
      <c r="E1001" s="1791"/>
      <c r="F1001" s="1792"/>
    </row>
    <row r="1002" spans="5:6" x14ac:dyDescent="0.25">
      <c r="E1002" s="1791"/>
      <c r="F1002" s="1792"/>
    </row>
    <row r="1003" spans="5:6" x14ac:dyDescent="0.25">
      <c r="E1003" s="1791"/>
      <c r="F1003" s="1792"/>
    </row>
    <row r="1004" spans="5:6" x14ac:dyDescent="0.25">
      <c r="E1004" s="1791"/>
      <c r="F1004" s="1792"/>
    </row>
    <row r="1005" spans="5:6" x14ac:dyDescent="0.25">
      <c r="E1005" s="1791"/>
      <c r="F1005" s="1792"/>
    </row>
    <row r="1006" spans="5:6" x14ac:dyDescent="0.25">
      <c r="E1006" s="1791"/>
      <c r="F1006" s="1792"/>
    </row>
    <row r="1007" spans="5:6" x14ac:dyDescent="0.25">
      <c r="E1007" s="1791"/>
      <c r="F1007" s="1792"/>
    </row>
    <row r="1008" spans="5:6" x14ac:dyDescent="0.25">
      <c r="E1008" s="1791"/>
      <c r="F1008" s="1792"/>
    </row>
    <row r="1009" spans="5:6" x14ac:dyDescent="0.25">
      <c r="E1009" s="1791"/>
      <c r="F1009" s="1792"/>
    </row>
    <row r="1010" spans="5:6" x14ac:dyDescent="0.25">
      <c r="E1010" s="1791"/>
      <c r="F1010" s="1792"/>
    </row>
    <row r="1011" spans="5:6" x14ac:dyDescent="0.25">
      <c r="E1011" s="1791"/>
      <c r="F1011" s="1792"/>
    </row>
    <row r="1012" spans="5:6" x14ac:dyDescent="0.25">
      <c r="E1012" s="1791"/>
      <c r="F1012" s="1792"/>
    </row>
    <row r="1013" spans="5:6" x14ac:dyDescent="0.25">
      <c r="E1013" s="1791"/>
      <c r="F1013" s="1792"/>
    </row>
    <row r="1014" spans="5:6" x14ac:dyDescent="0.25">
      <c r="E1014" s="1791"/>
      <c r="F1014" s="1792"/>
    </row>
    <row r="1015" spans="5:6" x14ac:dyDescent="0.25">
      <c r="E1015" s="1791"/>
      <c r="F1015" s="1792"/>
    </row>
    <row r="1016" spans="5:6" x14ac:dyDescent="0.25">
      <c r="E1016" s="1791"/>
      <c r="F1016" s="1792"/>
    </row>
    <row r="1017" spans="5:6" x14ac:dyDescent="0.25">
      <c r="E1017" s="1791"/>
      <c r="F1017" s="1792"/>
    </row>
    <row r="1018" spans="5:6" x14ac:dyDescent="0.25">
      <c r="E1018" s="1791"/>
      <c r="F1018" s="1792"/>
    </row>
    <row r="1019" spans="5:6" x14ac:dyDescent="0.25">
      <c r="E1019" s="1791"/>
      <c r="F1019" s="1792"/>
    </row>
    <row r="1020" spans="5:6" x14ac:dyDescent="0.25">
      <c r="E1020" s="1791"/>
      <c r="F1020" s="1792"/>
    </row>
    <row r="1021" spans="5:6" x14ac:dyDescent="0.25">
      <c r="E1021" s="1791"/>
      <c r="F1021" s="1792"/>
    </row>
    <row r="1022" spans="5:6" x14ac:dyDescent="0.25">
      <c r="E1022" s="1791"/>
      <c r="F1022" s="1792"/>
    </row>
    <row r="1023" spans="5:6" x14ac:dyDescent="0.25">
      <c r="E1023" s="1791"/>
      <c r="F1023" s="1792"/>
    </row>
    <row r="1024" spans="5:6" x14ac:dyDescent="0.25">
      <c r="E1024" s="1791"/>
      <c r="F1024" s="1792"/>
    </row>
    <row r="1025" spans="5:6" x14ac:dyDescent="0.25">
      <c r="E1025" s="1791"/>
      <c r="F1025" s="1792"/>
    </row>
    <row r="1026" spans="5:6" x14ac:dyDescent="0.25">
      <c r="E1026" s="1791"/>
      <c r="F1026" s="1792"/>
    </row>
    <row r="1027" spans="5:6" x14ac:dyDescent="0.25">
      <c r="E1027" s="1791"/>
      <c r="F1027" s="1792"/>
    </row>
    <row r="1028" spans="5:6" x14ac:dyDescent="0.25">
      <c r="E1028" s="1791"/>
      <c r="F1028" s="1792"/>
    </row>
    <row r="1029" spans="5:6" x14ac:dyDescent="0.25">
      <c r="E1029" s="1791"/>
      <c r="F1029" s="1792"/>
    </row>
    <row r="1030" spans="5:6" x14ac:dyDescent="0.25">
      <c r="E1030" s="1791"/>
      <c r="F1030" s="1792"/>
    </row>
    <row r="1031" spans="5:6" x14ac:dyDescent="0.25">
      <c r="E1031" s="1791"/>
      <c r="F1031" s="1792"/>
    </row>
    <row r="1032" spans="5:6" x14ac:dyDescent="0.25">
      <c r="E1032" s="1791"/>
      <c r="F1032" s="1792"/>
    </row>
    <row r="1033" spans="5:6" x14ac:dyDescent="0.25">
      <c r="E1033" s="1791"/>
      <c r="F1033" s="1792"/>
    </row>
    <row r="1034" spans="5:6" x14ac:dyDescent="0.25">
      <c r="E1034" s="1791"/>
      <c r="F1034" s="1792"/>
    </row>
    <row r="1035" spans="5:6" x14ac:dyDescent="0.25">
      <c r="E1035" s="1791"/>
      <c r="F1035" s="1792"/>
    </row>
    <row r="1036" spans="5:6" x14ac:dyDescent="0.25">
      <c r="E1036" s="1791"/>
      <c r="F1036" s="1792"/>
    </row>
    <row r="1037" spans="5:6" x14ac:dyDescent="0.25">
      <c r="E1037" s="1791"/>
      <c r="F1037" s="1792"/>
    </row>
    <row r="1038" spans="5:6" x14ac:dyDescent="0.25">
      <c r="E1038" s="1791"/>
      <c r="F1038" s="1792"/>
    </row>
    <row r="1039" spans="5:6" x14ac:dyDescent="0.25">
      <c r="E1039" s="1791"/>
      <c r="F1039" s="1792"/>
    </row>
    <row r="1040" spans="5:6" x14ac:dyDescent="0.25">
      <c r="E1040" s="1791"/>
      <c r="F1040" s="1792"/>
    </row>
    <row r="1041" spans="5:6" x14ac:dyDescent="0.25">
      <c r="E1041" s="1791"/>
      <c r="F1041" s="1792"/>
    </row>
    <row r="1042" spans="5:6" x14ac:dyDescent="0.25">
      <c r="E1042" s="1791"/>
      <c r="F1042" s="1792"/>
    </row>
    <row r="1043" spans="5:6" x14ac:dyDescent="0.25">
      <c r="E1043" s="1791"/>
      <c r="F1043" s="1792"/>
    </row>
    <row r="1044" spans="5:6" x14ac:dyDescent="0.25">
      <c r="E1044" s="1791"/>
      <c r="F1044" s="1792"/>
    </row>
    <row r="1045" spans="5:6" x14ac:dyDescent="0.25">
      <c r="E1045" s="1791"/>
      <c r="F1045" s="1792"/>
    </row>
    <row r="1046" spans="5:6" x14ac:dyDescent="0.25">
      <c r="E1046" s="1791"/>
      <c r="F1046" s="1792"/>
    </row>
    <row r="1047" spans="5:6" x14ac:dyDescent="0.25">
      <c r="E1047" s="1791"/>
      <c r="F1047" s="1792"/>
    </row>
    <row r="1048" spans="5:6" x14ac:dyDescent="0.25">
      <c r="E1048" s="1791"/>
      <c r="F1048" s="1792"/>
    </row>
    <row r="1049" spans="5:6" x14ac:dyDescent="0.25">
      <c r="E1049" s="1791"/>
      <c r="F1049" s="1792"/>
    </row>
    <row r="1050" spans="5:6" x14ac:dyDescent="0.25">
      <c r="E1050" s="1791"/>
      <c r="F1050" s="1792"/>
    </row>
    <row r="1051" spans="5:6" x14ac:dyDescent="0.25">
      <c r="E1051" s="1791"/>
      <c r="F1051" s="1792"/>
    </row>
    <row r="1052" spans="5:6" x14ac:dyDescent="0.25">
      <c r="E1052" s="1791"/>
      <c r="F1052" s="1792"/>
    </row>
    <row r="1053" spans="5:6" x14ac:dyDescent="0.25">
      <c r="E1053" s="1791"/>
      <c r="F1053" s="1792"/>
    </row>
    <row r="1054" spans="5:6" x14ac:dyDescent="0.25">
      <c r="E1054" s="1791"/>
      <c r="F1054" s="1792"/>
    </row>
    <row r="1055" spans="5:6" x14ac:dyDescent="0.25">
      <c r="E1055" s="1791"/>
      <c r="F1055" s="1792"/>
    </row>
    <row r="1056" spans="5:6" x14ac:dyDescent="0.25">
      <c r="E1056" s="1791"/>
      <c r="F1056" s="1792"/>
    </row>
    <row r="1057" spans="5:6" x14ac:dyDescent="0.25">
      <c r="E1057" s="1791"/>
      <c r="F1057" s="1792"/>
    </row>
    <row r="1058" spans="5:6" x14ac:dyDescent="0.25">
      <c r="E1058" s="1791"/>
      <c r="F1058" s="1792"/>
    </row>
    <row r="1059" spans="5:6" x14ac:dyDescent="0.25">
      <c r="E1059" s="1791"/>
      <c r="F1059" s="1792"/>
    </row>
    <row r="1060" spans="5:6" x14ac:dyDescent="0.25">
      <c r="E1060" s="1791"/>
      <c r="F1060" s="1792"/>
    </row>
    <row r="1061" spans="5:6" x14ac:dyDescent="0.25">
      <c r="E1061" s="1791"/>
      <c r="F1061" s="1792"/>
    </row>
    <row r="1062" spans="5:6" x14ac:dyDescent="0.25">
      <c r="E1062" s="1791"/>
      <c r="F1062" s="1792"/>
    </row>
    <row r="1063" spans="5:6" x14ac:dyDescent="0.25">
      <c r="E1063" s="1791"/>
      <c r="F1063" s="1792"/>
    </row>
    <row r="1064" spans="5:6" x14ac:dyDescent="0.25">
      <c r="E1064" s="1791"/>
      <c r="F1064" s="1792"/>
    </row>
    <row r="1065" spans="5:6" x14ac:dyDescent="0.25">
      <c r="E1065" s="1791"/>
      <c r="F1065" s="1792"/>
    </row>
    <row r="1066" spans="5:6" x14ac:dyDescent="0.25">
      <c r="E1066" s="1791"/>
      <c r="F1066" s="1792"/>
    </row>
    <row r="1067" spans="5:6" x14ac:dyDescent="0.25">
      <c r="E1067" s="1791"/>
      <c r="F1067" s="1792"/>
    </row>
    <row r="1068" spans="5:6" x14ac:dyDescent="0.25">
      <c r="E1068" s="1791"/>
      <c r="F1068" s="1792"/>
    </row>
    <row r="1069" spans="5:6" x14ac:dyDescent="0.25">
      <c r="E1069" s="1791"/>
      <c r="F1069" s="1792"/>
    </row>
    <row r="1070" spans="5:6" x14ac:dyDescent="0.25">
      <c r="E1070" s="1791"/>
      <c r="F1070" s="1792"/>
    </row>
    <row r="1071" spans="5:6" x14ac:dyDescent="0.25">
      <c r="E1071" s="1791"/>
      <c r="F1071" s="1792"/>
    </row>
    <row r="1072" spans="5:6" x14ac:dyDescent="0.25">
      <c r="E1072" s="1791"/>
      <c r="F1072" s="1792"/>
    </row>
    <row r="1073" spans="5:6" x14ac:dyDescent="0.25">
      <c r="E1073" s="1791"/>
      <c r="F1073" s="1792"/>
    </row>
    <row r="1074" spans="5:6" x14ac:dyDescent="0.25">
      <c r="E1074" s="1791"/>
      <c r="F1074" s="1792"/>
    </row>
    <row r="1075" spans="5:6" x14ac:dyDescent="0.25">
      <c r="E1075" s="1791"/>
      <c r="F1075" s="1792"/>
    </row>
    <row r="1076" spans="5:6" x14ac:dyDescent="0.25">
      <c r="E1076" s="1791"/>
      <c r="F1076" s="1792"/>
    </row>
    <row r="1077" spans="5:6" x14ac:dyDescent="0.25">
      <c r="E1077" s="1791"/>
      <c r="F1077" s="1792"/>
    </row>
    <row r="1078" spans="5:6" x14ac:dyDescent="0.25">
      <c r="E1078" s="1791"/>
      <c r="F1078" s="1792"/>
    </row>
    <row r="1079" spans="5:6" x14ac:dyDescent="0.25">
      <c r="E1079" s="1791"/>
      <c r="F1079" s="1792"/>
    </row>
    <row r="1080" spans="5:6" x14ac:dyDescent="0.25">
      <c r="E1080" s="1791"/>
      <c r="F1080" s="1792"/>
    </row>
    <row r="1081" spans="5:6" x14ac:dyDescent="0.25">
      <c r="E1081" s="1791"/>
      <c r="F1081" s="1792"/>
    </row>
    <row r="1082" spans="5:6" x14ac:dyDescent="0.25">
      <c r="E1082" s="1791"/>
      <c r="F1082" s="1792"/>
    </row>
    <row r="1083" spans="5:6" x14ac:dyDescent="0.25">
      <c r="E1083" s="1791"/>
      <c r="F1083" s="1792"/>
    </row>
    <row r="1084" spans="5:6" x14ac:dyDescent="0.25">
      <c r="E1084" s="1791"/>
      <c r="F1084" s="1792"/>
    </row>
    <row r="1085" spans="5:6" x14ac:dyDescent="0.25">
      <c r="E1085" s="1791"/>
      <c r="F1085" s="1792"/>
    </row>
    <row r="1086" spans="5:6" x14ac:dyDescent="0.25">
      <c r="E1086" s="1791"/>
      <c r="F1086" s="1792"/>
    </row>
    <row r="1087" spans="5:6" x14ac:dyDescent="0.25">
      <c r="E1087" s="1791"/>
      <c r="F1087" s="1792"/>
    </row>
    <row r="1088" spans="5:6" x14ac:dyDescent="0.25">
      <c r="E1088" s="1791"/>
      <c r="F1088" s="1792"/>
    </row>
    <row r="1089" spans="5:6" x14ac:dyDescent="0.25">
      <c r="E1089" s="1791"/>
      <c r="F1089" s="1792"/>
    </row>
    <row r="1090" spans="5:6" x14ac:dyDescent="0.25">
      <c r="E1090" s="1791"/>
      <c r="F1090" s="1792"/>
    </row>
    <row r="1091" spans="5:6" x14ac:dyDescent="0.25">
      <c r="E1091" s="1791"/>
      <c r="F1091" s="1792"/>
    </row>
    <row r="1092" spans="5:6" x14ac:dyDescent="0.25">
      <c r="E1092" s="1791"/>
      <c r="F1092" s="1792"/>
    </row>
    <row r="1093" spans="5:6" x14ac:dyDescent="0.25">
      <c r="E1093" s="1791"/>
      <c r="F1093" s="1792"/>
    </row>
    <row r="1094" spans="5:6" x14ac:dyDescent="0.25">
      <c r="E1094" s="1791"/>
      <c r="F1094" s="1792"/>
    </row>
    <row r="1095" spans="5:6" x14ac:dyDescent="0.25">
      <c r="E1095" s="1791"/>
      <c r="F1095" s="1792"/>
    </row>
    <row r="1096" spans="5:6" x14ac:dyDescent="0.25">
      <c r="E1096" s="1791"/>
      <c r="F1096" s="1792"/>
    </row>
    <row r="1097" spans="5:6" x14ac:dyDescent="0.25">
      <c r="E1097" s="1791"/>
      <c r="F1097" s="1792"/>
    </row>
    <row r="1098" spans="5:6" x14ac:dyDescent="0.25">
      <c r="E1098" s="1791"/>
      <c r="F1098" s="1792"/>
    </row>
    <row r="1099" spans="5:6" x14ac:dyDescent="0.25">
      <c r="E1099" s="1791"/>
      <c r="F1099" s="1792"/>
    </row>
    <row r="1100" spans="5:6" x14ac:dyDescent="0.25">
      <c r="E1100" s="1791"/>
      <c r="F1100" s="1792"/>
    </row>
    <row r="1101" spans="5:6" x14ac:dyDescent="0.25">
      <c r="E1101" s="1791"/>
      <c r="F1101" s="1792"/>
    </row>
    <row r="1102" spans="5:6" x14ac:dyDescent="0.25">
      <c r="E1102" s="1791"/>
      <c r="F1102" s="1792"/>
    </row>
    <row r="1103" spans="5:6" x14ac:dyDescent="0.25">
      <c r="E1103" s="1791"/>
      <c r="F1103" s="1792"/>
    </row>
    <row r="1104" spans="5:6" x14ac:dyDescent="0.25">
      <c r="E1104" s="1791"/>
      <c r="F1104" s="1792"/>
    </row>
    <row r="1105" spans="5:6" x14ac:dyDescent="0.25">
      <c r="E1105" s="1791"/>
      <c r="F1105" s="1792"/>
    </row>
    <row r="1106" spans="5:6" x14ac:dyDescent="0.25">
      <c r="E1106" s="1791"/>
      <c r="F1106" s="1792"/>
    </row>
    <row r="1107" spans="5:6" x14ac:dyDescent="0.25">
      <c r="E1107" s="1791"/>
      <c r="F1107" s="1792"/>
    </row>
    <row r="1108" spans="5:6" x14ac:dyDescent="0.25">
      <c r="E1108" s="1791"/>
      <c r="F1108" s="1792"/>
    </row>
    <row r="1109" spans="5:6" x14ac:dyDescent="0.25">
      <c r="E1109" s="1791"/>
      <c r="F1109" s="1792"/>
    </row>
    <row r="1110" spans="5:6" x14ac:dyDescent="0.25">
      <c r="E1110" s="1791"/>
      <c r="F1110" s="1792"/>
    </row>
    <row r="1111" spans="5:6" x14ac:dyDescent="0.25">
      <c r="E1111" s="1791"/>
      <c r="F1111" s="1792"/>
    </row>
    <row r="1112" spans="5:6" x14ac:dyDescent="0.25">
      <c r="E1112" s="1791"/>
      <c r="F1112" s="1792"/>
    </row>
    <row r="1113" spans="5:6" x14ac:dyDescent="0.25">
      <c r="E1113" s="1791"/>
      <c r="F1113" s="1792"/>
    </row>
    <row r="1114" spans="5:6" x14ac:dyDescent="0.25">
      <c r="E1114" s="1791"/>
      <c r="F1114" s="1792"/>
    </row>
    <row r="1115" spans="5:6" x14ac:dyDescent="0.25">
      <c r="E1115" s="1791"/>
      <c r="F1115" s="1792"/>
    </row>
    <row r="1116" spans="5:6" x14ac:dyDescent="0.25">
      <c r="E1116" s="1791"/>
      <c r="F1116" s="1792"/>
    </row>
    <row r="1117" spans="5:6" x14ac:dyDescent="0.25">
      <c r="E1117" s="1791"/>
      <c r="F1117" s="1792"/>
    </row>
    <row r="1118" spans="5:6" x14ac:dyDescent="0.25">
      <c r="E1118" s="1791"/>
      <c r="F1118" s="1792"/>
    </row>
    <row r="1119" spans="5:6" x14ac:dyDescent="0.25">
      <c r="E1119" s="1791"/>
      <c r="F1119" s="1792"/>
    </row>
    <row r="1120" spans="5:6" x14ac:dyDescent="0.25">
      <c r="E1120" s="1791"/>
      <c r="F1120" s="1792"/>
    </row>
    <row r="1121" spans="5:6" x14ac:dyDescent="0.25">
      <c r="E1121" s="1791"/>
      <c r="F1121" s="1792"/>
    </row>
    <row r="1122" spans="5:6" x14ac:dyDescent="0.25">
      <c r="E1122" s="1791"/>
      <c r="F1122" s="1792"/>
    </row>
    <row r="1123" spans="5:6" x14ac:dyDescent="0.25">
      <c r="E1123" s="1791"/>
      <c r="F1123" s="1792"/>
    </row>
    <row r="1124" spans="5:6" x14ac:dyDescent="0.25">
      <c r="E1124" s="1791"/>
      <c r="F1124" s="1792"/>
    </row>
    <row r="1125" spans="5:6" x14ac:dyDescent="0.25">
      <c r="E1125" s="1791"/>
      <c r="F1125" s="1792"/>
    </row>
    <row r="1126" spans="5:6" x14ac:dyDescent="0.25">
      <c r="E1126" s="1791"/>
      <c r="F1126" s="1792"/>
    </row>
    <row r="1127" spans="5:6" x14ac:dyDescent="0.25">
      <c r="E1127" s="1791"/>
      <c r="F1127" s="1792"/>
    </row>
    <row r="1128" spans="5:6" x14ac:dyDescent="0.25">
      <c r="E1128" s="1791"/>
      <c r="F1128" s="1792"/>
    </row>
    <row r="1129" spans="5:6" x14ac:dyDescent="0.25">
      <c r="E1129" s="1791"/>
      <c r="F1129" s="1792"/>
    </row>
    <row r="1130" spans="5:6" x14ac:dyDescent="0.25">
      <c r="E1130" s="1791"/>
      <c r="F1130" s="1792"/>
    </row>
    <row r="1131" spans="5:6" x14ac:dyDescent="0.25">
      <c r="E1131" s="1791"/>
      <c r="F1131" s="1792"/>
    </row>
    <row r="1132" spans="5:6" x14ac:dyDescent="0.25">
      <c r="E1132" s="1791"/>
      <c r="F1132" s="1792"/>
    </row>
    <row r="1133" spans="5:6" x14ac:dyDescent="0.25">
      <c r="E1133" s="1791"/>
      <c r="F1133" s="1792"/>
    </row>
    <row r="1134" spans="5:6" x14ac:dyDescent="0.25">
      <c r="E1134" s="1791"/>
      <c r="F1134" s="1792"/>
    </row>
    <row r="1135" spans="5:6" x14ac:dyDescent="0.25">
      <c r="E1135" s="1791"/>
      <c r="F1135" s="1792"/>
    </row>
    <row r="1136" spans="5:6" x14ac:dyDescent="0.25">
      <c r="E1136" s="1791"/>
      <c r="F1136" s="1792"/>
    </row>
    <row r="1137" spans="5:6" x14ac:dyDescent="0.25">
      <c r="E1137" s="1791"/>
      <c r="F1137" s="1792"/>
    </row>
    <row r="1138" spans="5:6" x14ac:dyDescent="0.25">
      <c r="E1138" s="1791"/>
      <c r="F1138" s="1792"/>
    </row>
    <row r="1139" spans="5:6" x14ac:dyDescent="0.25">
      <c r="E1139" s="1791"/>
      <c r="F1139" s="1792"/>
    </row>
    <row r="1140" spans="5:6" x14ac:dyDescent="0.25">
      <c r="E1140" s="1791"/>
      <c r="F1140" s="1792"/>
    </row>
    <row r="1141" spans="5:6" x14ac:dyDescent="0.25">
      <c r="E1141" s="1791"/>
      <c r="F1141" s="1792"/>
    </row>
    <row r="1142" spans="5:6" x14ac:dyDescent="0.25">
      <c r="E1142" s="1791"/>
      <c r="F1142" s="1792"/>
    </row>
    <row r="1143" spans="5:6" x14ac:dyDescent="0.25">
      <c r="E1143" s="1791"/>
      <c r="F1143" s="1792"/>
    </row>
    <row r="1144" spans="5:6" x14ac:dyDescent="0.25">
      <c r="E1144" s="1791"/>
      <c r="F1144" s="1792"/>
    </row>
    <row r="1145" spans="5:6" x14ac:dyDescent="0.25">
      <c r="E1145" s="1791"/>
      <c r="F1145" s="1792"/>
    </row>
    <row r="1146" spans="5:6" x14ac:dyDescent="0.25">
      <c r="E1146" s="1791"/>
      <c r="F1146" s="1792"/>
    </row>
    <row r="1147" spans="5:6" x14ac:dyDescent="0.25">
      <c r="E1147" s="1791"/>
      <c r="F1147" s="1792"/>
    </row>
    <row r="1148" spans="5:6" x14ac:dyDescent="0.25">
      <c r="E1148" s="1791"/>
      <c r="F1148" s="1792"/>
    </row>
    <row r="1149" spans="5:6" x14ac:dyDescent="0.25">
      <c r="E1149" s="1791"/>
      <c r="F1149" s="1792"/>
    </row>
    <row r="1150" spans="5:6" x14ac:dyDescent="0.25">
      <c r="E1150" s="1791"/>
      <c r="F1150" s="1792"/>
    </row>
    <row r="1151" spans="5:6" x14ac:dyDescent="0.25">
      <c r="E1151" s="1791"/>
      <c r="F1151" s="1792"/>
    </row>
    <row r="1152" spans="5:6" x14ac:dyDescent="0.25">
      <c r="E1152" s="1791"/>
      <c r="F1152" s="1792"/>
    </row>
    <row r="1153" spans="5:6" x14ac:dyDescent="0.25">
      <c r="E1153" s="1791"/>
      <c r="F1153" s="1792"/>
    </row>
    <row r="1154" spans="5:6" x14ac:dyDescent="0.25">
      <c r="E1154" s="1791"/>
      <c r="F1154" s="1792"/>
    </row>
    <row r="1155" spans="5:6" x14ac:dyDescent="0.25">
      <c r="E1155" s="1791"/>
      <c r="F1155" s="1792"/>
    </row>
    <row r="1156" spans="5:6" x14ac:dyDescent="0.25">
      <c r="E1156" s="1791"/>
      <c r="F1156" s="1792"/>
    </row>
    <row r="1157" spans="5:6" x14ac:dyDescent="0.25">
      <c r="E1157" s="1791"/>
      <c r="F1157" s="1792"/>
    </row>
    <row r="1158" spans="5:6" x14ac:dyDescent="0.25">
      <c r="E1158" s="1791"/>
      <c r="F1158" s="1792"/>
    </row>
    <row r="1159" spans="5:6" x14ac:dyDescent="0.25">
      <c r="E1159" s="1791"/>
      <c r="F1159" s="1792"/>
    </row>
    <row r="1160" spans="5:6" x14ac:dyDescent="0.25">
      <c r="E1160" s="1791"/>
      <c r="F1160" s="1792"/>
    </row>
    <row r="1161" spans="5:6" x14ac:dyDescent="0.25">
      <c r="E1161" s="1791"/>
      <c r="F1161" s="1792"/>
    </row>
    <row r="1162" spans="5:6" x14ac:dyDescent="0.25">
      <c r="E1162" s="1791"/>
      <c r="F1162" s="1792"/>
    </row>
    <row r="1163" spans="5:6" x14ac:dyDescent="0.25">
      <c r="E1163" s="1791"/>
      <c r="F1163" s="1792"/>
    </row>
    <row r="1164" spans="5:6" x14ac:dyDescent="0.25">
      <c r="E1164" s="1791"/>
      <c r="F1164" s="1792"/>
    </row>
    <row r="1165" spans="5:6" x14ac:dyDescent="0.25">
      <c r="E1165" s="1791"/>
      <c r="F1165" s="1792"/>
    </row>
    <row r="1166" spans="5:6" x14ac:dyDescent="0.25">
      <c r="E1166" s="1791"/>
      <c r="F1166" s="1792"/>
    </row>
    <row r="1167" spans="5:6" x14ac:dyDescent="0.25">
      <c r="E1167" s="1791"/>
      <c r="F1167" s="1792"/>
    </row>
    <row r="1168" spans="5:6" x14ac:dyDescent="0.25">
      <c r="E1168" s="1791"/>
      <c r="F1168" s="1792"/>
    </row>
    <row r="1169" spans="5:6" x14ac:dyDescent="0.25">
      <c r="E1169" s="1791"/>
      <c r="F1169" s="1792"/>
    </row>
    <row r="1170" spans="5:6" x14ac:dyDescent="0.25">
      <c r="E1170" s="1791"/>
      <c r="F1170" s="1792"/>
    </row>
    <row r="1171" spans="5:6" x14ac:dyDescent="0.25">
      <c r="E1171" s="1791"/>
      <c r="F1171" s="1792"/>
    </row>
    <row r="1172" spans="5:6" x14ac:dyDescent="0.25">
      <c r="E1172" s="1791"/>
      <c r="F1172" s="1792"/>
    </row>
    <row r="1173" spans="5:6" x14ac:dyDescent="0.25">
      <c r="E1173" s="1791"/>
      <c r="F1173" s="1792"/>
    </row>
    <row r="1174" spans="5:6" x14ac:dyDescent="0.25">
      <c r="E1174" s="1791"/>
      <c r="F1174" s="1792"/>
    </row>
    <row r="1175" spans="5:6" x14ac:dyDescent="0.25">
      <c r="E1175" s="1791"/>
      <c r="F1175" s="1792"/>
    </row>
    <row r="1176" spans="5:6" x14ac:dyDescent="0.25">
      <c r="E1176" s="1791"/>
      <c r="F1176" s="1792"/>
    </row>
    <row r="1177" spans="5:6" x14ac:dyDescent="0.25">
      <c r="E1177" s="1791"/>
      <c r="F1177" s="1792"/>
    </row>
    <row r="1178" spans="5:6" x14ac:dyDescent="0.25">
      <c r="E1178" s="1791"/>
      <c r="F1178" s="1792"/>
    </row>
    <row r="1179" spans="5:6" x14ac:dyDescent="0.25">
      <c r="E1179" s="1791"/>
      <c r="F1179" s="1792"/>
    </row>
    <row r="1180" spans="5:6" x14ac:dyDescent="0.25">
      <c r="E1180" s="1791"/>
      <c r="F1180" s="1792"/>
    </row>
    <row r="1181" spans="5:6" x14ac:dyDescent="0.25">
      <c r="E1181" s="1791"/>
      <c r="F1181" s="1792"/>
    </row>
    <row r="1182" spans="5:6" x14ac:dyDescent="0.25">
      <c r="E1182" s="1791"/>
      <c r="F1182" s="1792"/>
    </row>
    <row r="1183" spans="5:6" x14ac:dyDescent="0.25">
      <c r="E1183" s="1791"/>
      <c r="F1183" s="1792"/>
    </row>
    <row r="1184" spans="5:6" x14ac:dyDescent="0.25">
      <c r="E1184" s="1791"/>
      <c r="F1184" s="1792"/>
    </row>
    <row r="1185" spans="5:6" x14ac:dyDescent="0.25">
      <c r="E1185" s="1791"/>
      <c r="F1185" s="1792"/>
    </row>
    <row r="1186" spans="5:6" x14ac:dyDescent="0.25">
      <c r="E1186" s="1791"/>
      <c r="F1186" s="1792"/>
    </row>
    <row r="1187" spans="5:6" x14ac:dyDescent="0.25">
      <c r="E1187" s="1791"/>
      <c r="F1187" s="1792"/>
    </row>
    <row r="1188" spans="5:6" x14ac:dyDescent="0.25">
      <c r="E1188" s="1791"/>
      <c r="F1188" s="1792"/>
    </row>
    <row r="1189" spans="5:6" x14ac:dyDescent="0.25">
      <c r="E1189" s="1791"/>
      <c r="F1189" s="1792"/>
    </row>
    <row r="1190" spans="5:6" x14ac:dyDescent="0.25">
      <c r="E1190" s="1791"/>
      <c r="F1190" s="1792"/>
    </row>
    <row r="1191" spans="5:6" x14ac:dyDescent="0.25">
      <c r="E1191" s="1791"/>
      <c r="F1191" s="1792"/>
    </row>
    <row r="1192" spans="5:6" x14ac:dyDescent="0.25">
      <c r="E1192" s="1791"/>
      <c r="F1192" s="1792"/>
    </row>
    <row r="1193" spans="5:6" x14ac:dyDescent="0.25">
      <c r="E1193" s="1791"/>
      <c r="F1193" s="1792"/>
    </row>
    <row r="1194" spans="5:6" x14ac:dyDescent="0.25">
      <c r="E1194" s="1791"/>
      <c r="F1194" s="1792"/>
    </row>
    <row r="1195" spans="5:6" x14ac:dyDescent="0.25">
      <c r="E1195" s="1791"/>
      <c r="F1195" s="1792"/>
    </row>
    <row r="1196" spans="5:6" x14ac:dyDescent="0.25">
      <c r="E1196" s="1791"/>
      <c r="F1196" s="1792"/>
    </row>
    <row r="1197" spans="5:6" x14ac:dyDescent="0.25">
      <c r="E1197" s="1791"/>
      <c r="F1197" s="1792"/>
    </row>
    <row r="1198" spans="5:6" x14ac:dyDescent="0.25">
      <c r="E1198" s="1791"/>
      <c r="F1198" s="1792"/>
    </row>
    <row r="1199" spans="5:6" x14ac:dyDescent="0.25">
      <c r="E1199" s="1791"/>
      <c r="F1199" s="1792"/>
    </row>
    <row r="1200" spans="5:6" x14ac:dyDescent="0.25">
      <c r="E1200" s="1791"/>
      <c r="F1200" s="1792"/>
    </row>
    <row r="1201" spans="5:6" x14ac:dyDescent="0.25">
      <c r="E1201" s="1791"/>
      <c r="F1201" s="1792"/>
    </row>
    <row r="1202" spans="5:6" x14ac:dyDescent="0.25">
      <c r="E1202" s="1791"/>
      <c r="F1202" s="1792"/>
    </row>
    <row r="1203" spans="5:6" x14ac:dyDescent="0.25">
      <c r="E1203" s="1791"/>
      <c r="F1203" s="1792"/>
    </row>
    <row r="1204" spans="5:6" x14ac:dyDescent="0.25">
      <c r="E1204" s="1791"/>
      <c r="F1204" s="1792"/>
    </row>
    <row r="1205" spans="5:6" x14ac:dyDescent="0.25">
      <c r="E1205" s="1791"/>
      <c r="F1205" s="1792"/>
    </row>
    <row r="1206" spans="5:6" x14ac:dyDescent="0.25">
      <c r="E1206" s="1791"/>
      <c r="F1206" s="1792"/>
    </row>
    <row r="1207" spans="5:6" x14ac:dyDescent="0.25">
      <c r="E1207" s="1791"/>
      <c r="F1207" s="1792"/>
    </row>
    <row r="1208" spans="5:6" x14ac:dyDescent="0.25">
      <c r="E1208" s="1791"/>
      <c r="F1208" s="1792"/>
    </row>
    <row r="1209" spans="5:6" x14ac:dyDescent="0.25">
      <c r="E1209" s="1791"/>
      <c r="F1209" s="1792"/>
    </row>
    <row r="1210" spans="5:6" x14ac:dyDescent="0.25">
      <c r="E1210" s="1791"/>
      <c r="F1210" s="1792"/>
    </row>
    <row r="1211" spans="5:6" x14ac:dyDescent="0.25">
      <c r="E1211" s="1791"/>
      <c r="F1211" s="1792"/>
    </row>
    <row r="1212" spans="5:6" x14ac:dyDescent="0.25">
      <c r="E1212" s="1791"/>
      <c r="F1212" s="1792"/>
    </row>
    <row r="1213" spans="5:6" x14ac:dyDescent="0.25">
      <c r="E1213" s="1791"/>
      <c r="F1213" s="1792"/>
    </row>
    <row r="1214" spans="5:6" x14ac:dyDescent="0.25">
      <c r="E1214" s="1791"/>
      <c r="F1214" s="1792"/>
    </row>
    <row r="1215" spans="5:6" x14ac:dyDescent="0.25">
      <c r="E1215" s="1791"/>
      <c r="F1215" s="1792"/>
    </row>
    <row r="1216" spans="5:6" x14ac:dyDescent="0.25">
      <c r="E1216" s="1791"/>
      <c r="F1216" s="1792"/>
    </row>
    <row r="1217" spans="5:6" x14ac:dyDescent="0.25">
      <c r="E1217" s="1791"/>
      <c r="F1217" s="1792"/>
    </row>
    <row r="1218" spans="5:6" x14ac:dyDescent="0.25">
      <c r="E1218" s="1791"/>
      <c r="F1218" s="1792"/>
    </row>
    <row r="1219" spans="5:6" x14ac:dyDescent="0.25">
      <c r="E1219" s="1791"/>
      <c r="F1219" s="1792"/>
    </row>
    <row r="1220" spans="5:6" x14ac:dyDescent="0.25">
      <c r="E1220" s="1791"/>
      <c r="F1220" s="1792"/>
    </row>
    <row r="1221" spans="5:6" x14ac:dyDescent="0.25">
      <c r="E1221" s="1791"/>
      <c r="F1221" s="1792"/>
    </row>
    <row r="1222" spans="5:6" x14ac:dyDescent="0.25">
      <c r="E1222" s="1791"/>
      <c r="F1222" s="1792"/>
    </row>
    <row r="1223" spans="5:6" x14ac:dyDescent="0.25">
      <c r="E1223" s="1791"/>
      <c r="F1223" s="1792"/>
    </row>
    <row r="1224" spans="5:6" x14ac:dyDescent="0.25">
      <c r="E1224" s="1791"/>
      <c r="F1224" s="1792"/>
    </row>
    <row r="1225" spans="5:6" x14ac:dyDescent="0.25">
      <c r="E1225" s="1791"/>
      <c r="F1225" s="1792"/>
    </row>
    <row r="1226" spans="5:6" x14ac:dyDescent="0.25">
      <c r="E1226" s="1791"/>
      <c r="F1226" s="1792"/>
    </row>
    <row r="1227" spans="5:6" x14ac:dyDescent="0.25">
      <c r="E1227" s="1791"/>
      <c r="F1227" s="1792"/>
    </row>
    <row r="1228" spans="5:6" x14ac:dyDescent="0.25">
      <c r="E1228" s="1791"/>
      <c r="F1228" s="1792"/>
    </row>
    <row r="1229" spans="5:6" x14ac:dyDescent="0.25">
      <c r="E1229" s="1791"/>
      <c r="F1229" s="1792"/>
    </row>
    <row r="1230" spans="5:6" x14ac:dyDescent="0.25">
      <c r="E1230" s="1791"/>
      <c r="F1230" s="1792"/>
    </row>
    <row r="1231" spans="5:6" x14ac:dyDescent="0.25">
      <c r="E1231" s="1791"/>
      <c r="F1231" s="1792"/>
    </row>
    <row r="1232" spans="5:6" x14ac:dyDescent="0.25">
      <c r="E1232" s="1791"/>
      <c r="F1232" s="1792"/>
    </row>
    <row r="1233" spans="5:6" x14ac:dyDescent="0.25">
      <c r="E1233" s="1791"/>
      <c r="F1233" s="1792"/>
    </row>
    <row r="1234" spans="5:6" x14ac:dyDescent="0.25">
      <c r="E1234" s="1791"/>
      <c r="F1234" s="1792"/>
    </row>
    <row r="1235" spans="5:6" x14ac:dyDescent="0.25">
      <c r="E1235" s="1791"/>
      <c r="F1235" s="1792"/>
    </row>
    <row r="1236" spans="5:6" x14ac:dyDescent="0.25">
      <c r="E1236" s="1791"/>
      <c r="F1236" s="1792"/>
    </row>
    <row r="1237" spans="5:6" x14ac:dyDescent="0.25">
      <c r="E1237" s="1791"/>
      <c r="F1237" s="1792"/>
    </row>
    <row r="1238" spans="5:6" x14ac:dyDescent="0.25">
      <c r="E1238" s="1791"/>
      <c r="F1238" s="1792"/>
    </row>
    <row r="1239" spans="5:6" x14ac:dyDescent="0.25">
      <c r="E1239" s="1791"/>
      <c r="F1239" s="1792"/>
    </row>
    <row r="1240" spans="5:6" x14ac:dyDescent="0.25">
      <c r="E1240" s="1791"/>
      <c r="F1240" s="1792"/>
    </row>
    <row r="1241" spans="5:6" x14ac:dyDescent="0.25">
      <c r="E1241" s="1791"/>
      <c r="F1241" s="1792"/>
    </row>
    <row r="1242" spans="5:6" x14ac:dyDescent="0.25">
      <c r="E1242" s="1791"/>
      <c r="F1242" s="1792"/>
    </row>
    <row r="1243" spans="5:6" x14ac:dyDescent="0.25">
      <c r="E1243" s="1791"/>
      <c r="F1243" s="1792"/>
    </row>
    <row r="1244" spans="5:6" x14ac:dyDescent="0.25">
      <c r="E1244" s="1791"/>
      <c r="F1244" s="1792"/>
    </row>
    <row r="1245" spans="5:6" x14ac:dyDescent="0.25">
      <c r="E1245" s="1791"/>
      <c r="F1245" s="1792"/>
    </row>
    <row r="1246" spans="5:6" x14ac:dyDescent="0.25">
      <c r="E1246" s="1791"/>
      <c r="F1246" s="1792"/>
    </row>
    <row r="1247" spans="5:6" x14ac:dyDescent="0.25">
      <c r="E1247" s="1791"/>
      <c r="F1247" s="1792"/>
    </row>
    <row r="1248" spans="5:6" x14ac:dyDescent="0.25">
      <c r="E1248" s="1791"/>
      <c r="F1248" s="1792"/>
    </row>
    <row r="1249" spans="5:6" x14ac:dyDescent="0.25">
      <c r="E1249" s="1791"/>
      <c r="F1249" s="1792"/>
    </row>
    <row r="1250" spans="5:6" x14ac:dyDescent="0.25">
      <c r="E1250" s="1791"/>
      <c r="F1250" s="1792"/>
    </row>
    <row r="1251" spans="5:6" x14ac:dyDescent="0.25">
      <c r="E1251" s="1791"/>
      <c r="F1251" s="1792"/>
    </row>
    <row r="1252" spans="5:6" x14ac:dyDescent="0.25">
      <c r="E1252" s="1791"/>
      <c r="F1252" s="1792"/>
    </row>
    <row r="1253" spans="5:6" x14ac:dyDescent="0.25">
      <c r="E1253" s="1791"/>
      <c r="F1253" s="1792"/>
    </row>
    <row r="1254" spans="5:6" x14ac:dyDescent="0.25">
      <c r="E1254" s="1791"/>
      <c r="F1254" s="1792"/>
    </row>
    <row r="1255" spans="5:6" x14ac:dyDescent="0.25">
      <c r="E1255" s="1791"/>
      <c r="F1255" s="1792"/>
    </row>
    <row r="1256" spans="5:6" x14ac:dyDescent="0.25">
      <c r="E1256" s="1791"/>
      <c r="F1256" s="1792"/>
    </row>
    <row r="1257" spans="5:6" x14ac:dyDescent="0.25">
      <c r="E1257" s="1791"/>
      <c r="F1257" s="1792"/>
    </row>
    <row r="1258" spans="5:6" x14ac:dyDescent="0.25">
      <c r="E1258" s="1791"/>
      <c r="F1258" s="1792"/>
    </row>
    <row r="1259" spans="5:6" x14ac:dyDescent="0.25">
      <c r="E1259" s="1791"/>
      <c r="F1259" s="1792"/>
    </row>
    <row r="1260" spans="5:6" x14ac:dyDescent="0.25">
      <c r="E1260" s="1791"/>
      <c r="F1260" s="1792"/>
    </row>
    <row r="1261" spans="5:6" x14ac:dyDescent="0.25">
      <c r="E1261" s="1791"/>
      <c r="F1261" s="1792"/>
    </row>
    <row r="1262" spans="5:6" x14ac:dyDescent="0.25">
      <c r="E1262" s="1791"/>
      <c r="F1262" s="1792"/>
    </row>
    <row r="1263" spans="5:6" x14ac:dyDescent="0.25">
      <c r="E1263" s="1791"/>
      <c r="F1263" s="1792"/>
    </row>
    <row r="1264" spans="5:6" x14ac:dyDescent="0.25">
      <c r="E1264" s="1791"/>
      <c r="F1264" s="1792"/>
    </row>
    <row r="1265" spans="5:6" x14ac:dyDescent="0.25">
      <c r="E1265" s="1791"/>
      <c r="F1265" s="1792"/>
    </row>
    <row r="1266" spans="5:6" x14ac:dyDescent="0.25">
      <c r="E1266" s="1791"/>
      <c r="F1266" s="1792"/>
    </row>
    <row r="1267" spans="5:6" x14ac:dyDescent="0.25">
      <c r="E1267" s="1791"/>
      <c r="F1267" s="1792"/>
    </row>
    <row r="1268" spans="5:6" x14ac:dyDescent="0.25">
      <c r="E1268" s="1791"/>
      <c r="F1268" s="1792"/>
    </row>
    <row r="1269" spans="5:6" x14ac:dyDescent="0.25">
      <c r="E1269" s="1791"/>
      <c r="F1269" s="1792"/>
    </row>
    <row r="1270" spans="5:6" x14ac:dyDescent="0.25">
      <c r="E1270" s="1791"/>
      <c r="F1270" s="1792"/>
    </row>
    <row r="1271" spans="5:6" x14ac:dyDescent="0.25">
      <c r="E1271" s="1791"/>
      <c r="F1271" s="1792"/>
    </row>
    <row r="1272" spans="5:6" x14ac:dyDescent="0.25">
      <c r="E1272" s="1791"/>
      <c r="F1272" s="1792"/>
    </row>
    <row r="1273" spans="5:6" x14ac:dyDescent="0.25">
      <c r="E1273" s="1791"/>
      <c r="F1273" s="1792"/>
    </row>
    <row r="1274" spans="5:6" x14ac:dyDescent="0.25">
      <c r="E1274" s="1791"/>
      <c r="F1274" s="1792"/>
    </row>
    <row r="1275" spans="5:6" x14ac:dyDescent="0.25">
      <c r="E1275" s="1791"/>
      <c r="F1275" s="1792"/>
    </row>
    <row r="1276" spans="5:6" x14ac:dyDescent="0.25">
      <c r="E1276" s="1791"/>
      <c r="F1276" s="1792"/>
    </row>
    <row r="1277" spans="5:6" x14ac:dyDescent="0.25">
      <c r="E1277" s="1791"/>
      <c r="F1277" s="1792"/>
    </row>
    <row r="1278" spans="5:6" x14ac:dyDescent="0.25">
      <c r="E1278" s="1791"/>
      <c r="F1278" s="1792"/>
    </row>
    <row r="1279" spans="5:6" x14ac:dyDescent="0.25">
      <c r="E1279" s="1791"/>
      <c r="F1279" s="1792"/>
    </row>
    <row r="1280" spans="5:6" x14ac:dyDescent="0.25">
      <c r="E1280" s="1791"/>
      <c r="F1280" s="1792"/>
    </row>
    <row r="1281" spans="5:6" x14ac:dyDescent="0.25">
      <c r="E1281" s="1791"/>
      <c r="F1281" s="1792"/>
    </row>
    <row r="1282" spans="5:6" x14ac:dyDescent="0.25">
      <c r="E1282" s="1791"/>
      <c r="F1282" s="1792"/>
    </row>
    <row r="1283" spans="5:6" x14ac:dyDescent="0.25">
      <c r="E1283" s="1791"/>
      <c r="F1283" s="1792"/>
    </row>
    <row r="1284" spans="5:6" x14ac:dyDescent="0.25">
      <c r="E1284" s="1791"/>
      <c r="F1284" s="1792"/>
    </row>
    <row r="1285" spans="5:6" x14ac:dyDescent="0.25">
      <c r="E1285" s="1791"/>
      <c r="F1285" s="1792"/>
    </row>
    <row r="1286" spans="5:6" x14ac:dyDescent="0.25">
      <c r="E1286" s="1791"/>
      <c r="F1286" s="1792"/>
    </row>
    <row r="1287" spans="5:6" x14ac:dyDescent="0.25">
      <c r="E1287" s="1791"/>
      <c r="F1287" s="1792"/>
    </row>
    <row r="1288" spans="5:6" x14ac:dyDescent="0.25">
      <c r="E1288" s="1791"/>
      <c r="F1288" s="1792"/>
    </row>
    <row r="1289" spans="5:6" x14ac:dyDescent="0.25">
      <c r="E1289" s="1791"/>
      <c r="F1289" s="1792"/>
    </row>
    <row r="1290" spans="5:6" x14ac:dyDescent="0.25">
      <c r="E1290" s="1791"/>
      <c r="F1290" s="1792"/>
    </row>
    <row r="1291" spans="5:6" x14ac:dyDescent="0.25">
      <c r="E1291" s="1791"/>
      <c r="F1291" s="1792"/>
    </row>
    <row r="1292" spans="5:6" x14ac:dyDescent="0.25">
      <c r="E1292" s="1791"/>
      <c r="F1292" s="1792"/>
    </row>
    <row r="1293" spans="5:6" x14ac:dyDescent="0.25">
      <c r="E1293" s="1791"/>
      <c r="F1293" s="1792"/>
    </row>
    <row r="1294" spans="5:6" x14ac:dyDescent="0.25">
      <c r="E1294" s="1791"/>
      <c r="F1294" s="1792"/>
    </row>
    <row r="1295" spans="5:6" x14ac:dyDescent="0.25">
      <c r="E1295" s="1791"/>
      <c r="F1295" s="1792"/>
    </row>
    <row r="1296" spans="5:6" x14ac:dyDescent="0.25">
      <c r="E1296" s="1791"/>
      <c r="F1296" s="1792"/>
    </row>
    <row r="1297" spans="5:6" x14ac:dyDescent="0.25">
      <c r="E1297" s="1791"/>
      <c r="F1297" s="1792"/>
    </row>
    <row r="1298" spans="5:6" x14ac:dyDescent="0.25">
      <c r="E1298" s="1791"/>
      <c r="F1298" s="1792"/>
    </row>
    <row r="1299" spans="5:6" x14ac:dyDescent="0.25">
      <c r="E1299" s="1791"/>
      <c r="F1299" s="1792"/>
    </row>
    <row r="1300" spans="5:6" x14ac:dyDescent="0.25">
      <c r="E1300" s="1791"/>
      <c r="F1300" s="1792"/>
    </row>
    <row r="1301" spans="5:6" x14ac:dyDescent="0.25">
      <c r="E1301" s="1791"/>
      <c r="F1301" s="1792"/>
    </row>
    <row r="1302" spans="5:6" x14ac:dyDescent="0.25">
      <c r="E1302" s="1791"/>
      <c r="F1302" s="1792"/>
    </row>
    <row r="1303" spans="5:6" x14ac:dyDescent="0.25">
      <c r="E1303" s="1791"/>
      <c r="F1303" s="1792"/>
    </row>
    <row r="1304" spans="5:6" x14ac:dyDescent="0.25">
      <c r="E1304" s="1791"/>
      <c r="F1304" s="1792"/>
    </row>
    <row r="1305" spans="5:6" x14ac:dyDescent="0.25">
      <c r="E1305" s="1791"/>
      <c r="F1305" s="1792"/>
    </row>
    <row r="1306" spans="5:6" x14ac:dyDescent="0.25">
      <c r="E1306" s="1791"/>
      <c r="F1306" s="1792"/>
    </row>
    <row r="1307" spans="5:6" x14ac:dyDescent="0.25">
      <c r="E1307" s="1791"/>
      <c r="F1307" s="1792"/>
    </row>
    <row r="1308" spans="5:6" x14ac:dyDescent="0.25">
      <c r="E1308" s="1791"/>
      <c r="F1308" s="1792"/>
    </row>
    <row r="1309" spans="5:6" x14ac:dyDescent="0.25">
      <c r="E1309" s="1791"/>
      <c r="F1309" s="1792"/>
    </row>
    <row r="1310" spans="5:6" x14ac:dyDescent="0.25">
      <c r="E1310" s="1791"/>
      <c r="F1310" s="1792"/>
    </row>
    <row r="1311" spans="5:6" x14ac:dyDescent="0.25">
      <c r="E1311" s="1791"/>
      <c r="F1311" s="1792"/>
    </row>
    <row r="1312" spans="5:6" x14ac:dyDescent="0.25">
      <c r="E1312" s="1791"/>
      <c r="F1312" s="1792"/>
    </row>
    <row r="1313" spans="5:6" x14ac:dyDescent="0.25">
      <c r="E1313" s="1791"/>
      <c r="F1313" s="1792"/>
    </row>
    <row r="1314" spans="5:6" x14ac:dyDescent="0.25">
      <c r="E1314" s="1791"/>
      <c r="F1314" s="1792"/>
    </row>
    <row r="1315" spans="5:6" x14ac:dyDescent="0.25">
      <c r="E1315" s="1791"/>
      <c r="F1315" s="1792"/>
    </row>
    <row r="1316" spans="5:6" x14ac:dyDescent="0.25">
      <c r="E1316" s="1791"/>
      <c r="F1316" s="1792"/>
    </row>
    <row r="1317" spans="5:6" x14ac:dyDescent="0.25">
      <c r="E1317" s="1791"/>
      <c r="F1317" s="1792"/>
    </row>
    <row r="1318" spans="5:6" x14ac:dyDescent="0.25">
      <c r="E1318" s="1791"/>
      <c r="F1318" s="1792"/>
    </row>
    <row r="1319" spans="5:6" x14ac:dyDescent="0.25">
      <c r="E1319" s="1791"/>
      <c r="F1319" s="1792"/>
    </row>
    <row r="1320" spans="5:6" x14ac:dyDescent="0.25">
      <c r="E1320" s="1791"/>
      <c r="F1320" s="1792"/>
    </row>
    <row r="1321" spans="5:6" x14ac:dyDescent="0.25">
      <c r="E1321" s="1791"/>
      <c r="F1321" s="1792"/>
    </row>
    <row r="1322" spans="5:6" x14ac:dyDescent="0.25">
      <c r="E1322" s="1791"/>
      <c r="F1322" s="1792"/>
    </row>
    <row r="1323" spans="5:6" x14ac:dyDescent="0.25">
      <c r="E1323" s="1791"/>
      <c r="F1323" s="1792"/>
    </row>
    <row r="1324" spans="5:6" x14ac:dyDescent="0.25">
      <c r="E1324" s="1791"/>
      <c r="F1324" s="1792"/>
    </row>
    <row r="1325" spans="5:6" x14ac:dyDescent="0.25">
      <c r="E1325" s="1791"/>
      <c r="F1325" s="1792"/>
    </row>
    <row r="1326" spans="5:6" x14ac:dyDescent="0.25">
      <c r="E1326" s="1791"/>
      <c r="F1326" s="1792"/>
    </row>
    <row r="1327" spans="5:6" x14ac:dyDescent="0.25">
      <c r="E1327" s="1791"/>
      <c r="F1327" s="1792"/>
    </row>
    <row r="1328" spans="5:6" x14ac:dyDescent="0.25">
      <c r="E1328" s="1791"/>
      <c r="F1328" s="1792"/>
    </row>
    <row r="1329" spans="5:6" x14ac:dyDescent="0.25">
      <c r="E1329" s="1791"/>
      <c r="F1329" s="1792"/>
    </row>
    <row r="1330" spans="5:6" x14ac:dyDescent="0.25">
      <c r="E1330" s="1791"/>
      <c r="F1330" s="1792"/>
    </row>
    <row r="1331" spans="5:6" x14ac:dyDescent="0.25">
      <c r="E1331" s="1791"/>
      <c r="F1331" s="1792"/>
    </row>
    <row r="1332" spans="5:6" x14ac:dyDescent="0.25">
      <c r="E1332" s="1791"/>
      <c r="F1332" s="1792"/>
    </row>
    <row r="1333" spans="5:6" x14ac:dyDescent="0.25">
      <c r="E1333" s="1791"/>
      <c r="F1333" s="1792"/>
    </row>
    <row r="1334" spans="5:6" x14ac:dyDescent="0.25">
      <c r="E1334" s="1791"/>
      <c r="F1334" s="1792"/>
    </row>
    <row r="1335" spans="5:6" x14ac:dyDescent="0.25">
      <c r="E1335" s="1791"/>
      <c r="F1335" s="1792"/>
    </row>
    <row r="1336" spans="5:6" x14ac:dyDescent="0.25">
      <c r="E1336" s="1791"/>
      <c r="F1336" s="1792"/>
    </row>
    <row r="1337" spans="5:6" x14ac:dyDescent="0.25">
      <c r="E1337" s="1791"/>
      <c r="F1337" s="1792"/>
    </row>
    <row r="1338" spans="5:6" x14ac:dyDescent="0.25">
      <c r="E1338" s="1791"/>
      <c r="F1338" s="1792"/>
    </row>
    <row r="1339" spans="5:6" x14ac:dyDescent="0.25">
      <c r="E1339" s="1791"/>
      <c r="F1339" s="1792"/>
    </row>
    <row r="1340" spans="5:6" x14ac:dyDescent="0.25">
      <c r="E1340" s="1791"/>
      <c r="F1340" s="1792"/>
    </row>
    <row r="1341" spans="5:6" x14ac:dyDescent="0.25">
      <c r="E1341" s="1791"/>
      <c r="F1341" s="1792"/>
    </row>
    <row r="1342" spans="5:6" x14ac:dyDescent="0.25">
      <c r="E1342" s="1791"/>
      <c r="F1342" s="1792"/>
    </row>
    <row r="1343" spans="5:6" x14ac:dyDescent="0.25">
      <c r="E1343" s="1791"/>
      <c r="F1343" s="1792"/>
    </row>
    <row r="1344" spans="5:6" x14ac:dyDescent="0.25">
      <c r="E1344" s="1791"/>
      <c r="F1344" s="1792"/>
    </row>
    <row r="1345" spans="5:6" x14ac:dyDescent="0.25">
      <c r="E1345" s="1791"/>
      <c r="F1345" s="1792"/>
    </row>
    <row r="1346" spans="5:6" x14ac:dyDescent="0.25">
      <c r="E1346" s="1791"/>
      <c r="F1346" s="1792"/>
    </row>
    <row r="1347" spans="5:6" x14ac:dyDescent="0.25">
      <c r="E1347" s="1791"/>
      <c r="F1347" s="1792"/>
    </row>
    <row r="1348" spans="5:6" x14ac:dyDescent="0.25">
      <c r="E1348" s="1791"/>
      <c r="F1348" s="1792"/>
    </row>
    <row r="1349" spans="5:6" x14ac:dyDescent="0.25">
      <c r="E1349" s="1791"/>
      <c r="F1349" s="1792"/>
    </row>
    <row r="1350" spans="5:6" x14ac:dyDescent="0.25">
      <c r="E1350" s="1791"/>
      <c r="F1350" s="1792"/>
    </row>
    <row r="1351" spans="5:6" x14ac:dyDescent="0.25">
      <c r="E1351" s="1791"/>
      <c r="F1351" s="1792"/>
    </row>
    <row r="1352" spans="5:6" x14ac:dyDescent="0.25">
      <c r="E1352" s="1791"/>
      <c r="F1352" s="1792"/>
    </row>
    <row r="1353" spans="5:6" x14ac:dyDescent="0.25">
      <c r="E1353" s="1791"/>
      <c r="F1353" s="1792"/>
    </row>
    <row r="1354" spans="5:6" x14ac:dyDescent="0.25">
      <c r="E1354" s="1791"/>
      <c r="F1354" s="1792"/>
    </row>
    <row r="1355" spans="5:6" x14ac:dyDescent="0.25">
      <c r="E1355" s="1791"/>
      <c r="F1355" s="1792"/>
    </row>
    <row r="1356" spans="5:6" x14ac:dyDescent="0.25">
      <c r="E1356" s="1791"/>
      <c r="F1356" s="1792"/>
    </row>
    <row r="1357" spans="5:6" x14ac:dyDescent="0.25">
      <c r="E1357" s="1791"/>
      <c r="F1357" s="1792"/>
    </row>
    <row r="1358" spans="5:6" x14ac:dyDescent="0.25">
      <c r="E1358" s="1791"/>
      <c r="F1358" s="1792"/>
    </row>
    <row r="1359" spans="5:6" x14ac:dyDescent="0.25">
      <c r="E1359" s="1791"/>
      <c r="F1359" s="1792"/>
    </row>
    <row r="1360" spans="5:6" x14ac:dyDescent="0.25">
      <c r="E1360" s="1791"/>
      <c r="F1360" s="1792"/>
    </row>
    <row r="1361" spans="5:6" x14ac:dyDescent="0.25">
      <c r="E1361" s="1791"/>
      <c r="F1361" s="1792"/>
    </row>
    <row r="1362" spans="5:6" x14ac:dyDescent="0.25">
      <c r="E1362" s="1791"/>
      <c r="F1362" s="1792"/>
    </row>
    <row r="1363" spans="5:6" x14ac:dyDescent="0.25">
      <c r="E1363" s="1791"/>
      <c r="F1363" s="1792"/>
    </row>
    <row r="1364" spans="5:6" x14ac:dyDescent="0.25">
      <c r="E1364" s="1791"/>
      <c r="F1364" s="1792"/>
    </row>
    <row r="1365" spans="5:6" x14ac:dyDescent="0.25">
      <c r="E1365" s="1791"/>
      <c r="F1365" s="1792"/>
    </row>
    <row r="1366" spans="5:6" x14ac:dyDescent="0.25">
      <c r="E1366" s="1791"/>
      <c r="F1366" s="1792"/>
    </row>
    <row r="1367" spans="5:6" x14ac:dyDescent="0.25">
      <c r="E1367" s="1791"/>
      <c r="F1367" s="1792"/>
    </row>
    <row r="1368" spans="5:6" x14ac:dyDescent="0.25">
      <c r="E1368" s="1791"/>
      <c r="F1368" s="1792"/>
    </row>
    <row r="1369" spans="5:6" x14ac:dyDescent="0.25">
      <c r="E1369" s="1791"/>
      <c r="F1369" s="1792"/>
    </row>
    <row r="1370" spans="5:6" x14ac:dyDescent="0.25">
      <c r="E1370" s="1791"/>
      <c r="F1370" s="1792"/>
    </row>
    <row r="1371" spans="5:6" x14ac:dyDescent="0.25">
      <c r="E1371" s="1791"/>
      <c r="F1371" s="1792"/>
    </row>
    <row r="1372" spans="5:6" x14ac:dyDescent="0.25">
      <c r="E1372" s="1791"/>
      <c r="F1372" s="1792"/>
    </row>
    <row r="1373" spans="5:6" x14ac:dyDescent="0.25">
      <c r="E1373" s="1791"/>
      <c r="F1373" s="1792"/>
    </row>
    <row r="1374" spans="5:6" x14ac:dyDescent="0.25">
      <c r="E1374" s="1791"/>
      <c r="F1374" s="1792"/>
    </row>
    <row r="1375" spans="5:6" x14ac:dyDescent="0.25">
      <c r="E1375" s="1791"/>
      <c r="F1375" s="1792"/>
    </row>
    <row r="1376" spans="5:6" x14ac:dyDescent="0.25">
      <c r="E1376" s="1791"/>
      <c r="F1376" s="1792"/>
    </row>
    <row r="1377" spans="5:6" x14ac:dyDescent="0.25">
      <c r="E1377" s="1791"/>
      <c r="F1377" s="1792"/>
    </row>
    <row r="1378" spans="5:6" x14ac:dyDescent="0.25">
      <c r="E1378" s="1791"/>
      <c r="F1378" s="1792"/>
    </row>
    <row r="1379" spans="5:6" x14ac:dyDescent="0.25">
      <c r="E1379" s="1791"/>
      <c r="F1379" s="1792"/>
    </row>
    <row r="1380" spans="5:6" x14ac:dyDescent="0.25">
      <c r="E1380" s="1791"/>
      <c r="F1380" s="1792"/>
    </row>
    <row r="1381" spans="5:6" x14ac:dyDescent="0.25">
      <c r="E1381" s="1791"/>
      <c r="F1381" s="1792"/>
    </row>
    <row r="1382" spans="5:6" x14ac:dyDescent="0.25">
      <c r="E1382" s="1791"/>
      <c r="F1382" s="1792"/>
    </row>
    <row r="1383" spans="5:6" x14ac:dyDescent="0.25">
      <c r="E1383" s="1791"/>
      <c r="F1383" s="1792"/>
    </row>
    <row r="1384" spans="5:6" x14ac:dyDescent="0.25">
      <c r="E1384" s="1791"/>
      <c r="F1384" s="1792"/>
    </row>
    <row r="1385" spans="5:6" x14ac:dyDescent="0.25">
      <c r="E1385" s="1791"/>
      <c r="F1385" s="1792"/>
    </row>
    <row r="1386" spans="5:6" x14ac:dyDescent="0.25">
      <c r="E1386" s="1791"/>
      <c r="F1386" s="1792"/>
    </row>
    <row r="1387" spans="5:6" x14ac:dyDescent="0.25">
      <c r="E1387" s="1791"/>
      <c r="F1387" s="1792"/>
    </row>
    <row r="1388" spans="5:6" x14ac:dyDescent="0.25">
      <c r="E1388" s="1791"/>
      <c r="F1388" s="1792"/>
    </row>
    <row r="1389" spans="5:6" x14ac:dyDescent="0.25">
      <c r="E1389" s="1791"/>
      <c r="F1389" s="1792"/>
    </row>
    <row r="1390" spans="5:6" x14ac:dyDescent="0.25">
      <c r="E1390" s="1791"/>
      <c r="F1390" s="1792"/>
    </row>
    <row r="1391" spans="5:6" x14ac:dyDescent="0.25">
      <c r="E1391" s="1791"/>
      <c r="F1391" s="1792"/>
    </row>
    <row r="1392" spans="5:6" x14ac:dyDescent="0.25">
      <c r="E1392" s="1791"/>
      <c r="F1392" s="1792"/>
    </row>
    <row r="1393" spans="5:6" x14ac:dyDescent="0.25">
      <c r="E1393" s="1791"/>
      <c r="F1393" s="1792"/>
    </row>
    <row r="1394" spans="5:6" x14ac:dyDescent="0.25">
      <c r="E1394" s="1791"/>
      <c r="F1394" s="1792"/>
    </row>
    <row r="1395" spans="5:6" x14ac:dyDescent="0.25">
      <c r="E1395" s="1791"/>
      <c r="F1395" s="1792"/>
    </row>
    <row r="1396" spans="5:6" x14ac:dyDescent="0.25">
      <c r="E1396" s="1791"/>
      <c r="F1396" s="1792"/>
    </row>
    <row r="1397" spans="5:6" x14ac:dyDescent="0.25">
      <c r="E1397" s="1791"/>
      <c r="F1397" s="1792"/>
    </row>
    <row r="1398" spans="5:6" x14ac:dyDescent="0.25">
      <c r="E1398" s="1791"/>
      <c r="F1398" s="1792"/>
    </row>
    <row r="1399" spans="5:6" x14ac:dyDescent="0.25">
      <c r="E1399" s="1791"/>
      <c r="F1399" s="1792"/>
    </row>
    <row r="1400" spans="5:6" x14ac:dyDescent="0.25">
      <c r="E1400" s="1791"/>
      <c r="F1400" s="1792"/>
    </row>
    <row r="1401" spans="5:6" x14ac:dyDescent="0.25">
      <c r="E1401" s="1791"/>
      <c r="F1401" s="1792"/>
    </row>
    <row r="1402" spans="5:6" x14ac:dyDescent="0.25">
      <c r="E1402" s="1791"/>
      <c r="F1402" s="1792"/>
    </row>
    <row r="1403" spans="5:6" x14ac:dyDescent="0.25">
      <c r="E1403" s="1791"/>
      <c r="F1403" s="1792"/>
    </row>
    <row r="1404" spans="5:6" x14ac:dyDescent="0.25">
      <c r="E1404" s="1791"/>
      <c r="F1404" s="1792"/>
    </row>
    <row r="1405" spans="5:6" x14ac:dyDescent="0.25">
      <c r="E1405" s="1791"/>
      <c r="F1405" s="1792"/>
    </row>
    <row r="1406" spans="5:6" x14ac:dyDescent="0.25">
      <c r="E1406" s="1791"/>
      <c r="F1406" s="1792"/>
    </row>
    <row r="1407" spans="5:6" x14ac:dyDescent="0.25">
      <c r="E1407" s="1791"/>
      <c r="F1407" s="1792"/>
    </row>
    <row r="1408" spans="5:6" x14ac:dyDescent="0.25">
      <c r="E1408" s="1791"/>
      <c r="F1408" s="1792"/>
    </row>
    <row r="1409" spans="5:6" x14ac:dyDescent="0.25">
      <c r="E1409" s="1791"/>
      <c r="F1409" s="1792"/>
    </row>
    <row r="1410" spans="5:6" x14ac:dyDescent="0.25">
      <c r="E1410" s="1791"/>
      <c r="F1410" s="1792"/>
    </row>
    <row r="1411" spans="5:6" x14ac:dyDescent="0.25">
      <c r="E1411" s="1791"/>
      <c r="F1411" s="1792"/>
    </row>
    <row r="1412" spans="5:6" x14ac:dyDescent="0.25">
      <c r="E1412" s="1791"/>
      <c r="F1412" s="1792"/>
    </row>
    <row r="1413" spans="5:6" x14ac:dyDescent="0.25">
      <c r="E1413" s="1791"/>
      <c r="F1413" s="1792"/>
    </row>
    <row r="1414" spans="5:6" x14ac:dyDescent="0.25">
      <c r="E1414" s="1791"/>
      <c r="F1414" s="1792"/>
    </row>
    <row r="1415" spans="5:6" x14ac:dyDescent="0.25">
      <c r="E1415" s="1791"/>
      <c r="F1415" s="1792"/>
    </row>
    <row r="1416" spans="5:6" x14ac:dyDescent="0.25">
      <c r="E1416" s="1791"/>
      <c r="F1416" s="1792"/>
    </row>
    <row r="1417" spans="5:6" x14ac:dyDescent="0.25">
      <c r="E1417" s="1791"/>
      <c r="F1417" s="1792"/>
    </row>
    <row r="1418" spans="5:6" x14ac:dyDescent="0.25">
      <c r="E1418" s="1791"/>
      <c r="F1418" s="1792"/>
    </row>
    <row r="1419" spans="5:6" x14ac:dyDescent="0.25">
      <c r="E1419" s="1791"/>
      <c r="F1419" s="1792"/>
    </row>
    <row r="1420" spans="5:6" x14ac:dyDescent="0.25">
      <c r="E1420" s="1791"/>
      <c r="F1420" s="1792"/>
    </row>
    <row r="1421" spans="5:6" x14ac:dyDescent="0.25">
      <c r="E1421" s="1791"/>
      <c r="F1421" s="1792"/>
    </row>
    <row r="1422" spans="5:6" x14ac:dyDescent="0.25">
      <c r="E1422" s="1791"/>
      <c r="F1422" s="1792"/>
    </row>
    <row r="1423" spans="5:6" x14ac:dyDescent="0.25">
      <c r="E1423" s="1791"/>
      <c r="F1423" s="1792"/>
    </row>
    <row r="1424" spans="5:6" x14ac:dyDescent="0.25">
      <c r="E1424" s="1791"/>
      <c r="F1424" s="1792"/>
    </row>
    <row r="1425" spans="5:6" x14ac:dyDescent="0.25">
      <c r="E1425" s="1791"/>
      <c r="F1425" s="1792"/>
    </row>
    <row r="1426" spans="5:6" x14ac:dyDescent="0.25">
      <c r="E1426" s="1791"/>
      <c r="F1426" s="1792"/>
    </row>
    <row r="1427" spans="5:6" x14ac:dyDescent="0.25">
      <c r="E1427" s="1791"/>
      <c r="F1427" s="1792"/>
    </row>
    <row r="1428" spans="5:6" x14ac:dyDescent="0.25">
      <c r="E1428" s="1791"/>
      <c r="F1428" s="1792"/>
    </row>
    <row r="1429" spans="5:6" x14ac:dyDescent="0.25">
      <c r="E1429" s="1791"/>
      <c r="F1429" s="1792"/>
    </row>
    <row r="1430" spans="5:6" x14ac:dyDescent="0.25">
      <c r="E1430" s="1791"/>
      <c r="F1430" s="1792"/>
    </row>
    <row r="1431" spans="5:6" x14ac:dyDescent="0.25">
      <c r="E1431" s="1791"/>
      <c r="F1431" s="1792"/>
    </row>
    <row r="1432" spans="5:6" x14ac:dyDescent="0.25">
      <c r="E1432" s="1791"/>
      <c r="F1432" s="1792"/>
    </row>
    <row r="1433" spans="5:6" x14ac:dyDescent="0.25">
      <c r="E1433" s="1791"/>
      <c r="F1433" s="1792"/>
    </row>
    <row r="1434" spans="5:6" x14ac:dyDescent="0.25">
      <c r="E1434" s="1791"/>
      <c r="F1434" s="1792"/>
    </row>
    <row r="1435" spans="5:6" x14ac:dyDescent="0.25">
      <c r="E1435" s="1791"/>
      <c r="F1435" s="1792"/>
    </row>
    <row r="1436" spans="5:6" x14ac:dyDescent="0.25">
      <c r="E1436" s="1791"/>
      <c r="F1436" s="1792"/>
    </row>
    <row r="1437" spans="5:6" x14ac:dyDescent="0.25">
      <c r="E1437" s="1791"/>
      <c r="F1437" s="1792"/>
    </row>
    <row r="1438" spans="5:6" x14ac:dyDescent="0.25">
      <c r="E1438" s="1791"/>
      <c r="F1438" s="1792"/>
    </row>
    <row r="1439" spans="5:6" x14ac:dyDescent="0.25">
      <c r="E1439" s="1791"/>
      <c r="F1439" s="1792"/>
    </row>
    <row r="1440" spans="5:6" x14ac:dyDescent="0.25">
      <c r="E1440" s="1791"/>
      <c r="F1440" s="1792"/>
    </row>
    <row r="1441" spans="5:6" x14ac:dyDescent="0.25">
      <c r="E1441" s="1791"/>
      <c r="F1441" s="1792"/>
    </row>
    <row r="1442" spans="5:6" x14ac:dyDescent="0.25">
      <c r="E1442" s="1791"/>
      <c r="F1442" s="1792"/>
    </row>
    <row r="1443" spans="5:6" x14ac:dyDescent="0.25">
      <c r="E1443" s="1791"/>
      <c r="F1443" s="1792"/>
    </row>
    <row r="1444" spans="5:6" x14ac:dyDescent="0.25">
      <c r="E1444" s="1791"/>
      <c r="F1444" s="1792"/>
    </row>
    <row r="1445" spans="5:6" x14ac:dyDescent="0.25">
      <c r="E1445" s="1791"/>
      <c r="F1445" s="1792"/>
    </row>
    <row r="1446" spans="5:6" x14ac:dyDescent="0.25">
      <c r="E1446" s="1791"/>
      <c r="F1446" s="1792"/>
    </row>
    <row r="1447" spans="5:6" x14ac:dyDescent="0.25">
      <c r="E1447" s="1791"/>
      <c r="F1447" s="1792"/>
    </row>
    <row r="1448" spans="5:6" x14ac:dyDescent="0.25">
      <c r="E1448" s="1791"/>
      <c r="F1448" s="1792"/>
    </row>
    <row r="1449" spans="5:6" x14ac:dyDescent="0.25">
      <c r="E1449" s="1791"/>
      <c r="F1449" s="1792"/>
    </row>
    <row r="1450" spans="5:6" x14ac:dyDescent="0.25">
      <c r="E1450" s="1791"/>
      <c r="F1450" s="1792"/>
    </row>
    <row r="1451" spans="5:6" x14ac:dyDescent="0.25">
      <c r="E1451" s="1791"/>
      <c r="F1451" s="1792"/>
    </row>
    <row r="1452" spans="5:6" x14ac:dyDescent="0.25">
      <c r="E1452" s="1791"/>
      <c r="F1452" s="1792"/>
    </row>
    <row r="1453" spans="5:6" x14ac:dyDescent="0.25">
      <c r="E1453" s="1791"/>
      <c r="F1453" s="1792"/>
    </row>
    <row r="1454" spans="5:6" x14ac:dyDescent="0.25">
      <c r="E1454" s="1791"/>
      <c r="F1454" s="1792"/>
    </row>
    <row r="1455" spans="5:6" x14ac:dyDescent="0.25">
      <c r="E1455" s="1791"/>
      <c r="F1455" s="1792"/>
    </row>
    <row r="1456" spans="5:6" x14ac:dyDescent="0.25">
      <c r="E1456" s="1791"/>
      <c r="F1456" s="1792"/>
    </row>
    <row r="1457" spans="5:6" x14ac:dyDescent="0.25">
      <c r="E1457" s="1791"/>
      <c r="F1457" s="1792"/>
    </row>
    <row r="1458" spans="5:6" x14ac:dyDescent="0.25">
      <c r="E1458" s="1791"/>
      <c r="F1458" s="1792"/>
    </row>
    <row r="1459" spans="5:6" x14ac:dyDescent="0.25">
      <c r="E1459" s="1791"/>
      <c r="F1459" s="1792"/>
    </row>
    <row r="1460" spans="5:6" x14ac:dyDescent="0.25">
      <c r="E1460" s="1791"/>
      <c r="F1460" s="1792"/>
    </row>
    <row r="1461" spans="5:6" x14ac:dyDescent="0.25">
      <c r="E1461" s="1791"/>
      <c r="F1461" s="1792"/>
    </row>
    <row r="1462" spans="5:6" x14ac:dyDescent="0.25">
      <c r="E1462" s="1791"/>
      <c r="F1462" s="1792"/>
    </row>
    <row r="1463" spans="5:6" x14ac:dyDescent="0.25">
      <c r="E1463" s="1791"/>
      <c r="F1463" s="1792"/>
    </row>
    <row r="1464" spans="5:6" x14ac:dyDescent="0.25">
      <c r="E1464" s="1791"/>
      <c r="F1464" s="1792"/>
    </row>
    <row r="1465" spans="5:6" x14ac:dyDescent="0.25">
      <c r="E1465" s="1791"/>
      <c r="F1465" s="1792"/>
    </row>
    <row r="1466" spans="5:6" x14ac:dyDescent="0.25">
      <c r="E1466" s="1791"/>
      <c r="F1466" s="1792"/>
    </row>
    <row r="1467" spans="5:6" x14ac:dyDescent="0.25">
      <c r="E1467" s="1791"/>
      <c r="F1467" s="1792"/>
    </row>
    <row r="1468" spans="5:6" x14ac:dyDescent="0.25">
      <c r="E1468" s="1791"/>
      <c r="F1468" s="1792"/>
    </row>
    <row r="1469" spans="5:6" x14ac:dyDescent="0.25">
      <c r="E1469" s="1791"/>
      <c r="F1469" s="1792"/>
    </row>
    <row r="1470" spans="5:6" x14ac:dyDescent="0.25">
      <c r="E1470" s="1791"/>
      <c r="F1470" s="1792"/>
    </row>
    <row r="1471" spans="5:6" x14ac:dyDescent="0.25">
      <c r="E1471" s="1791"/>
      <c r="F1471" s="1792"/>
    </row>
    <row r="1472" spans="5:6" x14ac:dyDescent="0.25">
      <c r="E1472" s="1791"/>
      <c r="F1472" s="1792"/>
    </row>
    <row r="1473" spans="5:6" x14ac:dyDescent="0.25">
      <c r="E1473" s="1791"/>
      <c r="F1473" s="1792"/>
    </row>
    <row r="1474" spans="5:6" x14ac:dyDescent="0.25">
      <c r="E1474" s="1791"/>
      <c r="F1474" s="1792"/>
    </row>
    <row r="1475" spans="5:6" x14ac:dyDescent="0.25">
      <c r="E1475" s="1791"/>
      <c r="F1475" s="1792"/>
    </row>
    <row r="1476" spans="5:6" x14ac:dyDescent="0.25">
      <c r="E1476" s="1791"/>
      <c r="F1476" s="1792"/>
    </row>
    <row r="1477" spans="5:6" x14ac:dyDescent="0.25">
      <c r="E1477" s="1791"/>
      <c r="F1477" s="1792"/>
    </row>
    <row r="1478" spans="5:6" x14ac:dyDescent="0.25">
      <c r="E1478" s="1791"/>
      <c r="F1478" s="1792"/>
    </row>
    <row r="1479" spans="5:6" x14ac:dyDescent="0.25">
      <c r="E1479" s="1791"/>
      <c r="F1479" s="1792"/>
    </row>
    <row r="1480" spans="5:6" x14ac:dyDescent="0.25">
      <c r="E1480" s="1791"/>
      <c r="F1480" s="1792"/>
    </row>
    <row r="1481" spans="5:6" x14ac:dyDescent="0.25">
      <c r="E1481" s="1791"/>
      <c r="F1481" s="1792"/>
    </row>
    <row r="1482" spans="5:6" x14ac:dyDescent="0.25">
      <c r="E1482" s="1791"/>
      <c r="F1482" s="1792"/>
    </row>
    <row r="1483" spans="5:6" x14ac:dyDescent="0.25">
      <c r="E1483" s="1791"/>
      <c r="F1483" s="1792"/>
    </row>
    <row r="1484" spans="5:6" x14ac:dyDescent="0.25">
      <c r="E1484" s="1791"/>
      <c r="F1484" s="1792"/>
    </row>
    <row r="1485" spans="5:6" x14ac:dyDescent="0.25">
      <c r="E1485" s="1791"/>
      <c r="F1485" s="1792"/>
    </row>
    <row r="1486" spans="5:6" x14ac:dyDescent="0.25">
      <c r="E1486" s="1791"/>
      <c r="F1486" s="1792"/>
    </row>
    <row r="1487" spans="5:6" x14ac:dyDescent="0.25">
      <c r="E1487" s="1791"/>
      <c r="F1487" s="1792"/>
    </row>
    <row r="1488" spans="5:6" x14ac:dyDescent="0.25">
      <c r="E1488" s="1791"/>
      <c r="F1488" s="1792"/>
    </row>
    <row r="1489" spans="5:6" x14ac:dyDescent="0.25">
      <c r="E1489" s="1791"/>
      <c r="F1489" s="1792"/>
    </row>
    <row r="1490" spans="5:6" x14ac:dyDescent="0.25">
      <c r="E1490" s="1791"/>
      <c r="F1490" s="1792"/>
    </row>
    <row r="1491" spans="5:6" x14ac:dyDescent="0.25">
      <c r="E1491" s="1791"/>
      <c r="F1491" s="1792"/>
    </row>
    <row r="1492" spans="5:6" x14ac:dyDescent="0.25">
      <c r="E1492" s="1791"/>
      <c r="F1492" s="1792"/>
    </row>
    <row r="1493" spans="5:6" x14ac:dyDescent="0.25">
      <c r="E1493" s="1791"/>
      <c r="F1493" s="1792"/>
    </row>
    <row r="1494" spans="5:6" x14ac:dyDescent="0.25">
      <c r="E1494" s="1791"/>
      <c r="F1494" s="1792"/>
    </row>
    <row r="1495" spans="5:6" x14ac:dyDescent="0.25">
      <c r="E1495" s="1791"/>
      <c r="F1495" s="1792"/>
    </row>
    <row r="1496" spans="5:6" x14ac:dyDescent="0.25">
      <c r="E1496" s="1791"/>
      <c r="F1496" s="1792"/>
    </row>
    <row r="1497" spans="5:6" x14ac:dyDescent="0.25">
      <c r="E1497" s="1791"/>
      <c r="F1497" s="1792"/>
    </row>
    <row r="1498" spans="5:6" x14ac:dyDescent="0.25">
      <c r="E1498" s="1791"/>
      <c r="F1498" s="1792"/>
    </row>
    <row r="1499" spans="5:6" x14ac:dyDescent="0.25">
      <c r="E1499" s="1791"/>
      <c r="F1499" s="1792"/>
    </row>
    <row r="1500" spans="5:6" x14ac:dyDescent="0.25">
      <c r="E1500" s="1791"/>
      <c r="F1500" s="1792"/>
    </row>
    <row r="1501" spans="5:6" x14ac:dyDescent="0.25">
      <c r="E1501" s="1791"/>
      <c r="F1501" s="1792"/>
    </row>
    <row r="1502" spans="5:6" x14ac:dyDescent="0.25">
      <c r="E1502" s="1791"/>
      <c r="F1502" s="1792"/>
    </row>
    <row r="1503" spans="5:6" x14ac:dyDescent="0.25">
      <c r="E1503" s="1791"/>
      <c r="F1503" s="1792"/>
    </row>
    <row r="1504" spans="5:6" x14ac:dyDescent="0.25">
      <c r="E1504" s="1791"/>
      <c r="F1504" s="1792"/>
    </row>
    <row r="1505" spans="5:6" x14ac:dyDescent="0.25">
      <c r="E1505" s="1791"/>
      <c r="F1505" s="1792"/>
    </row>
    <row r="1506" spans="5:6" x14ac:dyDescent="0.25">
      <c r="E1506" s="1791"/>
      <c r="F1506" s="1792"/>
    </row>
    <row r="1507" spans="5:6" x14ac:dyDescent="0.25">
      <c r="E1507" s="1791"/>
      <c r="F1507" s="1792"/>
    </row>
    <row r="1508" spans="5:6" x14ac:dyDescent="0.25">
      <c r="E1508" s="1791"/>
      <c r="F1508" s="1792"/>
    </row>
    <row r="1509" spans="5:6" x14ac:dyDescent="0.25">
      <c r="E1509" s="1791"/>
      <c r="F1509" s="1792"/>
    </row>
    <row r="1510" spans="5:6" x14ac:dyDescent="0.25">
      <c r="E1510" s="1791"/>
      <c r="F1510" s="1792"/>
    </row>
    <row r="1511" spans="5:6" x14ac:dyDescent="0.25">
      <c r="E1511" s="1791"/>
      <c r="F1511" s="1792"/>
    </row>
    <row r="1512" spans="5:6" x14ac:dyDescent="0.25">
      <c r="E1512" s="1791"/>
      <c r="F1512" s="1792"/>
    </row>
    <row r="1513" spans="5:6" x14ac:dyDescent="0.25">
      <c r="E1513" s="1791"/>
      <c r="F1513" s="1792"/>
    </row>
    <row r="1514" spans="5:6" x14ac:dyDescent="0.25">
      <c r="E1514" s="1791"/>
      <c r="F1514" s="1792"/>
    </row>
    <row r="1515" spans="5:6" x14ac:dyDescent="0.25">
      <c r="E1515" s="1791"/>
      <c r="F1515" s="1792"/>
    </row>
    <row r="1516" spans="5:6" x14ac:dyDescent="0.25">
      <c r="E1516" s="1791"/>
      <c r="F1516" s="1792"/>
    </row>
    <row r="1517" spans="5:6" x14ac:dyDescent="0.25">
      <c r="E1517" s="1791"/>
      <c r="F1517" s="1792"/>
    </row>
    <row r="1518" spans="5:6" x14ac:dyDescent="0.25">
      <c r="E1518" s="1791"/>
      <c r="F1518" s="1792"/>
    </row>
    <row r="1519" spans="5:6" x14ac:dyDescent="0.25">
      <c r="E1519" s="1791"/>
      <c r="F1519" s="1792"/>
    </row>
    <row r="1520" spans="5:6" x14ac:dyDescent="0.25">
      <c r="E1520" s="1791"/>
      <c r="F1520" s="1792"/>
    </row>
    <row r="1521" spans="5:6" x14ac:dyDescent="0.25">
      <c r="E1521" s="1791"/>
      <c r="F1521" s="1792"/>
    </row>
    <row r="1522" spans="5:6" x14ac:dyDescent="0.25">
      <c r="E1522" s="1791"/>
      <c r="F1522" s="1792"/>
    </row>
    <row r="1523" spans="5:6" x14ac:dyDescent="0.25">
      <c r="E1523" s="1791"/>
      <c r="F1523" s="1792"/>
    </row>
    <row r="1524" spans="5:6" x14ac:dyDescent="0.25">
      <c r="E1524" s="1791"/>
      <c r="F1524" s="1792"/>
    </row>
    <row r="1525" spans="5:6" x14ac:dyDescent="0.25">
      <c r="E1525" s="1791"/>
      <c r="F1525" s="1792"/>
    </row>
    <row r="1526" spans="5:6" x14ac:dyDescent="0.25">
      <c r="E1526" s="1791"/>
      <c r="F1526" s="1792"/>
    </row>
    <row r="1527" spans="5:6" x14ac:dyDescent="0.25">
      <c r="E1527" s="1791"/>
      <c r="F1527" s="1792"/>
    </row>
    <row r="1528" spans="5:6" x14ac:dyDescent="0.25">
      <c r="E1528" s="1791"/>
      <c r="F1528" s="1792"/>
    </row>
    <row r="1529" spans="5:6" x14ac:dyDescent="0.25">
      <c r="E1529" s="1791"/>
      <c r="F1529" s="1792"/>
    </row>
    <row r="1530" spans="5:6" x14ac:dyDescent="0.25">
      <c r="E1530" s="1791"/>
      <c r="F1530" s="1792"/>
    </row>
    <row r="1531" spans="5:6" x14ac:dyDescent="0.25">
      <c r="E1531" s="1791"/>
      <c r="F1531" s="1792"/>
    </row>
    <row r="1532" spans="5:6" x14ac:dyDescent="0.25">
      <c r="E1532" s="1791"/>
      <c r="F1532" s="1792"/>
    </row>
    <row r="1533" spans="5:6" x14ac:dyDescent="0.25">
      <c r="E1533" s="1791"/>
      <c r="F1533" s="1792"/>
    </row>
    <row r="1534" spans="5:6" x14ac:dyDescent="0.25">
      <c r="E1534" s="1791"/>
      <c r="F1534" s="1792"/>
    </row>
    <row r="1535" spans="5:6" x14ac:dyDescent="0.25">
      <c r="E1535" s="1791"/>
      <c r="F1535" s="1792"/>
    </row>
    <row r="1536" spans="5:6" x14ac:dyDescent="0.25">
      <c r="E1536" s="1791"/>
      <c r="F1536" s="1792"/>
    </row>
    <row r="1537" spans="5:6" x14ac:dyDescent="0.25">
      <c r="E1537" s="1791"/>
      <c r="F1537" s="1792"/>
    </row>
    <row r="1538" spans="5:6" x14ac:dyDescent="0.25">
      <c r="E1538" s="1791"/>
      <c r="F1538" s="1792"/>
    </row>
    <row r="1539" spans="5:6" x14ac:dyDescent="0.25">
      <c r="E1539" s="1791"/>
      <c r="F1539" s="1792"/>
    </row>
    <row r="1540" spans="5:6" x14ac:dyDescent="0.25">
      <c r="E1540" s="1791"/>
      <c r="F1540" s="1792"/>
    </row>
    <row r="1541" spans="5:6" x14ac:dyDescent="0.25">
      <c r="E1541" s="1791"/>
      <c r="F1541" s="1792"/>
    </row>
    <row r="1542" spans="5:6" x14ac:dyDescent="0.25">
      <c r="E1542" s="1791"/>
      <c r="F1542" s="1792"/>
    </row>
    <row r="1543" spans="5:6" x14ac:dyDescent="0.25">
      <c r="E1543" s="1791"/>
      <c r="F1543" s="1792"/>
    </row>
    <row r="1544" spans="5:6" x14ac:dyDescent="0.25">
      <c r="E1544" s="1791"/>
      <c r="F1544" s="1792"/>
    </row>
    <row r="1545" spans="5:6" x14ac:dyDescent="0.25">
      <c r="E1545" s="1791"/>
      <c r="F1545" s="1792"/>
    </row>
    <row r="1546" spans="5:6" x14ac:dyDescent="0.25">
      <c r="E1546" s="1791"/>
      <c r="F1546" s="1792"/>
    </row>
    <row r="1547" spans="5:6" x14ac:dyDescent="0.25">
      <c r="E1547" s="1791"/>
      <c r="F1547" s="1792"/>
    </row>
    <row r="1548" spans="5:6" x14ac:dyDescent="0.25">
      <c r="E1548" s="1791"/>
      <c r="F1548" s="1792"/>
    </row>
    <row r="1549" spans="5:6" x14ac:dyDescent="0.25">
      <c r="E1549" s="1791"/>
      <c r="F1549" s="1792"/>
    </row>
    <row r="1550" spans="5:6" x14ac:dyDescent="0.25">
      <c r="E1550" s="1791"/>
      <c r="F1550" s="1792"/>
    </row>
    <row r="1551" spans="5:6" x14ac:dyDescent="0.25">
      <c r="E1551" s="1791"/>
      <c r="F1551" s="1792"/>
    </row>
    <row r="1552" spans="5:6" x14ac:dyDescent="0.25">
      <c r="E1552" s="1791"/>
      <c r="F1552" s="1792"/>
    </row>
    <row r="1553" spans="5:6" x14ac:dyDescent="0.25">
      <c r="E1553" s="1791"/>
      <c r="F1553" s="1792"/>
    </row>
    <row r="1554" spans="5:6" x14ac:dyDescent="0.25">
      <c r="E1554" s="1791"/>
      <c r="F1554" s="1792"/>
    </row>
    <row r="1555" spans="5:6" x14ac:dyDescent="0.25">
      <c r="E1555" s="1791"/>
      <c r="F1555" s="1792"/>
    </row>
    <row r="1556" spans="5:6" x14ac:dyDescent="0.25">
      <c r="E1556" s="1791"/>
      <c r="F1556" s="1792"/>
    </row>
    <row r="1557" spans="5:6" x14ac:dyDescent="0.25">
      <c r="E1557" s="1791"/>
      <c r="F1557" s="1792"/>
    </row>
    <row r="1558" spans="5:6" x14ac:dyDescent="0.25">
      <c r="E1558" s="1791"/>
      <c r="F1558" s="1792"/>
    </row>
    <row r="1559" spans="5:6" x14ac:dyDescent="0.25">
      <c r="E1559" s="1791"/>
      <c r="F1559" s="1792"/>
    </row>
    <row r="1560" spans="5:6" x14ac:dyDescent="0.25">
      <c r="E1560" s="1791"/>
      <c r="F1560" s="1792"/>
    </row>
    <row r="1561" spans="5:6" x14ac:dyDescent="0.25">
      <c r="E1561" s="1791"/>
      <c r="F1561" s="1792"/>
    </row>
    <row r="1562" spans="5:6" x14ac:dyDescent="0.25">
      <c r="E1562" s="1791"/>
      <c r="F1562" s="1792"/>
    </row>
    <row r="1563" spans="5:6" x14ac:dyDescent="0.25">
      <c r="E1563" s="1791"/>
      <c r="F1563" s="1792"/>
    </row>
    <row r="1564" spans="5:6" x14ac:dyDescent="0.25">
      <c r="E1564" s="1791"/>
      <c r="F1564" s="1792"/>
    </row>
    <row r="1565" spans="5:6" x14ac:dyDescent="0.25">
      <c r="E1565" s="1791"/>
      <c r="F1565" s="1792"/>
    </row>
    <row r="1566" spans="5:6" x14ac:dyDescent="0.25">
      <c r="E1566" s="1791"/>
      <c r="F1566" s="1792"/>
    </row>
    <row r="1567" spans="5:6" x14ac:dyDescent="0.25">
      <c r="E1567" s="1791"/>
      <c r="F1567" s="1792"/>
    </row>
    <row r="1568" spans="5:6" x14ac:dyDescent="0.25">
      <c r="E1568" s="1791"/>
      <c r="F1568" s="1792"/>
    </row>
    <row r="1569" spans="5:6" x14ac:dyDescent="0.25">
      <c r="E1569" s="1791"/>
      <c r="F1569" s="1792"/>
    </row>
    <row r="1570" spans="5:6" x14ac:dyDescent="0.25">
      <c r="E1570" s="1791"/>
      <c r="F1570" s="1792"/>
    </row>
    <row r="1571" spans="5:6" x14ac:dyDescent="0.25">
      <c r="E1571" s="1791"/>
      <c r="F1571" s="1792"/>
    </row>
    <row r="1572" spans="5:6" x14ac:dyDescent="0.25">
      <c r="E1572" s="1791"/>
      <c r="F1572" s="1792"/>
    </row>
    <row r="1573" spans="5:6" x14ac:dyDescent="0.25">
      <c r="E1573" s="1791"/>
      <c r="F1573" s="1792"/>
    </row>
    <row r="1574" spans="5:6" x14ac:dyDescent="0.25">
      <c r="E1574" s="1791"/>
      <c r="F1574" s="1792"/>
    </row>
    <row r="1575" spans="5:6" x14ac:dyDescent="0.25">
      <c r="E1575" s="1791"/>
      <c r="F1575" s="1792"/>
    </row>
    <row r="1576" spans="5:6" x14ac:dyDescent="0.25">
      <c r="E1576" s="1791"/>
      <c r="F1576" s="1792"/>
    </row>
    <row r="1577" spans="5:6" x14ac:dyDescent="0.25">
      <c r="E1577" s="1791"/>
      <c r="F1577" s="1792"/>
    </row>
    <row r="1578" spans="5:6" x14ac:dyDescent="0.25">
      <c r="E1578" s="1791"/>
      <c r="F1578" s="1792"/>
    </row>
    <row r="1579" spans="5:6" x14ac:dyDescent="0.25">
      <c r="E1579" s="1791"/>
      <c r="F1579" s="1792"/>
    </row>
    <row r="1580" spans="5:6" x14ac:dyDescent="0.25">
      <c r="E1580" s="1791"/>
      <c r="F1580" s="1792"/>
    </row>
    <row r="1581" spans="5:6" x14ac:dyDescent="0.25">
      <c r="E1581" s="1791"/>
      <c r="F1581" s="1792"/>
    </row>
    <row r="1582" spans="5:6" x14ac:dyDescent="0.25">
      <c r="E1582" s="1791"/>
      <c r="F1582" s="1792"/>
    </row>
    <row r="1583" spans="5:6" x14ac:dyDescent="0.25">
      <c r="E1583" s="1791"/>
      <c r="F1583" s="1792"/>
    </row>
    <row r="1584" spans="5:6" x14ac:dyDescent="0.25">
      <c r="E1584" s="1791"/>
      <c r="F1584" s="1792"/>
    </row>
    <row r="1585" spans="5:6" x14ac:dyDescent="0.25">
      <c r="E1585" s="1791"/>
      <c r="F1585" s="1792"/>
    </row>
    <row r="1586" spans="5:6" x14ac:dyDescent="0.25">
      <c r="E1586" s="1791"/>
      <c r="F1586" s="1792"/>
    </row>
    <row r="1587" spans="5:6" x14ac:dyDescent="0.25">
      <c r="E1587" s="1791"/>
      <c r="F1587" s="1792"/>
    </row>
    <row r="1588" spans="5:6" x14ac:dyDescent="0.25">
      <c r="E1588" s="1791"/>
      <c r="F1588" s="1792"/>
    </row>
    <row r="1589" spans="5:6" x14ac:dyDescent="0.25">
      <c r="E1589" s="1791"/>
      <c r="F1589" s="1792"/>
    </row>
    <row r="1590" spans="5:6" x14ac:dyDescent="0.25">
      <c r="E1590" s="1791"/>
      <c r="F1590" s="1792"/>
    </row>
    <row r="1591" spans="5:6" x14ac:dyDescent="0.25">
      <c r="E1591" s="1791"/>
      <c r="F1591" s="1792"/>
    </row>
    <row r="1592" spans="5:6" x14ac:dyDescent="0.25">
      <c r="E1592" s="1791"/>
      <c r="F1592" s="1792"/>
    </row>
    <row r="1593" spans="5:6" x14ac:dyDescent="0.25">
      <c r="E1593" s="1791"/>
      <c r="F1593" s="1792"/>
    </row>
    <row r="1594" spans="5:6" x14ac:dyDescent="0.25">
      <c r="E1594" s="1791"/>
      <c r="F1594" s="1792"/>
    </row>
    <row r="1595" spans="5:6" x14ac:dyDescent="0.25">
      <c r="E1595" s="1791"/>
      <c r="F1595" s="1792"/>
    </row>
    <row r="1596" spans="5:6" x14ac:dyDescent="0.25">
      <c r="E1596" s="1791"/>
      <c r="F1596" s="1792"/>
    </row>
    <row r="1597" spans="5:6" x14ac:dyDescent="0.25">
      <c r="E1597" s="1791"/>
      <c r="F1597" s="1792"/>
    </row>
    <row r="1598" spans="5:6" x14ac:dyDescent="0.25">
      <c r="E1598" s="1791"/>
      <c r="F1598" s="1792"/>
    </row>
    <row r="1599" spans="5:6" x14ac:dyDescent="0.25">
      <c r="E1599" s="1791"/>
      <c r="F1599" s="1792"/>
    </row>
    <row r="1600" spans="5:6" x14ac:dyDescent="0.25">
      <c r="E1600" s="1791"/>
      <c r="F1600" s="1792"/>
    </row>
    <row r="1601" spans="5:6" x14ac:dyDescent="0.25">
      <c r="E1601" s="1791"/>
      <c r="F1601" s="1792"/>
    </row>
    <row r="1602" spans="5:6" x14ac:dyDescent="0.25">
      <c r="E1602" s="1791"/>
      <c r="F1602" s="1792"/>
    </row>
    <row r="1603" spans="5:6" x14ac:dyDescent="0.25">
      <c r="E1603" s="1791"/>
      <c r="F1603" s="1792"/>
    </row>
    <row r="1604" spans="5:6" x14ac:dyDescent="0.25">
      <c r="E1604" s="1791"/>
      <c r="F1604" s="1792"/>
    </row>
    <row r="1605" spans="5:6" x14ac:dyDescent="0.25">
      <c r="E1605" s="1791"/>
      <c r="F1605" s="1792"/>
    </row>
    <row r="1606" spans="5:6" x14ac:dyDescent="0.25">
      <c r="E1606" s="1791"/>
      <c r="F1606" s="1792"/>
    </row>
    <row r="1607" spans="5:6" x14ac:dyDescent="0.25">
      <c r="E1607" s="1791"/>
      <c r="F1607" s="1792"/>
    </row>
    <row r="1608" spans="5:6" x14ac:dyDescent="0.25">
      <c r="E1608" s="1791"/>
      <c r="F1608" s="1792"/>
    </row>
    <row r="1609" spans="5:6" x14ac:dyDescent="0.25">
      <c r="E1609" s="1791"/>
      <c r="F1609" s="1792"/>
    </row>
    <row r="1610" spans="5:6" x14ac:dyDescent="0.25">
      <c r="E1610" s="1791"/>
      <c r="F1610" s="1792"/>
    </row>
    <row r="1611" spans="5:6" x14ac:dyDescent="0.25">
      <c r="E1611" s="1791"/>
      <c r="F1611" s="1792"/>
    </row>
    <row r="1612" spans="5:6" x14ac:dyDescent="0.25">
      <c r="E1612" s="1791"/>
      <c r="F1612" s="1792"/>
    </row>
    <row r="1613" spans="5:6" x14ac:dyDescent="0.25">
      <c r="E1613" s="1791"/>
      <c r="F1613" s="1792"/>
    </row>
    <row r="1614" spans="5:6" x14ac:dyDescent="0.25">
      <c r="E1614" s="1791"/>
      <c r="F1614" s="1792"/>
    </row>
    <row r="1615" spans="5:6" x14ac:dyDescent="0.25">
      <c r="E1615" s="1791"/>
      <c r="F1615" s="1792"/>
    </row>
    <row r="1616" spans="5:6" x14ac:dyDescent="0.25">
      <c r="E1616" s="1791"/>
      <c r="F1616" s="1792"/>
    </row>
    <row r="1617" spans="5:6" x14ac:dyDescent="0.25">
      <c r="E1617" s="1791"/>
      <c r="F1617" s="1792"/>
    </row>
    <row r="1618" spans="5:6" x14ac:dyDescent="0.25">
      <c r="E1618" s="1791"/>
      <c r="F1618" s="1792"/>
    </row>
    <row r="1619" spans="5:6" x14ac:dyDescent="0.25">
      <c r="E1619" s="1791"/>
      <c r="F1619" s="1792"/>
    </row>
    <row r="1620" spans="5:6" x14ac:dyDescent="0.25">
      <c r="E1620" s="1791"/>
      <c r="F1620" s="1792"/>
    </row>
    <row r="1621" spans="5:6" x14ac:dyDescent="0.25">
      <c r="E1621" s="1791"/>
      <c r="F1621" s="1792"/>
    </row>
    <row r="1622" spans="5:6" x14ac:dyDescent="0.25">
      <c r="E1622" s="1791"/>
      <c r="F1622" s="1792"/>
    </row>
    <row r="1623" spans="5:6" x14ac:dyDescent="0.25">
      <c r="E1623" s="1791"/>
      <c r="F1623" s="1792"/>
    </row>
    <row r="1624" spans="5:6" x14ac:dyDescent="0.25">
      <c r="E1624" s="1791"/>
      <c r="F1624" s="1792"/>
    </row>
    <row r="1625" spans="5:6" x14ac:dyDescent="0.25">
      <c r="E1625" s="1791"/>
      <c r="F1625" s="1792"/>
    </row>
    <row r="1626" spans="5:6" x14ac:dyDescent="0.25">
      <c r="E1626" s="1791"/>
      <c r="F1626" s="1792"/>
    </row>
    <row r="1627" spans="5:6" x14ac:dyDescent="0.25">
      <c r="E1627" s="1791"/>
      <c r="F1627" s="1792"/>
    </row>
    <row r="1628" spans="5:6" x14ac:dyDescent="0.25">
      <c r="E1628" s="1791"/>
      <c r="F1628" s="1792"/>
    </row>
    <row r="1629" spans="5:6" x14ac:dyDescent="0.25">
      <c r="E1629" s="1791"/>
      <c r="F1629" s="1792"/>
    </row>
    <row r="1630" spans="5:6" x14ac:dyDescent="0.25">
      <c r="E1630" s="1791"/>
      <c r="F1630" s="1792"/>
    </row>
    <row r="1631" spans="5:6" x14ac:dyDescent="0.25">
      <c r="E1631" s="1791"/>
      <c r="F1631" s="1792"/>
    </row>
    <row r="1632" spans="5:6" x14ac:dyDescent="0.25">
      <c r="E1632" s="1791"/>
      <c r="F1632" s="1792"/>
    </row>
    <row r="1633" spans="5:6" x14ac:dyDescent="0.25">
      <c r="E1633" s="1791"/>
      <c r="F1633" s="1792"/>
    </row>
    <row r="1634" spans="5:6" x14ac:dyDescent="0.25">
      <c r="E1634" s="1791"/>
      <c r="F1634" s="1792"/>
    </row>
    <row r="1635" spans="5:6" x14ac:dyDescent="0.25">
      <c r="E1635" s="1791"/>
      <c r="F1635" s="1792"/>
    </row>
    <row r="1636" spans="5:6" x14ac:dyDescent="0.25">
      <c r="E1636" s="1791"/>
      <c r="F1636" s="1792"/>
    </row>
    <row r="1637" spans="5:6" x14ac:dyDescent="0.25">
      <c r="E1637" s="1791"/>
      <c r="F1637" s="1792"/>
    </row>
    <row r="1638" spans="5:6" x14ac:dyDescent="0.25">
      <c r="E1638" s="1791"/>
      <c r="F1638" s="1792"/>
    </row>
    <row r="1639" spans="5:6" x14ac:dyDescent="0.25">
      <c r="E1639" s="1791"/>
      <c r="F1639" s="1792"/>
    </row>
    <row r="1640" spans="5:6" x14ac:dyDescent="0.25">
      <c r="E1640" s="1791"/>
      <c r="F1640" s="1792"/>
    </row>
    <row r="1641" spans="5:6" x14ac:dyDescent="0.25">
      <c r="E1641" s="1791"/>
      <c r="F1641" s="1792"/>
    </row>
    <row r="1642" spans="5:6" x14ac:dyDescent="0.25">
      <c r="E1642" s="1791"/>
      <c r="F1642" s="1792"/>
    </row>
    <row r="1643" spans="5:6" x14ac:dyDescent="0.25">
      <c r="E1643" s="1791"/>
      <c r="F1643" s="1792"/>
    </row>
    <row r="1644" spans="5:6" x14ac:dyDescent="0.25">
      <c r="E1644" s="1791"/>
      <c r="F1644" s="1792"/>
    </row>
    <row r="1645" spans="5:6" x14ac:dyDescent="0.25">
      <c r="E1645" s="1791"/>
      <c r="F1645" s="1792"/>
    </row>
    <row r="1646" spans="5:6" x14ac:dyDescent="0.25">
      <c r="E1646" s="1791"/>
      <c r="F1646" s="1792"/>
    </row>
    <row r="1647" spans="5:6" x14ac:dyDescent="0.25">
      <c r="E1647" s="1791"/>
      <c r="F1647" s="1792"/>
    </row>
    <row r="1648" spans="5:6" x14ac:dyDescent="0.25">
      <c r="E1648" s="1791"/>
      <c r="F1648" s="1792"/>
    </row>
    <row r="1649" spans="5:6" x14ac:dyDescent="0.25">
      <c r="E1649" s="1791"/>
      <c r="F1649" s="1792"/>
    </row>
    <row r="1650" spans="5:6" x14ac:dyDescent="0.25">
      <c r="E1650" s="1791"/>
      <c r="F1650" s="1792"/>
    </row>
    <row r="1651" spans="5:6" x14ac:dyDescent="0.25">
      <c r="E1651" s="1791"/>
      <c r="F1651" s="1792"/>
    </row>
    <row r="1652" spans="5:6" x14ac:dyDescent="0.25">
      <c r="E1652" s="1791"/>
      <c r="F1652" s="1792"/>
    </row>
    <row r="1653" spans="5:6" x14ac:dyDescent="0.25">
      <c r="E1653" s="1791"/>
      <c r="F1653" s="1792"/>
    </row>
    <row r="1654" spans="5:6" x14ac:dyDescent="0.25">
      <c r="E1654" s="1791"/>
      <c r="F1654" s="1792"/>
    </row>
    <row r="1655" spans="5:6" x14ac:dyDescent="0.25">
      <c r="E1655" s="1791"/>
      <c r="F1655" s="1792"/>
    </row>
    <row r="1656" spans="5:6" x14ac:dyDescent="0.25">
      <c r="E1656" s="1791"/>
      <c r="F1656" s="1792"/>
    </row>
    <row r="1657" spans="5:6" x14ac:dyDescent="0.25">
      <c r="E1657" s="1791"/>
      <c r="F1657" s="1792"/>
    </row>
    <row r="1658" spans="5:6" x14ac:dyDescent="0.25">
      <c r="E1658" s="1791"/>
      <c r="F1658" s="1792"/>
    </row>
    <row r="1659" spans="5:6" x14ac:dyDescent="0.25">
      <c r="E1659" s="1791"/>
      <c r="F1659" s="1792"/>
    </row>
    <row r="1660" spans="5:6" x14ac:dyDescent="0.25">
      <c r="E1660" s="1791"/>
      <c r="F1660" s="1792"/>
    </row>
    <row r="1661" spans="5:6" x14ac:dyDescent="0.25">
      <c r="E1661" s="1791"/>
      <c r="F1661" s="1792"/>
    </row>
    <row r="1662" spans="5:6" x14ac:dyDescent="0.25">
      <c r="E1662" s="1791"/>
      <c r="F1662" s="1792"/>
    </row>
    <row r="1663" spans="5:6" x14ac:dyDescent="0.25">
      <c r="E1663" s="1791"/>
      <c r="F1663" s="1792"/>
    </row>
    <row r="1664" spans="5:6" x14ac:dyDescent="0.25">
      <c r="E1664" s="1791"/>
      <c r="F1664" s="1792"/>
    </row>
    <row r="1665" spans="5:6" x14ac:dyDescent="0.25">
      <c r="E1665" s="1791"/>
      <c r="F1665" s="1792"/>
    </row>
    <row r="1666" spans="5:6" x14ac:dyDescent="0.25">
      <c r="E1666" s="1791"/>
      <c r="F1666" s="1792"/>
    </row>
    <row r="1667" spans="5:6" x14ac:dyDescent="0.25">
      <c r="E1667" s="1791"/>
      <c r="F1667" s="1792"/>
    </row>
    <row r="1668" spans="5:6" x14ac:dyDescent="0.25">
      <c r="E1668" s="1791"/>
      <c r="F1668" s="1792"/>
    </row>
    <row r="1669" spans="5:6" x14ac:dyDescent="0.25">
      <c r="E1669" s="1791"/>
      <c r="F1669" s="1792"/>
    </row>
    <row r="1670" spans="5:6" x14ac:dyDescent="0.25">
      <c r="E1670" s="1791"/>
      <c r="F1670" s="1792"/>
    </row>
    <row r="1671" spans="5:6" x14ac:dyDescent="0.25">
      <c r="E1671" s="1791"/>
      <c r="F1671" s="1792"/>
    </row>
    <row r="1672" spans="5:6" x14ac:dyDescent="0.25">
      <c r="E1672" s="1791"/>
      <c r="F1672" s="1792"/>
    </row>
    <row r="1673" spans="5:6" x14ac:dyDescent="0.25">
      <c r="E1673" s="1791"/>
      <c r="F1673" s="1792"/>
    </row>
    <row r="1674" spans="5:6" x14ac:dyDescent="0.25">
      <c r="E1674" s="1791"/>
      <c r="F1674" s="1792"/>
    </row>
    <row r="1675" spans="5:6" x14ac:dyDescent="0.25">
      <c r="E1675" s="1791"/>
      <c r="F1675" s="1792"/>
    </row>
    <row r="1676" spans="5:6" x14ac:dyDescent="0.25">
      <c r="E1676" s="1791"/>
      <c r="F1676" s="1792"/>
    </row>
    <row r="1677" spans="5:6" x14ac:dyDescent="0.25">
      <c r="E1677" s="1791"/>
      <c r="F1677" s="1792"/>
    </row>
    <row r="1678" spans="5:6" x14ac:dyDescent="0.25">
      <c r="E1678" s="1791"/>
      <c r="F1678" s="1792"/>
    </row>
    <row r="1679" spans="5:6" x14ac:dyDescent="0.25">
      <c r="E1679" s="1791"/>
      <c r="F1679" s="1792"/>
    </row>
    <row r="1680" spans="5:6" x14ac:dyDescent="0.25">
      <c r="E1680" s="1791"/>
      <c r="F1680" s="1792"/>
    </row>
    <row r="1681" spans="5:6" x14ac:dyDescent="0.25">
      <c r="E1681" s="1791"/>
      <c r="F1681" s="1792"/>
    </row>
    <row r="1682" spans="5:6" x14ac:dyDescent="0.25">
      <c r="E1682" s="1791"/>
      <c r="F1682" s="1792"/>
    </row>
    <row r="1683" spans="5:6" x14ac:dyDescent="0.25">
      <c r="E1683" s="1791"/>
      <c r="F1683" s="1792"/>
    </row>
    <row r="1684" spans="5:6" x14ac:dyDescent="0.25">
      <c r="E1684" s="1791"/>
      <c r="F1684" s="1792"/>
    </row>
    <row r="1685" spans="5:6" x14ac:dyDescent="0.25">
      <c r="E1685" s="1791"/>
      <c r="F1685" s="1792"/>
    </row>
    <row r="1686" spans="5:6" x14ac:dyDescent="0.25">
      <c r="E1686" s="1791"/>
      <c r="F1686" s="1792"/>
    </row>
    <row r="1687" spans="5:6" x14ac:dyDescent="0.25">
      <c r="E1687" s="1791"/>
      <c r="F1687" s="1792"/>
    </row>
    <row r="1688" spans="5:6" x14ac:dyDescent="0.25">
      <c r="E1688" s="1791"/>
      <c r="F1688" s="1792"/>
    </row>
    <row r="1689" spans="5:6" x14ac:dyDescent="0.25">
      <c r="E1689" s="1791"/>
      <c r="F1689" s="1792"/>
    </row>
    <row r="1690" spans="5:6" x14ac:dyDescent="0.25">
      <c r="E1690" s="1791"/>
      <c r="F1690" s="1792"/>
    </row>
    <row r="1691" spans="5:6" x14ac:dyDescent="0.25">
      <c r="E1691" s="1791"/>
      <c r="F1691" s="1792"/>
    </row>
    <row r="1692" spans="5:6" x14ac:dyDescent="0.25">
      <c r="E1692" s="1791"/>
      <c r="F1692" s="1792"/>
    </row>
    <row r="1693" spans="5:6" x14ac:dyDescent="0.25">
      <c r="E1693" s="1791"/>
      <c r="F1693" s="1792"/>
    </row>
    <row r="1694" spans="5:6" x14ac:dyDescent="0.25">
      <c r="E1694" s="1791"/>
      <c r="F1694" s="1792"/>
    </row>
    <row r="1695" spans="5:6" x14ac:dyDescent="0.25">
      <c r="E1695" s="1791"/>
      <c r="F1695" s="1792"/>
    </row>
    <row r="1696" spans="5:6" x14ac:dyDescent="0.25">
      <c r="E1696" s="1791"/>
      <c r="F1696" s="1792"/>
    </row>
    <row r="1697" spans="5:6" x14ac:dyDescent="0.25">
      <c r="E1697" s="1791"/>
      <c r="F1697" s="1792"/>
    </row>
    <row r="1698" spans="5:6" x14ac:dyDescent="0.25">
      <c r="E1698" s="1791"/>
      <c r="F1698" s="1792"/>
    </row>
    <row r="1699" spans="5:6" x14ac:dyDescent="0.25">
      <c r="E1699" s="1791"/>
      <c r="F1699" s="1792"/>
    </row>
    <row r="1700" spans="5:6" x14ac:dyDescent="0.25">
      <c r="E1700" s="1791"/>
      <c r="F1700" s="1792"/>
    </row>
    <row r="1701" spans="5:6" x14ac:dyDescent="0.25">
      <c r="E1701" s="1791"/>
      <c r="F1701" s="1792"/>
    </row>
    <row r="1702" spans="5:6" x14ac:dyDescent="0.25">
      <c r="E1702" s="1791"/>
      <c r="F1702" s="1792"/>
    </row>
    <row r="1703" spans="5:6" x14ac:dyDescent="0.25">
      <c r="E1703" s="1791"/>
      <c r="F1703" s="1792"/>
    </row>
    <row r="1704" spans="5:6" x14ac:dyDescent="0.25">
      <c r="E1704" s="1791"/>
      <c r="F1704" s="1792"/>
    </row>
    <row r="1705" spans="5:6" x14ac:dyDescent="0.25">
      <c r="E1705" s="1791"/>
      <c r="F1705" s="1792"/>
    </row>
    <row r="1706" spans="5:6" x14ac:dyDescent="0.25">
      <c r="E1706" s="1791"/>
      <c r="F1706" s="1792"/>
    </row>
    <row r="1707" spans="5:6" x14ac:dyDescent="0.25">
      <c r="E1707" s="1791"/>
      <c r="F1707" s="1792"/>
    </row>
    <row r="1708" spans="5:6" x14ac:dyDescent="0.25">
      <c r="E1708" s="1791"/>
      <c r="F1708" s="1792"/>
    </row>
    <row r="1709" spans="5:6" x14ac:dyDescent="0.25">
      <c r="E1709" s="1791"/>
      <c r="F1709" s="1792"/>
    </row>
    <row r="1710" spans="5:6" x14ac:dyDescent="0.25">
      <c r="E1710" s="1791"/>
      <c r="F1710" s="1792"/>
    </row>
    <row r="1711" spans="5:6" x14ac:dyDescent="0.25">
      <c r="E1711" s="1791"/>
      <c r="F1711" s="1792"/>
    </row>
    <row r="1712" spans="5:6" x14ac:dyDescent="0.25">
      <c r="E1712" s="1791"/>
      <c r="F1712" s="1792"/>
    </row>
    <row r="1713" spans="5:6" x14ac:dyDescent="0.25">
      <c r="E1713" s="1791"/>
      <c r="F1713" s="1792"/>
    </row>
    <row r="1714" spans="5:6" x14ac:dyDescent="0.25">
      <c r="E1714" s="1791"/>
      <c r="F1714" s="1792"/>
    </row>
    <row r="1715" spans="5:6" x14ac:dyDescent="0.25">
      <c r="E1715" s="1791"/>
      <c r="F1715" s="1792"/>
    </row>
    <row r="1716" spans="5:6" x14ac:dyDescent="0.25">
      <c r="E1716" s="1791"/>
      <c r="F1716" s="1792"/>
    </row>
    <row r="1717" spans="5:6" x14ac:dyDescent="0.25">
      <c r="E1717" s="1791"/>
      <c r="F1717" s="1792"/>
    </row>
    <row r="1718" spans="5:6" x14ac:dyDescent="0.25">
      <c r="E1718" s="1791"/>
      <c r="F1718" s="1792"/>
    </row>
    <row r="1719" spans="5:6" x14ac:dyDescent="0.25">
      <c r="E1719" s="1791"/>
      <c r="F1719" s="1792"/>
    </row>
    <row r="1720" spans="5:6" x14ac:dyDescent="0.25">
      <c r="E1720" s="1791"/>
      <c r="F1720" s="1792"/>
    </row>
    <row r="1721" spans="5:6" x14ac:dyDescent="0.25">
      <c r="E1721" s="1791"/>
      <c r="F1721" s="1792"/>
    </row>
    <row r="1722" spans="5:6" x14ac:dyDescent="0.25">
      <c r="E1722" s="1791"/>
      <c r="F1722" s="1792"/>
    </row>
    <row r="1723" spans="5:6" x14ac:dyDescent="0.25">
      <c r="E1723" s="1791"/>
      <c r="F1723" s="1792"/>
    </row>
    <row r="1724" spans="5:6" x14ac:dyDescent="0.25">
      <c r="E1724" s="1791"/>
      <c r="F1724" s="1792"/>
    </row>
    <row r="1725" spans="5:6" x14ac:dyDescent="0.25">
      <c r="E1725" s="1791"/>
      <c r="F1725" s="1792"/>
    </row>
    <row r="1726" spans="5:6" x14ac:dyDescent="0.25">
      <c r="E1726" s="1791"/>
      <c r="F1726" s="1792"/>
    </row>
    <row r="1727" spans="5:6" x14ac:dyDescent="0.25">
      <c r="E1727" s="1791"/>
      <c r="F1727" s="1792"/>
    </row>
    <row r="1728" spans="5:6" x14ac:dyDescent="0.25">
      <c r="E1728" s="1791"/>
      <c r="F1728" s="1792"/>
    </row>
    <row r="1729" spans="5:6" x14ac:dyDescent="0.25">
      <c r="E1729" s="1791"/>
      <c r="F1729" s="1792"/>
    </row>
    <row r="1730" spans="5:6" x14ac:dyDescent="0.25">
      <c r="E1730" s="1791"/>
      <c r="F1730" s="1792"/>
    </row>
    <row r="1731" spans="5:6" x14ac:dyDescent="0.25">
      <c r="E1731" s="1791"/>
      <c r="F1731" s="1792"/>
    </row>
    <row r="1732" spans="5:6" x14ac:dyDescent="0.25">
      <c r="E1732" s="1791"/>
      <c r="F1732" s="1792"/>
    </row>
    <row r="1733" spans="5:6" x14ac:dyDescent="0.25">
      <c r="E1733" s="1791"/>
      <c r="F1733" s="1792"/>
    </row>
    <row r="1734" spans="5:6" x14ac:dyDescent="0.25">
      <c r="E1734" s="1791"/>
      <c r="F1734" s="1792"/>
    </row>
    <row r="1735" spans="5:6" x14ac:dyDescent="0.25">
      <c r="E1735" s="1791"/>
      <c r="F1735" s="1792"/>
    </row>
    <row r="1736" spans="5:6" x14ac:dyDescent="0.25">
      <c r="E1736" s="1791"/>
      <c r="F1736" s="1792"/>
    </row>
    <row r="1737" spans="5:6" x14ac:dyDescent="0.25">
      <c r="E1737" s="1791"/>
      <c r="F1737" s="1792"/>
    </row>
    <row r="1738" spans="5:6" x14ac:dyDescent="0.25">
      <c r="E1738" s="1791"/>
      <c r="F1738" s="1792"/>
    </row>
    <row r="1739" spans="5:6" x14ac:dyDescent="0.25">
      <c r="E1739" s="1791"/>
      <c r="F1739" s="1792"/>
    </row>
    <row r="1740" spans="5:6" x14ac:dyDescent="0.25">
      <c r="E1740" s="1791"/>
      <c r="F1740" s="1792"/>
    </row>
    <row r="1741" spans="5:6" x14ac:dyDescent="0.25">
      <c r="E1741" s="1791"/>
      <c r="F1741" s="1792"/>
    </row>
    <row r="1742" spans="5:6" x14ac:dyDescent="0.25">
      <c r="E1742" s="1791"/>
      <c r="F1742" s="1792"/>
    </row>
    <row r="1743" spans="5:6" x14ac:dyDescent="0.25">
      <c r="E1743" s="1791"/>
      <c r="F1743" s="1792"/>
    </row>
    <row r="1744" spans="5:6" x14ac:dyDescent="0.25">
      <c r="E1744" s="1791"/>
      <c r="F1744" s="1792"/>
    </row>
    <row r="1745" spans="5:6" x14ac:dyDescent="0.25">
      <c r="E1745" s="1791"/>
      <c r="F1745" s="1792"/>
    </row>
    <row r="1746" spans="5:6" x14ac:dyDescent="0.25">
      <c r="E1746" s="1791"/>
      <c r="F1746" s="1792"/>
    </row>
    <row r="1747" spans="5:6" x14ac:dyDescent="0.25">
      <c r="E1747" s="1791"/>
      <c r="F1747" s="1792"/>
    </row>
    <row r="1748" spans="5:6" x14ac:dyDescent="0.25">
      <c r="E1748" s="1791"/>
      <c r="F1748" s="1792"/>
    </row>
    <row r="1749" spans="5:6" x14ac:dyDescent="0.25">
      <c r="E1749" s="1791"/>
      <c r="F1749" s="1792"/>
    </row>
    <row r="1750" spans="5:6" x14ac:dyDescent="0.25">
      <c r="E1750" s="1791"/>
      <c r="F1750" s="1792"/>
    </row>
    <row r="1751" spans="5:6" x14ac:dyDescent="0.25">
      <c r="E1751" s="1791"/>
      <c r="F1751" s="1792"/>
    </row>
    <row r="1752" spans="5:6" x14ac:dyDescent="0.25">
      <c r="E1752" s="1791"/>
      <c r="F1752" s="1792"/>
    </row>
    <row r="1753" spans="5:6" x14ac:dyDescent="0.25">
      <c r="E1753" s="1791"/>
      <c r="F1753" s="1792"/>
    </row>
    <row r="1754" spans="5:6" x14ac:dyDescent="0.25">
      <c r="E1754" s="1791"/>
      <c r="F1754" s="1792"/>
    </row>
    <row r="1755" spans="5:6" x14ac:dyDescent="0.25">
      <c r="E1755" s="1791"/>
      <c r="F1755" s="1792"/>
    </row>
    <row r="1756" spans="5:6" x14ac:dyDescent="0.25">
      <c r="E1756" s="1791"/>
      <c r="F1756" s="1792"/>
    </row>
    <row r="1757" spans="5:6" x14ac:dyDescent="0.25">
      <c r="E1757" s="1791"/>
      <c r="F1757" s="1792"/>
    </row>
    <row r="1758" spans="5:6" x14ac:dyDescent="0.25">
      <c r="E1758" s="1791"/>
      <c r="F1758" s="1792"/>
    </row>
    <row r="1759" spans="5:6" x14ac:dyDescent="0.25">
      <c r="E1759" s="1791"/>
      <c r="F1759" s="1792"/>
    </row>
    <row r="1760" spans="5:6" x14ac:dyDescent="0.25">
      <c r="E1760" s="1791"/>
      <c r="F1760" s="1792"/>
    </row>
    <row r="1761" spans="5:6" x14ac:dyDescent="0.25">
      <c r="E1761" s="1791"/>
      <c r="F1761" s="1792"/>
    </row>
    <row r="1762" spans="5:6" x14ac:dyDescent="0.25">
      <c r="E1762" s="1791"/>
      <c r="F1762" s="1792"/>
    </row>
    <row r="1763" spans="5:6" x14ac:dyDescent="0.25">
      <c r="E1763" s="1791"/>
      <c r="F1763" s="1792"/>
    </row>
    <row r="1764" spans="5:6" x14ac:dyDescent="0.25">
      <c r="E1764" s="1791"/>
      <c r="F1764" s="1792"/>
    </row>
    <row r="1765" spans="5:6" x14ac:dyDescent="0.25">
      <c r="E1765" s="1791"/>
      <c r="F1765" s="1792"/>
    </row>
    <row r="1766" spans="5:6" x14ac:dyDescent="0.25">
      <c r="E1766" s="1791"/>
      <c r="F1766" s="1792"/>
    </row>
    <row r="1767" spans="5:6" x14ac:dyDescent="0.25">
      <c r="E1767" s="1791"/>
      <c r="F1767" s="1792"/>
    </row>
    <row r="1768" spans="5:6" x14ac:dyDescent="0.25">
      <c r="E1768" s="1791"/>
      <c r="F1768" s="1792"/>
    </row>
    <row r="1769" spans="5:6" x14ac:dyDescent="0.25">
      <c r="E1769" s="1791"/>
      <c r="F1769" s="1792"/>
    </row>
    <row r="1770" spans="5:6" x14ac:dyDescent="0.25">
      <c r="E1770" s="1791"/>
      <c r="F1770" s="1792"/>
    </row>
    <row r="1771" spans="5:6" x14ac:dyDescent="0.25">
      <c r="E1771" s="1791"/>
      <c r="F1771" s="1792"/>
    </row>
    <row r="1772" spans="5:6" x14ac:dyDescent="0.25">
      <c r="E1772" s="1791"/>
      <c r="F1772" s="1792"/>
    </row>
    <row r="1773" spans="5:6" x14ac:dyDescent="0.25">
      <c r="E1773" s="1791"/>
      <c r="F1773" s="1792"/>
    </row>
    <row r="1774" spans="5:6" x14ac:dyDescent="0.25">
      <c r="E1774" s="1791"/>
      <c r="F1774" s="1792"/>
    </row>
    <row r="1775" spans="5:6" x14ac:dyDescent="0.25">
      <c r="E1775" s="1791"/>
      <c r="F1775" s="1792"/>
    </row>
    <row r="1776" spans="5:6" x14ac:dyDescent="0.25">
      <c r="E1776" s="1791"/>
      <c r="F1776" s="1792"/>
    </row>
    <row r="1777" spans="5:6" x14ac:dyDescent="0.25">
      <c r="E1777" s="1791"/>
      <c r="F1777" s="1792"/>
    </row>
    <row r="1778" spans="5:6" x14ac:dyDescent="0.25">
      <c r="E1778" s="1791"/>
      <c r="F1778" s="1792"/>
    </row>
    <row r="1779" spans="5:6" x14ac:dyDescent="0.25">
      <c r="E1779" s="1791"/>
      <c r="F1779" s="1792"/>
    </row>
    <row r="1780" spans="5:6" x14ac:dyDescent="0.25">
      <c r="E1780" s="1791"/>
      <c r="F1780" s="1792"/>
    </row>
    <row r="1781" spans="5:6" x14ac:dyDescent="0.25">
      <c r="E1781" s="1791"/>
      <c r="F1781" s="1792"/>
    </row>
    <row r="1782" spans="5:6" x14ac:dyDescent="0.25">
      <c r="E1782" s="1791"/>
      <c r="F1782" s="1792"/>
    </row>
    <row r="1783" spans="5:6" x14ac:dyDescent="0.25">
      <c r="E1783" s="1791"/>
      <c r="F1783" s="1792"/>
    </row>
    <row r="1784" spans="5:6" x14ac:dyDescent="0.25">
      <c r="E1784" s="1791"/>
      <c r="F1784" s="1792"/>
    </row>
    <row r="1785" spans="5:6" x14ac:dyDescent="0.25">
      <c r="E1785" s="1791"/>
      <c r="F1785" s="1792"/>
    </row>
    <row r="1786" spans="5:6" x14ac:dyDescent="0.25">
      <c r="E1786" s="1791"/>
      <c r="F1786" s="1792"/>
    </row>
    <row r="1787" spans="5:6" x14ac:dyDescent="0.25">
      <c r="E1787" s="1791"/>
      <c r="F1787" s="1792"/>
    </row>
    <row r="1788" spans="5:6" x14ac:dyDescent="0.25">
      <c r="E1788" s="1791"/>
      <c r="F1788" s="1792"/>
    </row>
    <row r="1789" spans="5:6" x14ac:dyDescent="0.25">
      <c r="E1789" s="1791"/>
      <c r="F1789" s="1792"/>
    </row>
    <row r="1790" spans="5:6" x14ac:dyDescent="0.25">
      <c r="E1790" s="1791"/>
      <c r="F1790" s="1792"/>
    </row>
    <row r="1791" spans="5:6" x14ac:dyDescent="0.25">
      <c r="E1791" s="1791"/>
      <c r="F1791" s="1792"/>
    </row>
    <row r="1792" spans="5:6" x14ac:dyDescent="0.25">
      <c r="E1792" s="1791"/>
      <c r="F1792" s="1792"/>
    </row>
    <row r="1793" spans="5:6" x14ac:dyDescent="0.25">
      <c r="E1793" s="1791"/>
      <c r="F1793" s="1792"/>
    </row>
    <row r="1794" spans="5:6" x14ac:dyDescent="0.25">
      <c r="E1794" s="1791"/>
      <c r="F1794" s="1792"/>
    </row>
    <row r="1795" spans="5:6" x14ac:dyDescent="0.25">
      <c r="E1795" s="1791"/>
      <c r="F1795" s="1792"/>
    </row>
    <row r="1796" spans="5:6" x14ac:dyDescent="0.25">
      <c r="E1796" s="1791"/>
      <c r="F1796" s="1792"/>
    </row>
    <row r="1797" spans="5:6" x14ac:dyDescent="0.25">
      <c r="E1797" s="1791"/>
      <c r="F1797" s="1792"/>
    </row>
    <row r="1798" spans="5:6" x14ac:dyDescent="0.25">
      <c r="E1798" s="1791"/>
      <c r="F1798" s="1792"/>
    </row>
    <row r="1799" spans="5:6" x14ac:dyDescent="0.25">
      <c r="E1799" s="1791"/>
      <c r="F1799" s="1792"/>
    </row>
    <row r="1800" spans="5:6" x14ac:dyDescent="0.25">
      <c r="E1800" s="1791"/>
      <c r="F1800" s="1792"/>
    </row>
    <row r="1801" spans="5:6" x14ac:dyDescent="0.25">
      <c r="E1801" s="1791"/>
      <c r="F1801" s="1792"/>
    </row>
    <row r="1802" spans="5:6" x14ac:dyDescent="0.25">
      <c r="E1802" s="1791"/>
      <c r="F1802" s="1792"/>
    </row>
    <row r="1803" spans="5:6" x14ac:dyDescent="0.25">
      <c r="E1803" s="1791"/>
      <c r="F1803" s="1792"/>
    </row>
    <row r="1804" spans="5:6" x14ac:dyDescent="0.25">
      <c r="E1804" s="1791"/>
      <c r="F1804" s="1792"/>
    </row>
    <row r="1805" spans="5:6" x14ac:dyDescent="0.25">
      <c r="E1805" s="1791"/>
      <c r="F1805" s="1792"/>
    </row>
    <row r="1806" spans="5:6" x14ac:dyDescent="0.25">
      <c r="E1806" s="1791"/>
      <c r="F1806" s="1792"/>
    </row>
    <row r="1807" spans="5:6" x14ac:dyDescent="0.25">
      <c r="E1807" s="1791"/>
      <c r="F1807" s="1792"/>
    </row>
    <row r="1808" spans="5:6" x14ac:dyDescent="0.25">
      <c r="E1808" s="1791"/>
      <c r="F1808" s="1792"/>
    </row>
    <row r="1809" spans="5:6" x14ac:dyDescent="0.25">
      <c r="E1809" s="1791"/>
      <c r="F1809" s="1792"/>
    </row>
    <row r="1810" spans="5:6" x14ac:dyDescent="0.25">
      <c r="E1810" s="1791"/>
      <c r="F1810" s="1792"/>
    </row>
    <row r="1811" spans="5:6" x14ac:dyDescent="0.25">
      <c r="E1811" s="1791"/>
      <c r="F1811" s="1792"/>
    </row>
    <row r="1812" spans="5:6" x14ac:dyDescent="0.25">
      <c r="E1812" s="1791"/>
      <c r="F1812" s="1792"/>
    </row>
    <row r="1813" spans="5:6" x14ac:dyDescent="0.25">
      <c r="E1813" s="1791"/>
      <c r="F1813" s="1792"/>
    </row>
    <row r="1814" spans="5:6" x14ac:dyDescent="0.25">
      <c r="E1814" s="1791"/>
      <c r="F1814" s="1792"/>
    </row>
    <row r="1815" spans="5:6" x14ac:dyDescent="0.25">
      <c r="E1815" s="1791"/>
      <c r="F1815" s="1792"/>
    </row>
    <row r="1816" spans="5:6" x14ac:dyDescent="0.25">
      <c r="E1816" s="1791"/>
      <c r="F1816" s="1792"/>
    </row>
    <row r="1817" spans="5:6" x14ac:dyDescent="0.25">
      <c r="E1817" s="1791"/>
      <c r="F1817" s="1792"/>
    </row>
    <row r="1818" spans="5:6" x14ac:dyDescent="0.25">
      <c r="E1818" s="1791"/>
      <c r="F1818" s="1792"/>
    </row>
    <row r="1819" spans="5:6" x14ac:dyDescent="0.25">
      <c r="E1819" s="1791"/>
      <c r="F1819" s="1792"/>
    </row>
    <row r="1820" spans="5:6" x14ac:dyDescent="0.25">
      <c r="E1820" s="1791"/>
      <c r="F1820" s="1792"/>
    </row>
    <row r="1821" spans="5:6" x14ac:dyDescent="0.25">
      <c r="E1821" s="1791"/>
      <c r="F1821" s="1792"/>
    </row>
    <row r="1822" spans="5:6" x14ac:dyDescent="0.25">
      <c r="E1822" s="1791"/>
      <c r="F1822" s="1792"/>
    </row>
    <row r="1823" spans="5:6" x14ac:dyDescent="0.25">
      <c r="E1823" s="1791"/>
      <c r="F1823" s="1792"/>
    </row>
    <row r="1824" spans="5:6" x14ac:dyDescent="0.25">
      <c r="E1824" s="1791"/>
      <c r="F1824" s="1792"/>
    </row>
    <row r="1825" spans="5:6" x14ac:dyDescent="0.25">
      <c r="E1825" s="1791"/>
      <c r="F1825" s="1792"/>
    </row>
    <row r="1826" spans="5:6" x14ac:dyDescent="0.25">
      <c r="E1826" s="1791"/>
      <c r="F1826" s="1792"/>
    </row>
    <row r="1827" spans="5:6" x14ac:dyDescent="0.25">
      <c r="E1827" s="1791"/>
      <c r="F1827" s="1792"/>
    </row>
    <row r="1828" spans="5:6" x14ac:dyDescent="0.25">
      <c r="E1828" s="1791"/>
      <c r="F1828" s="1792"/>
    </row>
    <row r="1829" spans="5:6" x14ac:dyDescent="0.25">
      <c r="E1829" s="1791"/>
      <c r="F1829" s="1792"/>
    </row>
    <row r="1830" spans="5:6" x14ac:dyDescent="0.25">
      <c r="E1830" s="1791"/>
      <c r="F1830" s="1792"/>
    </row>
    <row r="1831" spans="5:6" x14ac:dyDescent="0.25">
      <c r="E1831" s="1791"/>
      <c r="F1831" s="1792"/>
    </row>
    <row r="1832" spans="5:6" x14ac:dyDescent="0.25">
      <c r="E1832" s="1791"/>
      <c r="F1832" s="1792"/>
    </row>
    <row r="1833" spans="5:6" x14ac:dyDescent="0.25">
      <c r="E1833" s="1791"/>
      <c r="F1833" s="1792"/>
    </row>
    <row r="1834" spans="5:6" x14ac:dyDescent="0.25">
      <c r="E1834" s="1791"/>
      <c r="F1834" s="1792"/>
    </row>
    <row r="1835" spans="5:6" x14ac:dyDescent="0.25">
      <c r="E1835" s="1791"/>
      <c r="F1835" s="1792"/>
    </row>
    <row r="1836" spans="5:6" x14ac:dyDescent="0.25">
      <c r="E1836" s="1791"/>
      <c r="F1836" s="1792"/>
    </row>
    <row r="1837" spans="5:6" x14ac:dyDescent="0.25">
      <c r="E1837" s="1791"/>
      <c r="F1837" s="1792"/>
    </row>
    <row r="1838" spans="5:6" x14ac:dyDescent="0.25">
      <c r="E1838" s="1791"/>
      <c r="F1838" s="1792"/>
    </row>
    <row r="1839" spans="5:6" x14ac:dyDescent="0.25">
      <c r="E1839" s="1791"/>
      <c r="F1839" s="1792"/>
    </row>
    <row r="1840" spans="5:6" x14ac:dyDescent="0.25">
      <c r="E1840" s="1791"/>
      <c r="F1840" s="1792"/>
    </row>
    <row r="1841" spans="5:6" x14ac:dyDescent="0.25">
      <c r="E1841" s="1791"/>
      <c r="F1841" s="1792"/>
    </row>
    <row r="1842" spans="5:6" x14ac:dyDescent="0.25">
      <c r="E1842" s="1791"/>
      <c r="F1842" s="1792"/>
    </row>
    <row r="1843" spans="5:6" x14ac:dyDescent="0.25">
      <c r="E1843" s="1791"/>
      <c r="F1843" s="1792"/>
    </row>
    <row r="1844" spans="5:6" x14ac:dyDescent="0.25">
      <c r="E1844" s="1791"/>
      <c r="F1844" s="1792"/>
    </row>
    <row r="1845" spans="5:6" x14ac:dyDescent="0.25">
      <c r="E1845" s="1791"/>
      <c r="F1845" s="1792"/>
    </row>
    <row r="1846" spans="5:6" x14ac:dyDescent="0.25">
      <c r="E1846" s="1791"/>
      <c r="F1846" s="1792"/>
    </row>
    <row r="1847" spans="5:6" x14ac:dyDescent="0.25">
      <c r="E1847" s="1791"/>
      <c r="F1847" s="1792"/>
    </row>
    <row r="1848" spans="5:6" x14ac:dyDescent="0.25">
      <c r="E1848" s="1791"/>
      <c r="F1848" s="1792"/>
    </row>
    <row r="1849" spans="5:6" x14ac:dyDescent="0.25">
      <c r="E1849" s="1791"/>
      <c r="F1849" s="1792"/>
    </row>
    <row r="1850" spans="5:6" x14ac:dyDescent="0.25">
      <c r="E1850" s="1791"/>
      <c r="F1850" s="1792"/>
    </row>
    <row r="1851" spans="5:6" x14ac:dyDescent="0.25">
      <c r="E1851" s="1791"/>
      <c r="F1851" s="1792"/>
    </row>
    <row r="1852" spans="5:6" x14ac:dyDescent="0.25">
      <c r="E1852" s="1791"/>
      <c r="F1852" s="1792"/>
    </row>
    <row r="1853" spans="5:6" x14ac:dyDescent="0.25">
      <c r="E1853" s="1791"/>
      <c r="F1853" s="1792"/>
    </row>
    <row r="1854" spans="5:6" x14ac:dyDescent="0.25">
      <c r="E1854" s="1791"/>
      <c r="F1854" s="1792"/>
    </row>
    <row r="1855" spans="5:6" x14ac:dyDescent="0.25">
      <c r="E1855" s="1791"/>
      <c r="F1855" s="1792"/>
    </row>
    <row r="1856" spans="5:6" x14ac:dyDescent="0.25">
      <c r="E1856" s="1791"/>
      <c r="F1856" s="1792"/>
    </row>
    <row r="1857" spans="5:6" x14ac:dyDescent="0.25">
      <c r="E1857" s="1791"/>
      <c r="F1857" s="1792"/>
    </row>
    <row r="1858" spans="5:6" x14ac:dyDescent="0.25">
      <c r="E1858" s="1791"/>
      <c r="F1858" s="1792"/>
    </row>
    <row r="1859" spans="5:6" x14ac:dyDescent="0.25">
      <c r="E1859" s="1791"/>
      <c r="F1859" s="1792"/>
    </row>
    <row r="1860" spans="5:6" x14ac:dyDescent="0.25">
      <c r="E1860" s="1791"/>
      <c r="F1860" s="1792"/>
    </row>
    <row r="1861" spans="5:6" x14ac:dyDescent="0.25">
      <c r="E1861" s="1791"/>
      <c r="F1861" s="1792"/>
    </row>
    <row r="1862" spans="5:6" x14ac:dyDescent="0.25">
      <c r="E1862" s="1791"/>
      <c r="F1862" s="1792"/>
    </row>
    <row r="1863" spans="5:6" x14ac:dyDescent="0.25">
      <c r="E1863" s="1791"/>
      <c r="F1863" s="1792"/>
    </row>
    <row r="1864" spans="5:6" x14ac:dyDescent="0.25">
      <c r="E1864" s="1791"/>
      <c r="F1864" s="1792"/>
    </row>
    <row r="1865" spans="5:6" x14ac:dyDescent="0.25">
      <c r="E1865" s="1791"/>
      <c r="F1865" s="1792"/>
    </row>
    <row r="1866" spans="5:6" x14ac:dyDescent="0.25">
      <c r="E1866" s="1791"/>
      <c r="F1866" s="1792"/>
    </row>
    <row r="1867" spans="5:6" x14ac:dyDescent="0.25">
      <c r="E1867" s="1791"/>
      <c r="F1867" s="1792"/>
    </row>
    <row r="1868" spans="5:6" x14ac:dyDescent="0.25">
      <c r="E1868" s="1791"/>
      <c r="F1868" s="1792"/>
    </row>
    <row r="1869" spans="5:6" x14ac:dyDescent="0.25">
      <c r="E1869" s="1791"/>
      <c r="F1869" s="1792"/>
    </row>
    <row r="1870" spans="5:6" x14ac:dyDescent="0.25">
      <c r="E1870" s="1791"/>
      <c r="F1870" s="1792"/>
    </row>
    <row r="1871" spans="5:6" x14ac:dyDescent="0.25">
      <c r="E1871" s="1791"/>
      <c r="F1871" s="1792"/>
    </row>
    <row r="1872" spans="5:6" x14ac:dyDescent="0.25">
      <c r="E1872" s="1791"/>
      <c r="F1872" s="1792"/>
    </row>
    <row r="1873" spans="5:6" x14ac:dyDescent="0.25">
      <c r="E1873" s="1791"/>
      <c r="F1873" s="1792"/>
    </row>
    <row r="1874" spans="5:6" x14ac:dyDescent="0.25">
      <c r="E1874" s="1791"/>
      <c r="F1874" s="1792"/>
    </row>
    <row r="1875" spans="5:6" x14ac:dyDescent="0.25">
      <c r="E1875" s="1791"/>
      <c r="F1875" s="1792"/>
    </row>
    <row r="1876" spans="5:6" x14ac:dyDescent="0.25">
      <c r="E1876" s="1791"/>
      <c r="F1876" s="1792"/>
    </row>
    <row r="1877" spans="5:6" x14ac:dyDescent="0.25">
      <c r="E1877" s="1791"/>
      <c r="F1877" s="1792"/>
    </row>
    <row r="1878" spans="5:6" x14ac:dyDescent="0.25">
      <c r="E1878" s="1791"/>
      <c r="F1878" s="1792"/>
    </row>
    <row r="1879" spans="5:6" x14ac:dyDescent="0.25">
      <c r="E1879" s="1791"/>
      <c r="F1879" s="1792"/>
    </row>
    <row r="1880" spans="5:6" x14ac:dyDescent="0.25">
      <c r="E1880" s="1791"/>
      <c r="F1880" s="1792"/>
    </row>
    <row r="1881" spans="5:6" x14ac:dyDescent="0.25">
      <c r="E1881" s="1791"/>
      <c r="F1881" s="1792"/>
    </row>
    <row r="1882" spans="5:6" x14ac:dyDescent="0.25">
      <c r="E1882" s="1791"/>
      <c r="F1882" s="1792"/>
    </row>
    <row r="1883" spans="5:6" x14ac:dyDescent="0.25">
      <c r="E1883" s="1791"/>
      <c r="F1883" s="1792"/>
    </row>
    <row r="1884" spans="5:6" x14ac:dyDescent="0.25">
      <c r="E1884" s="1791"/>
      <c r="F1884" s="1792"/>
    </row>
    <row r="1885" spans="5:6" x14ac:dyDescent="0.25">
      <c r="E1885" s="1791"/>
      <c r="F1885" s="1792"/>
    </row>
    <row r="1886" spans="5:6" x14ac:dyDescent="0.25">
      <c r="E1886" s="1791"/>
      <c r="F1886" s="1792"/>
    </row>
    <row r="1887" spans="5:6" x14ac:dyDescent="0.25">
      <c r="E1887" s="1791"/>
      <c r="F1887" s="1792"/>
    </row>
    <row r="1888" spans="5:6" x14ac:dyDescent="0.25">
      <c r="E1888" s="1791"/>
      <c r="F1888" s="1792"/>
    </row>
    <row r="1889" spans="5:6" x14ac:dyDescent="0.25">
      <c r="E1889" s="1791"/>
      <c r="F1889" s="1792"/>
    </row>
    <row r="1890" spans="5:6" x14ac:dyDescent="0.25">
      <c r="E1890" s="1791"/>
      <c r="F1890" s="1792"/>
    </row>
    <row r="1891" spans="5:6" x14ac:dyDescent="0.25">
      <c r="E1891" s="1791"/>
      <c r="F1891" s="1792"/>
    </row>
    <row r="1892" spans="5:6" x14ac:dyDescent="0.25">
      <c r="E1892" s="1791"/>
      <c r="F1892" s="1792"/>
    </row>
    <row r="1893" spans="5:6" x14ac:dyDescent="0.25">
      <c r="E1893" s="1791"/>
      <c r="F1893" s="1792"/>
    </row>
    <row r="1894" spans="5:6" x14ac:dyDescent="0.25">
      <c r="E1894" s="1791"/>
      <c r="F1894" s="1792"/>
    </row>
    <row r="1895" spans="5:6" x14ac:dyDescent="0.25">
      <c r="E1895" s="1791"/>
      <c r="F1895" s="1792"/>
    </row>
    <row r="1896" spans="5:6" x14ac:dyDescent="0.25">
      <c r="E1896" s="1791"/>
      <c r="F1896" s="1792"/>
    </row>
    <row r="1897" spans="5:6" x14ac:dyDescent="0.25">
      <c r="E1897" s="1791"/>
      <c r="F1897" s="1792"/>
    </row>
    <row r="1898" spans="5:6" x14ac:dyDescent="0.25">
      <c r="E1898" s="1791"/>
      <c r="F1898" s="1792"/>
    </row>
    <row r="1899" spans="5:6" x14ac:dyDescent="0.25">
      <c r="E1899" s="1791"/>
      <c r="F1899" s="1792"/>
    </row>
    <row r="1900" spans="5:6" x14ac:dyDescent="0.25">
      <c r="E1900" s="1791"/>
      <c r="F1900" s="1792"/>
    </row>
    <row r="1901" spans="5:6" x14ac:dyDescent="0.25">
      <c r="E1901" s="1791"/>
      <c r="F1901" s="1792"/>
    </row>
    <row r="1902" spans="5:6" x14ac:dyDescent="0.25">
      <c r="E1902" s="1791"/>
      <c r="F1902" s="1792"/>
    </row>
    <row r="1903" spans="5:6" x14ac:dyDescent="0.25">
      <c r="E1903" s="1791"/>
      <c r="F1903" s="1792"/>
    </row>
    <row r="1904" spans="5:6" x14ac:dyDescent="0.25">
      <c r="E1904" s="1791"/>
      <c r="F1904" s="1792"/>
    </row>
    <row r="1905" spans="5:6" x14ac:dyDescent="0.25">
      <c r="E1905" s="1791"/>
      <c r="F1905" s="1792"/>
    </row>
    <row r="1906" spans="5:6" x14ac:dyDescent="0.25">
      <c r="E1906" s="1791"/>
      <c r="F1906" s="1792"/>
    </row>
    <row r="1907" spans="5:6" x14ac:dyDescent="0.25">
      <c r="E1907" s="1791"/>
      <c r="F1907" s="1792"/>
    </row>
    <row r="1908" spans="5:6" x14ac:dyDescent="0.25">
      <c r="E1908" s="1791"/>
      <c r="F1908" s="1792"/>
    </row>
    <row r="1909" spans="5:6" x14ac:dyDescent="0.25">
      <c r="E1909" s="1791"/>
      <c r="F1909" s="1792"/>
    </row>
    <row r="1910" spans="5:6" x14ac:dyDescent="0.25">
      <c r="E1910" s="1791"/>
      <c r="F1910" s="1792"/>
    </row>
    <row r="1911" spans="5:6" x14ac:dyDescent="0.25">
      <c r="E1911" s="1791"/>
      <c r="F1911" s="1792"/>
    </row>
    <row r="1912" spans="5:6" x14ac:dyDescent="0.25">
      <c r="E1912" s="1791"/>
      <c r="F1912" s="1792"/>
    </row>
    <row r="1913" spans="5:6" x14ac:dyDescent="0.25">
      <c r="E1913" s="1791"/>
      <c r="F1913" s="1792"/>
    </row>
    <row r="1914" spans="5:6" x14ac:dyDescent="0.25">
      <c r="E1914" s="1791"/>
      <c r="F1914" s="1792"/>
    </row>
    <row r="1915" spans="5:6" x14ac:dyDescent="0.25">
      <c r="E1915" s="1791"/>
      <c r="F1915" s="1792"/>
    </row>
    <row r="1916" spans="5:6" x14ac:dyDescent="0.25">
      <c r="E1916" s="1791"/>
      <c r="F1916" s="1792"/>
    </row>
    <row r="1917" spans="5:6" x14ac:dyDescent="0.25">
      <c r="E1917" s="1791"/>
      <c r="F1917" s="1792"/>
    </row>
    <row r="1918" spans="5:6" x14ac:dyDescent="0.25">
      <c r="E1918" s="1791"/>
      <c r="F1918" s="1792"/>
    </row>
    <row r="1919" spans="5:6" x14ac:dyDescent="0.25">
      <c r="E1919" s="1791"/>
      <c r="F1919" s="1792"/>
    </row>
    <row r="1920" spans="5:6" x14ac:dyDescent="0.25">
      <c r="E1920" s="1791"/>
      <c r="F1920" s="1792"/>
    </row>
    <row r="1921" spans="5:6" x14ac:dyDescent="0.25">
      <c r="E1921" s="1791"/>
      <c r="F1921" s="1792"/>
    </row>
    <row r="1922" spans="5:6" x14ac:dyDescent="0.25">
      <c r="E1922" s="1791"/>
      <c r="F1922" s="1792"/>
    </row>
    <row r="1923" spans="5:6" x14ac:dyDescent="0.25">
      <c r="E1923" s="1791"/>
      <c r="F1923" s="1792"/>
    </row>
    <row r="1924" spans="5:6" x14ac:dyDescent="0.25">
      <c r="E1924" s="1791"/>
      <c r="F1924" s="1792"/>
    </row>
    <row r="1925" spans="5:6" x14ac:dyDescent="0.25">
      <c r="E1925" s="1791"/>
      <c r="F1925" s="1792"/>
    </row>
    <row r="1926" spans="5:6" x14ac:dyDescent="0.25">
      <c r="E1926" s="1791"/>
      <c r="F1926" s="1792"/>
    </row>
    <row r="1927" spans="5:6" x14ac:dyDescent="0.25">
      <c r="E1927" s="1791"/>
      <c r="F1927" s="1792"/>
    </row>
    <row r="1928" spans="5:6" x14ac:dyDescent="0.25">
      <c r="E1928" s="1791"/>
      <c r="F1928" s="1792"/>
    </row>
    <row r="1929" spans="5:6" x14ac:dyDescent="0.25">
      <c r="E1929" s="1791"/>
      <c r="F1929" s="1792"/>
    </row>
    <row r="1930" spans="5:6" x14ac:dyDescent="0.25">
      <c r="E1930" s="1791"/>
      <c r="F1930" s="1792"/>
    </row>
    <row r="1931" spans="5:6" x14ac:dyDescent="0.25">
      <c r="E1931" s="1791"/>
      <c r="F1931" s="1792"/>
    </row>
    <row r="1932" spans="5:6" x14ac:dyDescent="0.25">
      <c r="E1932" s="1791"/>
      <c r="F1932" s="1792"/>
    </row>
    <row r="1933" spans="5:6" x14ac:dyDescent="0.25">
      <c r="E1933" s="1791"/>
      <c r="F1933" s="1792"/>
    </row>
    <row r="1934" spans="5:6" x14ac:dyDescent="0.25">
      <c r="E1934" s="1791"/>
      <c r="F1934" s="1792"/>
    </row>
    <row r="1935" spans="5:6" x14ac:dyDescent="0.25">
      <c r="E1935" s="1791"/>
      <c r="F1935" s="1792"/>
    </row>
    <row r="1936" spans="5:6" x14ac:dyDescent="0.25">
      <c r="E1936" s="1791"/>
      <c r="F1936" s="1792"/>
    </row>
    <row r="1937" spans="5:6" x14ac:dyDescent="0.25">
      <c r="E1937" s="1791"/>
      <c r="F1937" s="1792"/>
    </row>
    <row r="1938" spans="5:6" x14ac:dyDescent="0.25">
      <c r="E1938" s="1791"/>
      <c r="F1938" s="1792"/>
    </row>
    <row r="1939" spans="5:6" x14ac:dyDescent="0.25">
      <c r="E1939" s="1791"/>
      <c r="F1939" s="1792"/>
    </row>
    <row r="1940" spans="5:6" x14ac:dyDescent="0.25">
      <c r="E1940" s="1791"/>
      <c r="F1940" s="1792"/>
    </row>
    <row r="1941" spans="5:6" x14ac:dyDescent="0.25">
      <c r="E1941" s="1791"/>
      <c r="F1941" s="1792"/>
    </row>
    <row r="1942" spans="5:6" x14ac:dyDescent="0.25">
      <c r="E1942" s="1791"/>
      <c r="F1942" s="1792"/>
    </row>
    <row r="1943" spans="5:6" x14ac:dyDescent="0.25">
      <c r="E1943" s="1791"/>
      <c r="F1943" s="1792"/>
    </row>
    <row r="1944" spans="5:6" x14ac:dyDescent="0.25">
      <c r="E1944" s="1791"/>
      <c r="F1944" s="1792"/>
    </row>
    <row r="1945" spans="5:6" x14ac:dyDescent="0.25">
      <c r="E1945" s="1791"/>
      <c r="F1945" s="1792"/>
    </row>
    <row r="1946" spans="5:6" x14ac:dyDescent="0.25">
      <c r="E1946" s="1791"/>
      <c r="F1946" s="1792"/>
    </row>
    <row r="1947" spans="5:6" x14ac:dyDescent="0.25">
      <c r="E1947" s="1791"/>
      <c r="F1947" s="1792"/>
    </row>
    <row r="1948" spans="5:6" x14ac:dyDescent="0.25">
      <c r="E1948" s="1791"/>
      <c r="F1948" s="1792"/>
    </row>
    <row r="1949" spans="5:6" x14ac:dyDescent="0.25">
      <c r="E1949" s="1791"/>
      <c r="F1949" s="1792"/>
    </row>
    <row r="1950" spans="5:6" x14ac:dyDescent="0.25">
      <c r="E1950" s="1791"/>
      <c r="F1950" s="1792"/>
    </row>
    <row r="1951" spans="5:6" x14ac:dyDescent="0.25">
      <c r="E1951" s="1791"/>
      <c r="F1951" s="1792"/>
    </row>
    <row r="1952" spans="5:6" x14ac:dyDescent="0.25">
      <c r="E1952" s="1791"/>
      <c r="F1952" s="1792"/>
    </row>
    <row r="1953" spans="5:6" x14ac:dyDescent="0.25">
      <c r="E1953" s="1791"/>
      <c r="F1953" s="1792"/>
    </row>
    <row r="1954" spans="5:6" x14ac:dyDescent="0.25">
      <c r="E1954" s="1791"/>
      <c r="F1954" s="1792"/>
    </row>
    <row r="1955" spans="5:6" x14ac:dyDescent="0.25">
      <c r="E1955" s="1791"/>
      <c r="F1955" s="1792"/>
    </row>
    <row r="1956" spans="5:6" x14ac:dyDescent="0.25">
      <c r="E1956" s="1791"/>
      <c r="F1956" s="1792"/>
    </row>
    <row r="1957" spans="5:6" x14ac:dyDescent="0.25">
      <c r="E1957" s="1791"/>
      <c r="F1957" s="1792"/>
    </row>
    <row r="1958" spans="5:6" x14ac:dyDescent="0.25">
      <c r="E1958" s="1791"/>
      <c r="F1958" s="1792"/>
    </row>
    <row r="1959" spans="5:6" x14ac:dyDescent="0.25">
      <c r="E1959" s="1791"/>
      <c r="F1959" s="1792"/>
    </row>
    <row r="1960" spans="5:6" x14ac:dyDescent="0.25">
      <c r="E1960" s="1791"/>
      <c r="F1960" s="1792"/>
    </row>
    <row r="1961" spans="5:6" x14ac:dyDescent="0.25">
      <c r="E1961" s="1791"/>
      <c r="F1961" s="1792"/>
    </row>
    <row r="1962" spans="5:6" x14ac:dyDescent="0.25">
      <c r="E1962" s="1791"/>
      <c r="F1962" s="1792"/>
    </row>
    <row r="1963" spans="5:6" x14ac:dyDescent="0.25">
      <c r="E1963" s="1791"/>
      <c r="F1963" s="1792"/>
    </row>
    <row r="1964" spans="5:6" x14ac:dyDescent="0.25">
      <c r="E1964" s="1791"/>
      <c r="F1964" s="1792"/>
    </row>
    <row r="1965" spans="5:6" x14ac:dyDescent="0.25">
      <c r="E1965" s="1791"/>
      <c r="F1965" s="1792"/>
    </row>
    <row r="1966" spans="5:6" x14ac:dyDescent="0.25">
      <c r="E1966" s="1791"/>
      <c r="F1966" s="1792"/>
    </row>
    <row r="1967" spans="5:6" x14ac:dyDescent="0.25">
      <c r="E1967" s="1791"/>
      <c r="F1967" s="1792"/>
    </row>
    <row r="1968" spans="5:6" x14ac:dyDescent="0.25">
      <c r="E1968" s="1791"/>
      <c r="F1968" s="1792"/>
    </row>
    <row r="1969" spans="5:6" x14ac:dyDescent="0.25">
      <c r="E1969" s="1791"/>
      <c r="F1969" s="1792"/>
    </row>
    <row r="1970" spans="5:6" x14ac:dyDescent="0.25">
      <c r="E1970" s="1791"/>
      <c r="F1970" s="1792"/>
    </row>
    <row r="1971" spans="5:6" x14ac:dyDescent="0.25">
      <c r="E1971" s="1791"/>
      <c r="F1971" s="1792"/>
    </row>
    <row r="1972" spans="5:6" x14ac:dyDescent="0.25">
      <c r="E1972" s="1791"/>
      <c r="F1972" s="1792"/>
    </row>
    <row r="1973" spans="5:6" x14ac:dyDescent="0.25">
      <c r="E1973" s="1791"/>
      <c r="F1973" s="1792"/>
    </row>
    <row r="1974" spans="5:6" x14ac:dyDescent="0.25">
      <c r="E1974" s="1791"/>
      <c r="F1974" s="1792"/>
    </row>
    <row r="1975" spans="5:6" x14ac:dyDescent="0.25">
      <c r="E1975" s="1791"/>
      <c r="F1975" s="1792"/>
    </row>
    <row r="1976" spans="5:6" x14ac:dyDescent="0.25">
      <c r="E1976" s="1791"/>
      <c r="F1976" s="1792"/>
    </row>
    <row r="1977" spans="5:6" x14ac:dyDescent="0.25">
      <c r="E1977" s="1791"/>
      <c r="F1977" s="1792"/>
    </row>
    <row r="1978" spans="5:6" x14ac:dyDescent="0.25">
      <c r="E1978" s="1791"/>
      <c r="F1978" s="1792"/>
    </row>
    <row r="1979" spans="5:6" x14ac:dyDescent="0.25">
      <c r="E1979" s="1791"/>
      <c r="F1979" s="1792"/>
    </row>
    <row r="1980" spans="5:6" x14ac:dyDescent="0.25">
      <c r="E1980" s="1791"/>
      <c r="F1980" s="1792"/>
    </row>
    <row r="1981" spans="5:6" x14ac:dyDescent="0.25">
      <c r="E1981" s="1791"/>
      <c r="F1981" s="1792"/>
    </row>
    <row r="1982" spans="5:6" x14ac:dyDescent="0.25">
      <c r="E1982" s="1791"/>
      <c r="F1982" s="1792"/>
    </row>
    <row r="1983" spans="5:6" x14ac:dyDescent="0.25">
      <c r="E1983" s="1791"/>
      <c r="F1983" s="1792"/>
    </row>
    <row r="1984" spans="5:6" x14ac:dyDescent="0.25">
      <c r="E1984" s="1791"/>
      <c r="F1984" s="1792"/>
    </row>
    <row r="1985" spans="5:6" x14ac:dyDescent="0.25">
      <c r="E1985" s="1791"/>
      <c r="F1985" s="1792"/>
    </row>
    <row r="1986" spans="5:6" x14ac:dyDescent="0.25">
      <c r="E1986" s="1791"/>
      <c r="F1986" s="1792"/>
    </row>
    <row r="1987" spans="5:6" x14ac:dyDescent="0.25">
      <c r="E1987" s="1791"/>
      <c r="F1987" s="1792"/>
    </row>
    <row r="1988" spans="5:6" x14ac:dyDescent="0.25">
      <c r="E1988" s="1791"/>
      <c r="F1988" s="1792"/>
    </row>
    <row r="1989" spans="5:6" x14ac:dyDescent="0.25">
      <c r="E1989" s="1791"/>
      <c r="F1989" s="1792"/>
    </row>
    <row r="1990" spans="5:6" x14ac:dyDescent="0.25">
      <c r="E1990" s="1791"/>
      <c r="F1990" s="1792"/>
    </row>
    <row r="1991" spans="5:6" x14ac:dyDescent="0.25">
      <c r="E1991" s="1791"/>
      <c r="F1991" s="1792"/>
    </row>
    <row r="1992" spans="5:6" x14ac:dyDescent="0.25">
      <c r="E1992" s="1791"/>
      <c r="F1992" s="1792"/>
    </row>
    <row r="1993" spans="5:6" x14ac:dyDescent="0.25">
      <c r="E1993" s="1791"/>
      <c r="F1993" s="1792"/>
    </row>
    <row r="1994" spans="5:6" x14ac:dyDescent="0.25">
      <c r="E1994" s="1791"/>
      <c r="F1994" s="1792"/>
    </row>
    <row r="1995" spans="5:6" x14ac:dyDescent="0.25">
      <c r="E1995" s="1791"/>
      <c r="F1995" s="1792"/>
    </row>
    <row r="1996" spans="5:6" x14ac:dyDescent="0.25">
      <c r="E1996" s="1791"/>
      <c r="F1996" s="1792"/>
    </row>
    <row r="1997" spans="5:6" x14ac:dyDescent="0.25">
      <c r="E1997" s="1791"/>
      <c r="F1997" s="1792"/>
    </row>
    <row r="1998" spans="5:6" x14ac:dyDescent="0.25">
      <c r="E1998" s="1791"/>
      <c r="F1998" s="1792"/>
    </row>
    <row r="1999" spans="5:6" x14ac:dyDescent="0.25">
      <c r="E1999" s="1791"/>
      <c r="F1999" s="1792"/>
    </row>
    <row r="2000" spans="5:6" x14ac:dyDescent="0.25">
      <c r="E2000" s="1791"/>
      <c r="F2000" s="1792"/>
    </row>
    <row r="2001" spans="5:6" x14ac:dyDescent="0.25">
      <c r="E2001" s="1791"/>
      <c r="F2001" s="1792"/>
    </row>
    <row r="2002" spans="5:6" x14ac:dyDescent="0.25">
      <c r="E2002" s="1791"/>
      <c r="F2002" s="1792"/>
    </row>
    <row r="2003" spans="5:6" x14ac:dyDescent="0.25">
      <c r="E2003" s="1791"/>
      <c r="F2003" s="1792"/>
    </row>
    <row r="2004" spans="5:6" x14ac:dyDescent="0.25">
      <c r="E2004" s="1791"/>
      <c r="F2004" s="1792"/>
    </row>
    <row r="2005" spans="5:6" x14ac:dyDescent="0.25">
      <c r="E2005" s="1791"/>
      <c r="F2005" s="1792"/>
    </row>
    <row r="2006" spans="5:6" x14ac:dyDescent="0.25">
      <c r="E2006" s="1791"/>
      <c r="F2006" s="1792"/>
    </row>
    <row r="2007" spans="5:6" x14ac:dyDescent="0.25">
      <c r="E2007" s="1791"/>
      <c r="F2007" s="1792"/>
    </row>
    <row r="2008" spans="5:6" x14ac:dyDescent="0.25">
      <c r="E2008" s="1791"/>
      <c r="F2008" s="1792"/>
    </row>
    <row r="2009" spans="5:6" x14ac:dyDescent="0.25">
      <c r="E2009" s="1791"/>
      <c r="F2009" s="1792"/>
    </row>
    <row r="2010" spans="5:6" x14ac:dyDescent="0.25">
      <c r="E2010" s="1791"/>
      <c r="F2010" s="1792"/>
    </row>
    <row r="2011" spans="5:6" x14ac:dyDescent="0.25">
      <c r="E2011" s="1791"/>
      <c r="F2011" s="1792"/>
    </row>
    <row r="2012" spans="5:6" x14ac:dyDescent="0.25">
      <c r="E2012" s="1791"/>
      <c r="F2012" s="1792"/>
    </row>
    <row r="2013" spans="5:6" x14ac:dyDescent="0.25">
      <c r="E2013" s="1791"/>
      <c r="F2013" s="1792"/>
    </row>
    <row r="2014" spans="5:6" x14ac:dyDescent="0.25">
      <c r="E2014" s="1791"/>
      <c r="F2014" s="1792"/>
    </row>
    <row r="2015" spans="5:6" x14ac:dyDescent="0.25">
      <c r="E2015" s="1791"/>
      <c r="F2015" s="1792"/>
    </row>
    <row r="2016" spans="5:6" x14ac:dyDescent="0.25">
      <c r="E2016" s="1791"/>
      <c r="F2016" s="1792"/>
    </row>
    <row r="2017" spans="5:6" x14ac:dyDescent="0.25">
      <c r="E2017" s="1791"/>
      <c r="F2017" s="1792"/>
    </row>
    <row r="2018" spans="5:6" x14ac:dyDescent="0.25">
      <c r="E2018" s="1791"/>
      <c r="F2018" s="1792"/>
    </row>
    <row r="2019" spans="5:6" x14ac:dyDescent="0.25">
      <c r="E2019" s="1791"/>
      <c r="F2019" s="1792"/>
    </row>
    <row r="2020" spans="5:6" x14ac:dyDescent="0.25">
      <c r="E2020" s="1791"/>
      <c r="F2020" s="1792"/>
    </row>
    <row r="2021" spans="5:6" x14ac:dyDescent="0.25">
      <c r="E2021" s="1791"/>
      <c r="F2021" s="1792"/>
    </row>
    <row r="2022" spans="5:6" x14ac:dyDescent="0.25">
      <c r="E2022" s="1791"/>
      <c r="F2022" s="1792"/>
    </row>
    <row r="2023" spans="5:6" x14ac:dyDescent="0.25">
      <c r="E2023" s="1791"/>
      <c r="F2023" s="1792"/>
    </row>
    <row r="2024" spans="5:6" x14ac:dyDescent="0.25">
      <c r="E2024" s="1791"/>
      <c r="F2024" s="1792"/>
    </row>
    <row r="2025" spans="5:6" x14ac:dyDescent="0.25">
      <c r="E2025" s="1791"/>
      <c r="F2025" s="1792"/>
    </row>
    <row r="2026" spans="5:6" x14ac:dyDescent="0.25">
      <c r="E2026" s="1791"/>
      <c r="F2026" s="1792"/>
    </row>
    <row r="2027" spans="5:6" x14ac:dyDescent="0.25">
      <c r="E2027" s="1791"/>
      <c r="F2027" s="1792"/>
    </row>
    <row r="2028" spans="5:6" x14ac:dyDescent="0.25">
      <c r="E2028" s="1791"/>
      <c r="F2028" s="1792"/>
    </row>
    <row r="2029" spans="5:6" x14ac:dyDescent="0.25">
      <c r="E2029" s="1791"/>
      <c r="F2029" s="1792"/>
    </row>
  </sheetData>
  <mergeCells count="12">
    <mergeCell ref="A71:E71"/>
    <mergeCell ref="A87:E87"/>
    <mergeCell ref="A1:F1"/>
    <mergeCell ref="A2:F2"/>
    <mergeCell ref="A3:F3"/>
    <mergeCell ref="A5:A6"/>
    <mergeCell ref="B5:B6"/>
    <mergeCell ref="C5:C6"/>
    <mergeCell ref="D5:D6"/>
    <mergeCell ref="E5:E6"/>
    <mergeCell ref="F5:F6"/>
    <mergeCell ref="A43:E43"/>
  </mergeCells>
  <pageMargins left="0.74803149606299213" right="0.35433070866141736" top="0.98425196850393704" bottom="0.98425196850393704" header="0.51181102362204722" footer="0.51181102362204722"/>
  <pageSetup paperSize="9" scale="72" fitToHeight="3" orientation="portrait" r:id="rId1"/>
  <headerFooter alignWithMargins="0">
    <oddFooter>&amp;L&amp;A&amp;R&amp;P of &amp;N</oddFooter>
  </headerFooter>
  <rowBreaks count="2" manualBreakCount="2">
    <brk id="43" max="5" man="1"/>
    <brk id="71"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3"/>
  <sheetViews>
    <sheetView view="pageBreakPreview" zoomScale="90" zoomScaleNormal="100" zoomScaleSheetLayoutView="90" workbookViewId="0">
      <pane ySplit="5" topLeftCell="A6" activePane="bottomLeft" state="frozen"/>
      <selection activeCell="A5" sqref="A5:F5"/>
      <selection pane="bottomLeft" activeCell="B197" sqref="B197"/>
    </sheetView>
  </sheetViews>
  <sheetFormatPr defaultColWidth="9.1796875" defaultRowHeight="12.5" x14ac:dyDescent="0.25"/>
  <cols>
    <col min="1" max="1" width="8.7265625" style="509" customWidth="1"/>
    <col min="2" max="2" width="66.81640625" style="439" customWidth="1"/>
    <col min="3" max="3" width="7.54296875" style="439" customWidth="1"/>
    <col min="4" max="4" width="9.453125" style="439" customWidth="1"/>
    <col min="5" max="5" width="12.1796875" style="1080" customWidth="1"/>
    <col min="6" max="6" width="14.1796875" style="1249" customWidth="1"/>
    <col min="7" max="7" width="27" style="967" customWidth="1"/>
    <col min="8" max="8" width="9.1796875" style="439"/>
    <col min="9" max="9" width="11.26953125" style="439" bestFit="1" customWidth="1"/>
    <col min="10" max="16384" width="9.1796875" style="439"/>
  </cols>
  <sheetData>
    <row r="1" spans="1:6" ht="13" x14ac:dyDescent="0.25">
      <c r="A1" s="2095" t="s">
        <v>0</v>
      </c>
      <c r="B1" s="2095"/>
      <c r="C1" s="2095"/>
      <c r="D1" s="2095"/>
      <c r="E1" s="2095"/>
      <c r="F1" s="2095"/>
    </row>
    <row r="2" spans="1:6" ht="13" x14ac:dyDescent="0.25">
      <c r="A2" s="2095" t="s">
        <v>2491</v>
      </c>
      <c r="B2" s="2095"/>
      <c r="C2" s="2095"/>
      <c r="D2" s="2095"/>
      <c r="E2" s="2095"/>
      <c r="F2" s="2095"/>
    </row>
    <row r="3" spans="1:6" ht="13" x14ac:dyDescent="0.25">
      <c r="A3" s="2096" t="s">
        <v>1975</v>
      </c>
      <c r="B3" s="2096"/>
      <c r="C3" s="2096"/>
      <c r="D3" s="2096"/>
      <c r="E3" s="2096"/>
      <c r="F3" s="2096"/>
    </row>
    <row r="4" spans="1:6" ht="13" x14ac:dyDescent="0.3">
      <c r="A4" s="833" t="s">
        <v>1955</v>
      </c>
      <c r="C4" s="441"/>
      <c r="D4" s="441"/>
    </row>
    <row r="5" spans="1:6" ht="13" x14ac:dyDescent="0.3">
      <c r="A5" s="1248" t="s">
        <v>1</v>
      </c>
      <c r="B5" s="1248" t="s">
        <v>2</v>
      </c>
      <c r="C5" s="1248" t="s">
        <v>3</v>
      </c>
      <c r="D5" s="1248" t="s">
        <v>4</v>
      </c>
      <c r="E5" s="1250" t="s">
        <v>156</v>
      </c>
      <c r="F5" s="1251" t="s">
        <v>157</v>
      </c>
    </row>
    <row r="6" spans="1:6" ht="14.25" customHeight="1" x14ac:dyDescent="0.3">
      <c r="A6" s="472"/>
      <c r="B6" s="562" t="s">
        <v>85</v>
      </c>
      <c r="C6" s="473"/>
      <c r="D6" s="473"/>
      <c r="E6" s="867"/>
      <c r="F6" s="1252"/>
    </row>
    <row r="7" spans="1:6" ht="25" x14ac:dyDescent="0.25">
      <c r="A7" s="472"/>
      <c r="B7" s="456" t="s">
        <v>1648</v>
      </c>
      <c r="C7" s="473"/>
      <c r="D7" s="473"/>
      <c r="E7" s="867"/>
      <c r="F7" s="1252"/>
    </row>
    <row r="8" spans="1:6" x14ac:dyDescent="0.25">
      <c r="A8" s="472"/>
      <c r="B8" s="472"/>
      <c r="C8" s="473"/>
      <c r="D8" s="473"/>
      <c r="E8" s="867"/>
      <c r="F8" s="1252"/>
    </row>
    <row r="9" spans="1:6" x14ac:dyDescent="0.25">
      <c r="A9" s="472"/>
      <c r="B9" s="834" t="s">
        <v>158</v>
      </c>
      <c r="C9" s="473"/>
      <c r="D9" s="473"/>
      <c r="E9" s="1257"/>
      <c r="F9" s="1254"/>
    </row>
    <row r="10" spans="1:6" x14ac:dyDescent="0.25">
      <c r="A10" s="472" t="s">
        <v>159</v>
      </c>
      <c r="B10" s="449" t="s">
        <v>222</v>
      </c>
      <c r="C10" s="453" t="s">
        <v>160</v>
      </c>
      <c r="D10" s="453">
        <f>0.63*6</f>
        <v>3.7800000000000002</v>
      </c>
      <c r="E10" s="867"/>
      <c r="F10" s="1227">
        <f>D10*E10</f>
        <v>0</v>
      </c>
    </row>
    <row r="11" spans="1:6" x14ac:dyDescent="0.25">
      <c r="A11" s="472"/>
      <c r="B11" s="834" t="s">
        <v>161</v>
      </c>
      <c r="C11" s="473"/>
      <c r="D11" s="473"/>
      <c r="E11" s="1257"/>
      <c r="F11" s="1254"/>
    </row>
    <row r="12" spans="1:6" x14ac:dyDescent="0.25">
      <c r="A12" s="472"/>
      <c r="B12" s="472"/>
      <c r="C12" s="473"/>
      <c r="D12" s="473"/>
      <c r="E12" s="1257"/>
      <c r="F12" s="1254"/>
    </row>
    <row r="13" spans="1:6" ht="25" x14ac:dyDescent="0.25">
      <c r="A13" s="472"/>
      <c r="B13" s="456" t="s">
        <v>162</v>
      </c>
      <c r="C13" s="473"/>
      <c r="D13" s="473"/>
      <c r="E13" s="1257"/>
      <c r="F13" s="1254"/>
    </row>
    <row r="14" spans="1:6" x14ac:dyDescent="0.25">
      <c r="A14" s="472"/>
      <c r="B14" s="472"/>
      <c r="C14" s="473"/>
      <c r="D14" s="473"/>
      <c r="E14" s="1257"/>
      <c r="F14" s="1254"/>
    </row>
    <row r="15" spans="1:6" x14ac:dyDescent="0.25">
      <c r="A15" s="472" t="s">
        <v>163</v>
      </c>
      <c r="B15" s="472" t="s">
        <v>164</v>
      </c>
      <c r="C15" s="453" t="s">
        <v>19</v>
      </c>
      <c r="D15" s="453">
        <v>4</v>
      </c>
      <c r="E15" s="867"/>
      <c r="F15" s="1227">
        <f>D15*E15</f>
        <v>0</v>
      </c>
    </row>
    <row r="16" spans="1:6" x14ac:dyDescent="0.25">
      <c r="A16" s="472"/>
      <c r="B16" s="472"/>
      <c r="C16" s="473"/>
      <c r="D16" s="453"/>
      <c r="E16" s="867"/>
      <c r="F16" s="1227"/>
    </row>
    <row r="17" spans="1:7" x14ac:dyDescent="0.25">
      <c r="A17" s="472"/>
      <c r="B17" s="834" t="s">
        <v>165</v>
      </c>
      <c r="C17" s="473"/>
      <c r="D17" s="453"/>
      <c r="E17" s="867"/>
      <c r="F17" s="1227"/>
    </row>
    <row r="18" spans="1:7" x14ac:dyDescent="0.25">
      <c r="A18" s="472"/>
      <c r="B18" s="472"/>
      <c r="C18" s="473"/>
      <c r="D18" s="453"/>
      <c r="E18" s="867"/>
      <c r="F18" s="1227"/>
    </row>
    <row r="19" spans="1:7" ht="25" x14ac:dyDescent="0.25">
      <c r="A19" s="472"/>
      <c r="B19" s="498" t="s">
        <v>166</v>
      </c>
      <c r="C19" s="473"/>
      <c r="D19" s="453"/>
      <c r="E19" s="867"/>
      <c r="F19" s="1227"/>
    </row>
    <row r="20" spans="1:7" x14ac:dyDescent="0.25">
      <c r="A20" s="472"/>
      <c r="B20" s="472"/>
      <c r="C20" s="473"/>
      <c r="D20" s="453"/>
      <c r="E20" s="867"/>
      <c r="F20" s="1227"/>
    </row>
    <row r="21" spans="1:7" x14ac:dyDescent="0.25">
      <c r="A21" s="472" t="s">
        <v>167</v>
      </c>
      <c r="B21" s="472" t="s">
        <v>168</v>
      </c>
      <c r="C21" s="453" t="s">
        <v>19</v>
      </c>
      <c r="D21" s="453">
        <v>4</v>
      </c>
      <c r="E21" s="867"/>
      <c r="F21" s="1227">
        <f>D21*E21</f>
        <v>0</v>
      </c>
    </row>
    <row r="22" spans="1:7" x14ac:dyDescent="0.25">
      <c r="A22" s="472" t="s">
        <v>169</v>
      </c>
      <c r="B22" s="472" t="s">
        <v>170</v>
      </c>
      <c r="C22" s="453" t="s">
        <v>19</v>
      </c>
      <c r="D22" s="453">
        <v>4</v>
      </c>
      <c r="E22" s="867"/>
      <c r="F22" s="1227">
        <f>D22*E22</f>
        <v>0</v>
      </c>
    </row>
    <row r="23" spans="1:7" x14ac:dyDescent="0.25">
      <c r="A23" s="472"/>
      <c r="B23" s="472"/>
      <c r="C23" s="473"/>
      <c r="D23" s="473"/>
      <c r="E23" s="867"/>
      <c r="F23" s="1227"/>
    </row>
    <row r="24" spans="1:7" ht="13" x14ac:dyDescent="0.3">
      <c r="A24" s="472"/>
      <c r="B24" s="559" t="s">
        <v>1588</v>
      </c>
      <c r="C24" s="473"/>
      <c r="D24" s="473"/>
      <c r="E24" s="867"/>
      <c r="F24" s="1227"/>
    </row>
    <row r="25" spans="1:7" x14ac:dyDescent="0.25">
      <c r="A25" s="472"/>
      <c r="B25" s="472"/>
      <c r="C25" s="473"/>
      <c r="D25" s="473"/>
      <c r="E25" s="867"/>
      <c r="F25" s="1227"/>
    </row>
    <row r="26" spans="1:7" ht="38.25" customHeight="1" x14ac:dyDescent="0.25">
      <c r="A26" s="472"/>
      <c r="B26" s="835" t="s">
        <v>1636</v>
      </c>
      <c r="C26" s="473"/>
      <c r="D26" s="473"/>
      <c r="E26" s="1257"/>
      <c r="F26" s="1254"/>
    </row>
    <row r="27" spans="1:7" x14ac:dyDescent="0.25">
      <c r="A27" s="472"/>
      <c r="B27" s="458"/>
      <c r="C27" s="473"/>
      <c r="D27" s="473"/>
      <c r="E27" s="1257"/>
      <c r="F27" s="1254"/>
    </row>
    <row r="28" spans="1:7" x14ac:dyDescent="0.25">
      <c r="A28" s="472" t="s">
        <v>1649</v>
      </c>
      <c r="B28" s="456" t="s">
        <v>173</v>
      </c>
      <c r="C28" s="453" t="s">
        <v>126</v>
      </c>
      <c r="D28" s="496">
        <v>450</v>
      </c>
      <c r="E28" s="867"/>
      <c r="F28" s="1227">
        <f>D28*E28</f>
        <v>0</v>
      </c>
      <c r="G28" s="968"/>
    </row>
    <row r="29" spans="1:7" x14ac:dyDescent="0.25">
      <c r="A29" s="472" t="s">
        <v>1650</v>
      </c>
      <c r="B29" s="456" t="s">
        <v>174</v>
      </c>
      <c r="C29" s="453" t="s">
        <v>126</v>
      </c>
      <c r="D29" s="496">
        <v>50</v>
      </c>
      <c r="E29" s="867"/>
      <c r="F29" s="1227">
        <f>D29*E29</f>
        <v>0</v>
      </c>
      <c r="G29" s="969"/>
    </row>
    <row r="30" spans="1:7" x14ac:dyDescent="0.25">
      <c r="A30" s="472"/>
      <c r="B30" s="456"/>
      <c r="C30" s="453"/>
      <c r="D30" s="496"/>
      <c r="E30" s="867"/>
      <c r="F30" s="1227"/>
      <c r="G30" s="968"/>
    </row>
    <row r="31" spans="1:7" ht="25" x14ac:dyDescent="0.25">
      <c r="A31" s="472"/>
      <c r="B31" s="458" t="s">
        <v>1720</v>
      </c>
      <c r="C31" s="453"/>
      <c r="D31" s="496"/>
      <c r="E31" s="867"/>
      <c r="F31" s="1227"/>
    </row>
    <row r="32" spans="1:7" x14ac:dyDescent="0.25">
      <c r="A32" s="472" t="s">
        <v>1651</v>
      </c>
      <c r="B32" s="456" t="s">
        <v>173</v>
      </c>
      <c r="C32" s="453" t="s">
        <v>126</v>
      </c>
      <c r="D32" s="496">
        <v>5680</v>
      </c>
      <c r="E32" s="867"/>
      <c r="F32" s="1227">
        <f>D32*E32</f>
        <v>0</v>
      </c>
    </row>
    <row r="33" spans="1:6" x14ac:dyDescent="0.25">
      <c r="A33" s="472" t="s">
        <v>1652</v>
      </c>
      <c r="B33" s="456" t="s">
        <v>2458</v>
      </c>
      <c r="C33" s="453" t="s">
        <v>126</v>
      </c>
      <c r="D33" s="496">
        <v>120</v>
      </c>
      <c r="E33" s="867"/>
      <c r="F33" s="1227">
        <f>D33*E33</f>
        <v>0</v>
      </c>
    </row>
    <row r="34" spans="1:6" ht="13" x14ac:dyDescent="0.3">
      <c r="A34" s="472"/>
      <c r="B34" s="562"/>
      <c r="C34" s="473"/>
      <c r="D34" s="976"/>
      <c r="E34" s="867"/>
      <c r="F34" s="1252"/>
    </row>
    <row r="35" spans="1:6" ht="13" x14ac:dyDescent="0.3">
      <c r="A35" s="472"/>
      <c r="B35" s="836" t="s">
        <v>140</v>
      </c>
      <c r="C35" s="473"/>
      <c r="D35" s="473"/>
      <c r="E35" s="1257"/>
      <c r="F35" s="1254"/>
    </row>
    <row r="36" spans="1:6" x14ac:dyDescent="0.25">
      <c r="A36" s="472"/>
      <c r="B36" s="456"/>
      <c r="C36" s="473"/>
      <c r="D36" s="473"/>
      <c r="E36" s="1257"/>
      <c r="F36" s="1254"/>
    </row>
    <row r="37" spans="1:6" ht="13" x14ac:dyDescent="0.3">
      <c r="A37" s="472"/>
      <c r="B37" s="559" t="s">
        <v>175</v>
      </c>
      <c r="C37" s="473"/>
      <c r="D37" s="473"/>
      <c r="E37" s="1257"/>
      <c r="F37" s="1254"/>
    </row>
    <row r="38" spans="1:6" ht="13" x14ac:dyDescent="0.3">
      <c r="A38" s="472"/>
      <c r="B38" s="559"/>
      <c r="C38" s="473"/>
      <c r="D38" s="473"/>
      <c r="E38" s="1257"/>
      <c r="F38" s="1254"/>
    </row>
    <row r="39" spans="1:6" ht="13" x14ac:dyDescent="0.3">
      <c r="A39" s="472"/>
      <c r="B39" s="562" t="s">
        <v>176</v>
      </c>
      <c r="C39" s="473"/>
      <c r="D39" s="473"/>
      <c r="E39" s="1257"/>
      <c r="F39" s="1254"/>
    </row>
    <row r="40" spans="1:6" ht="13" x14ac:dyDescent="0.3">
      <c r="A40" s="477"/>
      <c r="B40" s="559"/>
      <c r="C40" s="477"/>
      <c r="D40" s="477"/>
      <c r="E40" s="1197"/>
      <c r="F40" s="1254"/>
    </row>
    <row r="41" spans="1:6" ht="25" x14ac:dyDescent="0.3">
      <c r="A41" s="472"/>
      <c r="B41" s="458" t="s">
        <v>1885</v>
      </c>
      <c r="C41" s="473"/>
      <c r="D41" s="477"/>
      <c r="E41" s="867"/>
      <c r="F41" s="1254"/>
    </row>
    <row r="42" spans="1:6" ht="13" x14ac:dyDescent="0.3">
      <c r="A42" s="477"/>
      <c r="B42" s="498"/>
      <c r="C42" s="477"/>
      <c r="D42" s="477"/>
      <c r="E42" s="867"/>
      <c r="F42" s="1254"/>
    </row>
    <row r="43" spans="1:6" x14ac:dyDescent="0.25">
      <c r="A43" s="472" t="s">
        <v>1889</v>
      </c>
      <c r="B43" s="472" t="s">
        <v>254</v>
      </c>
      <c r="C43" s="473" t="s">
        <v>19</v>
      </c>
      <c r="D43" s="473">
        <v>1</v>
      </c>
      <c r="E43" s="867"/>
      <c r="F43" s="1227">
        <f>D43*E43</f>
        <v>0</v>
      </c>
    </row>
    <row r="44" spans="1:6" x14ac:dyDescent="0.25">
      <c r="A44" s="472" t="s">
        <v>1890</v>
      </c>
      <c r="B44" s="472" t="s">
        <v>257</v>
      </c>
      <c r="C44" s="473" t="s">
        <v>19</v>
      </c>
      <c r="D44" s="473">
        <v>8</v>
      </c>
      <c r="E44" s="867"/>
      <c r="F44" s="1227">
        <f>D44*E44</f>
        <v>0</v>
      </c>
    </row>
    <row r="45" spans="1:6" x14ac:dyDescent="0.25">
      <c r="A45" s="472"/>
      <c r="B45" s="472"/>
      <c r="C45" s="473"/>
      <c r="D45" s="473"/>
      <c r="E45" s="867"/>
      <c r="F45" s="1227"/>
    </row>
    <row r="46" spans="1:6" ht="25" x14ac:dyDescent="0.25">
      <c r="A46" s="472"/>
      <c r="B46" s="458" t="s">
        <v>1886</v>
      </c>
      <c r="C46" s="473"/>
      <c r="D46" s="473"/>
      <c r="E46" s="867"/>
      <c r="F46" s="1254"/>
    </row>
    <row r="47" spans="1:6" x14ac:dyDescent="0.25">
      <c r="A47" s="472"/>
      <c r="B47" s="472"/>
      <c r="C47" s="473"/>
      <c r="D47" s="473"/>
      <c r="E47" s="867"/>
      <c r="F47" s="1227"/>
    </row>
    <row r="48" spans="1:6" x14ac:dyDescent="0.25">
      <c r="A48" s="472" t="s">
        <v>1891</v>
      </c>
      <c r="B48" s="472" t="s">
        <v>254</v>
      </c>
      <c r="C48" s="473" t="s">
        <v>19</v>
      </c>
      <c r="D48" s="473">
        <v>1</v>
      </c>
      <c r="E48" s="867"/>
      <c r="F48" s="1227">
        <f>D48*E48</f>
        <v>0</v>
      </c>
    </row>
    <row r="49" spans="1:6" x14ac:dyDescent="0.25">
      <c r="A49" s="472" t="s">
        <v>1892</v>
      </c>
      <c r="B49" s="472" t="s">
        <v>257</v>
      </c>
      <c r="C49" s="473" t="s">
        <v>19</v>
      </c>
      <c r="D49" s="473">
        <v>9</v>
      </c>
      <c r="E49" s="867"/>
      <c r="F49" s="1227">
        <f>D49*E49</f>
        <v>0</v>
      </c>
    </row>
    <row r="50" spans="1:6" x14ac:dyDescent="0.25">
      <c r="A50" s="472"/>
      <c r="B50" s="472"/>
      <c r="C50" s="473"/>
      <c r="D50" s="473"/>
      <c r="E50" s="867"/>
      <c r="F50" s="1227"/>
    </row>
    <row r="51" spans="1:6" ht="25" x14ac:dyDescent="0.25">
      <c r="A51" s="472"/>
      <c r="B51" s="458" t="s">
        <v>1887</v>
      </c>
      <c r="C51" s="473"/>
      <c r="D51" s="473"/>
      <c r="E51" s="867"/>
      <c r="F51" s="1254"/>
    </row>
    <row r="52" spans="1:6" x14ac:dyDescent="0.25">
      <c r="A52" s="472"/>
      <c r="B52" s="472"/>
      <c r="C52" s="473"/>
      <c r="D52" s="473"/>
      <c r="E52" s="867"/>
      <c r="F52" s="1254"/>
    </row>
    <row r="53" spans="1:6" x14ac:dyDescent="0.25">
      <c r="A53" s="472" t="s">
        <v>1893</v>
      </c>
      <c r="B53" s="472" t="s">
        <v>257</v>
      </c>
      <c r="C53" s="473" t="s">
        <v>19</v>
      </c>
      <c r="D53" s="473">
        <v>7</v>
      </c>
      <c r="E53" s="867"/>
      <c r="F53" s="1227">
        <f>D53*E53</f>
        <v>0</v>
      </c>
    </row>
    <row r="54" spans="1:6" x14ac:dyDescent="0.25">
      <c r="A54" s="472"/>
      <c r="B54" s="472"/>
      <c r="C54" s="473"/>
      <c r="D54" s="473"/>
      <c r="E54" s="867"/>
      <c r="F54" s="1227"/>
    </row>
    <row r="55" spans="1:6" x14ac:dyDescent="0.25">
      <c r="A55" s="472"/>
      <c r="B55" s="472"/>
      <c r="C55" s="473"/>
      <c r="D55" s="473"/>
      <c r="E55" s="867"/>
      <c r="F55" s="1227"/>
    </row>
    <row r="56" spans="1:6" x14ac:dyDescent="0.25">
      <c r="A56" s="472"/>
      <c r="B56" s="472"/>
      <c r="C56" s="473"/>
      <c r="D56" s="473"/>
      <c r="E56" s="867"/>
      <c r="F56" s="1227"/>
    </row>
    <row r="57" spans="1:6" x14ac:dyDescent="0.25">
      <c r="A57" s="472"/>
      <c r="B57" s="472"/>
      <c r="C57" s="473"/>
      <c r="D57" s="473"/>
      <c r="E57" s="867"/>
      <c r="F57" s="1227"/>
    </row>
    <row r="58" spans="1:6" x14ac:dyDescent="0.25">
      <c r="A58" s="472"/>
      <c r="B58" s="472"/>
      <c r="C58" s="473"/>
      <c r="D58" s="473"/>
      <c r="E58" s="867"/>
      <c r="F58" s="1227"/>
    </row>
    <row r="59" spans="1:6" ht="13" thickBot="1" x14ac:dyDescent="0.3">
      <c r="A59" s="472"/>
      <c r="B59" s="472"/>
      <c r="C59" s="473"/>
      <c r="D59" s="473"/>
      <c r="E59" s="867"/>
      <c r="F59" s="1227"/>
    </row>
    <row r="60" spans="1:6" ht="18.75" customHeight="1" thickTop="1" x14ac:dyDescent="0.25">
      <c r="A60" s="2102" t="s">
        <v>103</v>
      </c>
      <c r="B60" s="2102"/>
      <c r="C60" s="2102"/>
      <c r="D60" s="2102"/>
      <c r="E60" s="2102"/>
      <c r="F60" s="1274">
        <f>SUM(F7:F59)</f>
        <v>0</v>
      </c>
    </row>
    <row r="61" spans="1:6" ht="25" x14ac:dyDescent="0.25">
      <c r="A61" s="472"/>
      <c r="B61" s="458" t="s">
        <v>1888</v>
      </c>
      <c r="C61" s="473"/>
      <c r="D61" s="473"/>
      <c r="E61" s="867"/>
      <c r="F61" s="1254"/>
    </row>
    <row r="62" spans="1:6" x14ac:dyDescent="0.25">
      <c r="A62" s="472"/>
      <c r="B62" s="472"/>
      <c r="C62" s="473"/>
      <c r="D62" s="473"/>
      <c r="E62" s="867"/>
      <c r="F62" s="1254"/>
    </row>
    <row r="63" spans="1:6" x14ac:dyDescent="0.25">
      <c r="A63" s="472" t="s">
        <v>1894</v>
      </c>
      <c r="B63" s="472" t="s">
        <v>257</v>
      </c>
      <c r="C63" s="473" t="s">
        <v>19</v>
      </c>
      <c r="D63" s="473">
        <v>3</v>
      </c>
      <c r="E63" s="867"/>
      <c r="F63" s="1227">
        <f>D63*E63</f>
        <v>0</v>
      </c>
    </row>
    <row r="64" spans="1:6" x14ac:dyDescent="0.25">
      <c r="A64" s="472"/>
      <c r="B64" s="472"/>
      <c r="C64" s="473"/>
      <c r="D64" s="473"/>
      <c r="E64" s="867"/>
      <c r="F64" s="1227"/>
    </row>
    <row r="65" spans="1:6" ht="13" x14ac:dyDescent="0.3">
      <c r="A65" s="472"/>
      <c r="B65" s="562" t="s">
        <v>179</v>
      </c>
      <c r="C65" s="473"/>
      <c r="D65" s="473"/>
      <c r="E65" s="867"/>
      <c r="F65" s="1227"/>
    </row>
    <row r="66" spans="1:6" ht="25" x14ac:dyDescent="0.25">
      <c r="A66" s="472"/>
      <c r="B66" s="498" t="s">
        <v>180</v>
      </c>
      <c r="C66" s="473"/>
      <c r="D66" s="473"/>
      <c r="E66" s="867"/>
      <c r="F66" s="1227"/>
    </row>
    <row r="67" spans="1:6" x14ac:dyDescent="0.25">
      <c r="A67" s="472"/>
      <c r="B67" s="472"/>
      <c r="C67" s="473"/>
      <c r="D67" s="473"/>
      <c r="E67" s="867"/>
      <c r="F67" s="1227"/>
    </row>
    <row r="68" spans="1:6" x14ac:dyDescent="0.25">
      <c r="A68" s="472" t="s">
        <v>1589</v>
      </c>
      <c r="B68" s="472" t="s">
        <v>1653</v>
      </c>
      <c r="C68" s="473" t="s">
        <v>19</v>
      </c>
      <c r="D68" s="496">
        <v>2</v>
      </c>
      <c r="E68" s="867"/>
      <c r="F68" s="1227">
        <f>D68*E68</f>
        <v>0</v>
      </c>
    </row>
    <row r="69" spans="1:6" x14ac:dyDescent="0.25">
      <c r="A69" s="472"/>
      <c r="B69" s="472"/>
      <c r="C69" s="473"/>
      <c r="D69" s="496"/>
      <c r="E69" s="867"/>
      <c r="F69" s="1227"/>
    </row>
    <row r="70" spans="1:6" x14ac:dyDescent="0.25">
      <c r="A70" s="472"/>
      <c r="B70" s="472"/>
      <c r="C70" s="473"/>
      <c r="D70" s="473"/>
      <c r="E70" s="867"/>
      <c r="F70" s="1227"/>
    </row>
    <row r="71" spans="1:6" ht="13" x14ac:dyDescent="0.3">
      <c r="A71" s="477"/>
      <c r="B71" s="838" t="s">
        <v>181</v>
      </c>
      <c r="C71" s="477"/>
      <c r="D71" s="477"/>
      <c r="E71" s="867"/>
      <c r="F71" s="1227"/>
    </row>
    <row r="72" spans="1:6" ht="13" x14ac:dyDescent="0.3">
      <c r="A72" s="477"/>
      <c r="B72" s="472"/>
      <c r="C72" s="477"/>
      <c r="D72" s="477"/>
      <c r="E72" s="867"/>
      <c r="F72" s="1227"/>
    </row>
    <row r="73" spans="1:6" ht="25.5" x14ac:dyDescent="0.3">
      <c r="A73" s="477"/>
      <c r="B73" s="498" t="s">
        <v>182</v>
      </c>
      <c r="C73" s="477"/>
      <c r="D73" s="477"/>
      <c r="E73" s="867"/>
      <c r="F73" s="1227"/>
    </row>
    <row r="74" spans="1:6" ht="13" x14ac:dyDescent="0.3">
      <c r="A74" s="477"/>
      <c r="B74" s="498"/>
      <c r="C74" s="477"/>
      <c r="D74" s="477"/>
      <c r="E74" s="867"/>
      <c r="F74" s="1227"/>
    </row>
    <row r="75" spans="1:6" x14ac:dyDescent="0.25">
      <c r="A75" s="472" t="s">
        <v>1590</v>
      </c>
      <c r="B75" s="449" t="s">
        <v>183</v>
      </c>
      <c r="C75" s="453" t="s">
        <v>19</v>
      </c>
      <c r="D75" s="453">
        <v>2</v>
      </c>
      <c r="E75" s="867"/>
      <c r="F75" s="1227">
        <f>D75*E75</f>
        <v>0</v>
      </c>
    </row>
    <row r="76" spans="1:6" x14ac:dyDescent="0.25">
      <c r="A76" s="472" t="s">
        <v>1586</v>
      </c>
      <c r="B76" s="449" t="s">
        <v>257</v>
      </c>
      <c r="C76" s="453" t="s">
        <v>19</v>
      </c>
      <c r="D76" s="453">
        <v>2</v>
      </c>
      <c r="E76" s="867"/>
      <c r="F76" s="1227">
        <f>D76*E76</f>
        <v>0</v>
      </c>
    </row>
    <row r="77" spans="1:6" x14ac:dyDescent="0.25">
      <c r="A77" s="472"/>
      <c r="B77" s="449"/>
      <c r="C77" s="453"/>
      <c r="D77" s="453"/>
      <c r="E77" s="867"/>
      <c r="F77" s="1227"/>
    </row>
    <row r="78" spans="1:6" ht="13" x14ac:dyDescent="0.3">
      <c r="A78" s="472"/>
      <c r="B78" s="562" t="s">
        <v>1882</v>
      </c>
      <c r="C78" s="453"/>
      <c r="D78" s="453"/>
      <c r="E78" s="867"/>
      <c r="F78" s="1227"/>
    </row>
    <row r="79" spans="1:6" x14ac:dyDescent="0.25">
      <c r="A79" s="472"/>
      <c r="B79" s="449"/>
      <c r="C79" s="453"/>
      <c r="D79" s="453"/>
      <c r="E79" s="867"/>
      <c r="F79" s="1227"/>
    </row>
    <row r="80" spans="1:6" x14ac:dyDescent="0.25">
      <c r="A80" s="977" t="s">
        <v>1884</v>
      </c>
      <c r="B80" s="823" t="s">
        <v>1883</v>
      </c>
      <c r="C80" s="977" t="s">
        <v>19</v>
      </c>
      <c r="D80" s="978">
        <v>1</v>
      </c>
      <c r="E80" s="993"/>
      <c r="F80" s="993">
        <f>D80*E80</f>
        <v>0</v>
      </c>
    </row>
    <row r="81" spans="1:6" ht="13" x14ac:dyDescent="0.3">
      <c r="A81" s="472"/>
      <c r="B81" s="562"/>
      <c r="C81" s="473"/>
      <c r="D81" s="473"/>
      <c r="E81" s="1257"/>
      <c r="F81" s="1255"/>
    </row>
    <row r="82" spans="1:6" ht="13" x14ac:dyDescent="0.3">
      <c r="A82" s="840"/>
      <c r="B82" s="562" t="s">
        <v>148</v>
      </c>
      <c r="C82" s="473"/>
      <c r="D82" s="473"/>
      <c r="E82" s="1257"/>
      <c r="F82" s="1255"/>
    </row>
    <row r="83" spans="1:6" ht="13" x14ac:dyDescent="0.3">
      <c r="A83" s="840"/>
      <c r="B83" s="838"/>
      <c r="C83" s="473"/>
      <c r="D83" s="473"/>
      <c r="E83" s="1257"/>
      <c r="F83" s="1255"/>
    </row>
    <row r="84" spans="1:6" ht="13" x14ac:dyDescent="0.3">
      <c r="A84" s="477"/>
      <c r="B84" s="562" t="s">
        <v>184</v>
      </c>
      <c r="C84" s="473"/>
      <c r="D84" s="473"/>
      <c r="E84" s="1257"/>
      <c r="F84" s="1255"/>
    </row>
    <row r="85" spans="1:6" ht="13" x14ac:dyDescent="0.3">
      <c r="A85" s="477"/>
      <c r="B85" s="562"/>
      <c r="C85" s="453"/>
      <c r="D85" s="453"/>
      <c r="E85" s="867"/>
      <c r="F85" s="1256"/>
    </row>
    <row r="86" spans="1:6" ht="25.5" x14ac:dyDescent="0.3">
      <c r="A86" s="477"/>
      <c r="B86" s="498" t="s">
        <v>185</v>
      </c>
      <c r="C86" s="453"/>
      <c r="D86" s="453"/>
      <c r="E86" s="867"/>
      <c r="F86" s="1256"/>
    </row>
    <row r="87" spans="1:6" ht="13" x14ac:dyDescent="0.3">
      <c r="A87" s="477"/>
      <c r="B87" s="498"/>
      <c r="C87" s="453"/>
      <c r="D87" s="453"/>
      <c r="E87" s="867"/>
      <c r="F87" s="1256"/>
    </row>
    <row r="88" spans="1:6" x14ac:dyDescent="0.25">
      <c r="A88" s="472" t="s">
        <v>186</v>
      </c>
      <c r="B88" s="449" t="s">
        <v>183</v>
      </c>
      <c r="C88" s="453" t="s">
        <v>19</v>
      </c>
      <c r="D88" s="453">
        <v>2</v>
      </c>
      <c r="E88" s="867"/>
      <c r="F88" s="1227">
        <f>D88*E88</f>
        <v>0</v>
      </c>
    </row>
    <row r="89" spans="1:6" x14ac:dyDescent="0.25">
      <c r="A89" s="472" t="s">
        <v>1397</v>
      </c>
      <c r="B89" s="449" t="s">
        <v>257</v>
      </c>
      <c r="C89" s="453" t="s">
        <v>19</v>
      </c>
      <c r="D89" s="453">
        <v>2</v>
      </c>
      <c r="E89" s="867"/>
      <c r="F89" s="1227">
        <f>D89*E89</f>
        <v>0</v>
      </c>
    </row>
    <row r="90" spans="1:6" x14ac:dyDescent="0.25">
      <c r="A90" s="472"/>
      <c r="B90" s="472"/>
      <c r="C90" s="473"/>
      <c r="D90" s="473"/>
      <c r="E90" s="1257"/>
      <c r="F90" s="1227"/>
    </row>
    <row r="91" spans="1:6" ht="13" x14ac:dyDescent="0.3">
      <c r="A91" s="472"/>
      <c r="B91" s="562" t="s">
        <v>187</v>
      </c>
      <c r="C91" s="453"/>
      <c r="D91" s="453"/>
      <c r="E91" s="867"/>
      <c r="F91" s="1256"/>
    </row>
    <row r="92" spans="1:6" x14ac:dyDescent="0.25">
      <c r="A92" s="472"/>
      <c r="B92" s="449"/>
      <c r="C92" s="453"/>
      <c r="D92" s="453"/>
      <c r="E92" s="867"/>
      <c r="F92" s="1256"/>
    </row>
    <row r="93" spans="1:6" ht="25" x14ac:dyDescent="0.25">
      <c r="A93" s="472"/>
      <c r="B93" s="498" t="s">
        <v>188</v>
      </c>
      <c r="C93" s="453"/>
      <c r="D93" s="453"/>
      <c r="E93" s="867"/>
      <c r="F93" s="1256"/>
    </row>
    <row r="94" spans="1:6" x14ac:dyDescent="0.25">
      <c r="A94" s="472"/>
      <c r="B94" s="472"/>
      <c r="C94" s="453"/>
      <c r="D94" s="453"/>
      <c r="E94" s="867"/>
      <c r="F94" s="1256"/>
    </row>
    <row r="95" spans="1:6" x14ac:dyDescent="0.25">
      <c r="A95" s="472" t="s">
        <v>189</v>
      </c>
      <c r="B95" s="472" t="s">
        <v>183</v>
      </c>
      <c r="C95" s="453" t="s">
        <v>19</v>
      </c>
      <c r="D95" s="453">
        <v>3</v>
      </c>
      <c r="E95" s="867"/>
      <c r="F95" s="1227">
        <f>D95*E95</f>
        <v>0</v>
      </c>
    </row>
    <row r="96" spans="1:6" x14ac:dyDescent="0.25">
      <c r="A96" s="472"/>
      <c r="B96" s="472"/>
      <c r="C96" s="453"/>
      <c r="D96" s="453"/>
      <c r="E96" s="867"/>
      <c r="F96" s="1227"/>
    </row>
    <row r="97" spans="1:6" ht="13" x14ac:dyDescent="0.3">
      <c r="A97" s="472"/>
      <c r="B97" s="562" t="s">
        <v>190</v>
      </c>
      <c r="C97" s="473"/>
      <c r="D97" s="473"/>
      <c r="E97" s="867"/>
      <c r="F97" s="1227"/>
    </row>
    <row r="98" spans="1:6" x14ac:dyDescent="0.25">
      <c r="A98" s="472"/>
      <c r="B98" s="472"/>
      <c r="C98" s="473"/>
      <c r="D98" s="473"/>
      <c r="E98" s="867"/>
      <c r="F98" s="1227"/>
    </row>
    <row r="99" spans="1:6" ht="37.5" x14ac:dyDescent="0.25">
      <c r="A99" s="472"/>
      <c r="B99" s="498" t="s">
        <v>191</v>
      </c>
      <c r="C99" s="473"/>
      <c r="D99" s="473"/>
      <c r="E99" s="867"/>
      <c r="F99" s="1227"/>
    </row>
    <row r="100" spans="1:6" x14ac:dyDescent="0.25">
      <c r="A100" s="472"/>
      <c r="B100" s="472"/>
      <c r="C100" s="473"/>
      <c r="D100" s="473"/>
      <c r="E100" s="867"/>
      <c r="F100" s="1227"/>
    </row>
    <row r="101" spans="1:6" x14ac:dyDescent="0.25">
      <c r="A101" s="472" t="s">
        <v>1654</v>
      </c>
      <c r="B101" s="472" t="s">
        <v>257</v>
      </c>
      <c r="C101" s="473" t="s">
        <v>19</v>
      </c>
      <c r="D101" s="473">
        <v>2</v>
      </c>
      <c r="E101" s="867"/>
      <c r="F101" s="1227">
        <f>D101*E101</f>
        <v>0</v>
      </c>
    </row>
    <row r="102" spans="1:6" x14ac:dyDescent="0.25">
      <c r="A102" s="472"/>
      <c r="B102" s="472"/>
      <c r="C102" s="473"/>
      <c r="D102" s="473"/>
      <c r="E102" s="867"/>
      <c r="F102" s="1227"/>
    </row>
    <row r="103" spans="1:6" ht="37.5" x14ac:dyDescent="0.25">
      <c r="A103" s="472"/>
      <c r="B103" s="498" t="s">
        <v>192</v>
      </c>
      <c r="C103" s="473"/>
      <c r="D103" s="473"/>
      <c r="E103" s="867"/>
      <c r="F103" s="1227"/>
    </row>
    <row r="104" spans="1:6" x14ac:dyDescent="0.25">
      <c r="A104" s="472"/>
      <c r="B104" s="472"/>
      <c r="C104" s="473"/>
      <c r="D104" s="473"/>
      <c r="E104" s="867"/>
      <c r="F104" s="1227"/>
    </row>
    <row r="105" spans="1:6" x14ac:dyDescent="0.25">
      <c r="A105" s="472" t="s">
        <v>1655</v>
      </c>
      <c r="B105" s="472" t="s">
        <v>257</v>
      </c>
      <c r="C105" s="473" t="s">
        <v>19</v>
      </c>
      <c r="D105" s="473">
        <v>2</v>
      </c>
      <c r="E105" s="867"/>
      <c r="F105" s="1227">
        <f>D105*E105</f>
        <v>0</v>
      </c>
    </row>
    <row r="106" spans="1:6" x14ac:dyDescent="0.25">
      <c r="A106" s="472"/>
      <c r="B106" s="472"/>
      <c r="C106" s="453"/>
      <c r="D106" s="453"/>
      <c r="E106" s="867"/>
      <c r="F106" s="1227"/>
    </row>
    <row r="107" spans="1:6" x14ac:dyDescent="0.25">
      <c r="A107" s="472"/>
      <c r="B107" s="472"/>
      <c r="C107" s="453"/>
      <c r="D107" s="453"/>
      <c r="E107" s="867"/>
      <c r="F107" s="1227"/>
    </row>
    <row r="108" spans="1:6" x14ac:dyDescent="0.25">
      <c r="A108" s="472"/>
      <c r="B108" s="472"/>
      <c r="C108" s="453"/>
      <c r="D108" s="453"/>
      <c r="E108" s="867"/>
      <c r="F108" s="1227"/>
    </row>
    <row r="109" spans="1:6" x14ac:dyDescent="0.25">
      <c r="A109" s="472"/>
      <c r="B109" s="472"/>
      <c r="C109" s="453"/>
      <c r="D109" s="453"/>
      <c r="E109" s="867"/>
      <c r="F109" s="1227"/>
    </row>
    <row r="110" spans="1:6" x14ac:dyDescent="0.25">
      <c r="A110" s="472"/>
      <c r="B110" s="472"/>
      <c r="C110" s="453"/>
      <c r="D110" s="453"/>
      <c r="E110" s="867"/>
      <c r="F110" s="1227"/>
    </row>
    <row r="111" spans="1:6" x14ac:dyDescent="0.25">
      <c r="A111" s="472"/>
      <c r="B111" s="472"/>
      <c r="C111" s="453"/>
      <c r="D111" s="453"/>
      <c r="E111" s="867"/>
      <c r="F111" s="1227"/>
    </row>
    <row r="112" spans="1:6" x14ac:dyDescent="0.25">
      <c r="A112" s="472"/>
      <c r="B112" s="472"/>
      <c r="C112" s="453"/>
      <c r="D112" s="453"/>
      <c r="E112" s="867"/>
      <c r="F112" s="1227"/>
    </row>
    <row r="113" spans="1:6" x14ac:dyDescent="0.25">
      <c r="A113" s="472"/>
      <c r="B113" s="472"/>
      <c r="C113" s="453"/>
      <c r="D113" s="453"/>
      <c r="E113" s="867"/>
      <c r="F113" s="1227"/>
    </row>
    <row r="114" spans="1:6" x14ac:dyDescent="0.25">
      <c r="A114" s="472"/>
      <c r="B114" s="472"/>
      <c r="C114" s="453"/>
      <c r="D114" s="453"/>
      <c r="E114" s="867"/>
      <c r="F114" s="1227"/>
    </row>
    <row r="115" spans="1:6" x14ac:dyDescent="0.25">
      <c r="A115" s="472"/>
      <c r="B115" s="472"/>
      <c r="C115" s="453"/>
      <c r="D115" s="453"/>
      <c r="E115" s="867"/>
      <c r="F115" s="1227"/>
    </row>
    <row r="116" spans="1:6" ht="20.25" customHeight="1" x14ac:dyDescent="0.25">
      <c r="A116" s="2124" t="s">
        <v>103</v>
      </c>
      <c r="B116" s="2124"/>
      <c r="C116" s="2124"/>
      <c r="D116" s="2124"/>
      <c r="E116" s="2124"/>
      <c r="F116" s="188">
        <f>SUM(F62:F114)</f>
        <v>0</v>
      </c>
    </row>
    <row r="117" spans="1:6" ht="13" x14ac:dyDescent="0.3">
      <c r="A117" s="477"/>
      <c r="B117" s="502" t="s">
        <v>193</v>
      </c>
      <c r="C117" s="502"/>
      <c r="D117" s="502"/>
      <c r="E117" s="1197"/>
      <c r="F117" s="1254"/>
    </row>
    <row r="118" spans="1:6" ht="13" x14ac:dyDescent="0.3">
      <c r="A118" s="477"/>
      <c r="B118" s="502"/>
      <c r="C118" s="502"/>
      <c r="D118" s="502"/>
      <c r="E118" s="1197"/>
      <c r="F118" s="1254"/>
    </row>
    <row r="119" spans="1:6" ht="13" x14ac:dyDescent="0.3">
      <c r="A119" s="477"/>
      <c r="B119" s="840" t="s">
        <v>1591</v>
      </c>
      <c r="C119" s="477"/>
      <c r="D119" s="477"/>
      <c r="E119" s="867"/>
      <c r="F119" s="1227"/>
    </row>
    <row r="120" spans="1:6" x14ac:dyDescent="0.25">
      <c r="A120" s="449"/>
      <c r="B120" s="449"/>
      <c r="C120" s="453"/>
      <c r="D120" s="453"/>
      <c r="E120" s="867"/>
      <c r="F120" s="1227"/>
    </row>
    <row r="121" spans="1:6" ht="37.5" x14ac:dyDescent="0.25">
      <c r="A121" s="472"/>
      <c r="B121" s="504" t="s">
        <v>2066</v>
      </c>
      <c r="C121" s="473"/>
      <c r="D121" s="473"/>
      <c r="E121" s="867"/>
      <c r="F121" s="1227"/>
    </row>
    <row r="122" spans="1:6" x14ac:dyDescent="0.25">
      <c r="A122" s="472"/>
      <c r="B122" s="841"/>
      <c r="C122" s="473"/>
      <c r="D122" s="473"/>
      <c r="E122" s="867"/>
      <c r="F122" s="1227"/>
    </row>
    <row r="123" spans="1:6" x14ac:dyDescent="0.25">
      <c r="A123" s="472" t="s">
        <v>198</v>
      </c>
      <c r="B123" s="910" t="s">
        <v>809</v>
      </c>
      <c r="C123" s="453" t="s">
        <v>19</v>
      </c>
      <c r="D123" s="453">
        <v>1</v>
      </c>
      <c r="E123" s="867"/>
      <c r="F123" s="1227">
        <f>D123*E123</f>
        <v>0</v>
      </c>
    </row>
    <row r="124" spans="1:6" x14ac:dyDescent="0.25">
      <c r="A124" s="472" t="s">
        <v>1342</v>
      </c>
      <c r="B124" s="908" t="s">
        <v>811</v>
      </c>
      <c r="C124" s="453" t="s">
        <v>19</v>
      </c>
      <c r="D124" s="453">
        <v>1</v>
      </c>
      <c r="E124" s="867"/>
      <c r="F124" s="1227">
        <f>D124*E124</f>
        <v>0</v>
      </c>
    </row>
    <row r="125" spans="1:6" x14ac:dyDescent="0.25">
      <c r="A125" s="472"/>
      <c r="B125" s="839"/>
      <c r="C125" s="453"/>
      <c r="D125" s="453"/>
      <c r="E125" s="867"/>
      <c r="F125" s="1227"/>
    </row>
    <row r="126" spans="1:6" ht="13" x14ac:dyDescent="0.3">
      <c r="A126" s="472"/>
      <c r="B126" s="562" t="s">
        <v>200</v>
      </c>
      <c r="C126" s="453"/>
      <c r="D126" s="453"/>
      <c r="E126" s="867"/>
      <c r="F126" s="1227"/>
    </row>
    <row r="127" spans="1:6" x14ac:dyDescent="0.25">
      <c r="A127" s="472"/>
      <c r="B127" s="834"/>
      <c r="C127" s="453"/>
      <c r="D127" s="453"/>
      <c r="E127" s="867"/>
      <c r="F127" s="1227"/>
    </row>
    <row r="128" spans="1:6" x14ac:dyDescent="0.25">
      <c r="A128" s="472" t="s">
        <v>832</v>
      </c>
      <c r="B128" s="456" t="s">
        <v>1325</v>
      </c>
      <c r="C128" s="453" t="s">
        <v>19</v>
      </c>
      <c r="D128" s="453">
        <v>2</v>
      </c>
      <c r="E128" s="867"/>
      <c r="F128" s="1227">
        <f>D128*E128</f>
        <v>0</v>
      </c>
    </row>
    <row r="129" spans="1:6" x14ac:dyDescent="0.25">
      <c r="A129" s="472" t="s">
        <v>834</v>
      </c>
      <c r="B129" s="456" t="s">
        <v>1328</v>
      </c>
      <c r="C129" s="453" t="s">
        <v>19</v>
      </c>
      <c r="D129" s="453">
        <v>2</v>
      </c>
      <c r="E129" s="867"/>
      <c r="F129" s="1227">
        <f>D129*E129</f>
        <v>0</v>
      </c>
    </row>
    <row r="130" spans="1:6" x14ac:dyDescent="0.25">
      <c r="A130" s="472" t="s">
        <v>1326</v>
      </c>
      <c r="B130" s="456" t="s">
        <v>1329</v>
      </c>
      <c r="C130" s="453" t="s">
        <v>19</v>
      </c>
      <c r="D130" s="453">
        <v>3</v>
      </c>
      <c r="E130" s="867"/>
      <c r="F130" s="1227">
        <f>D130*E130</f>
        <v>0</v>
      </c>
    </row>
    <row r="131" spans="1:6" x14ac:dyDescent="0.25">
      <c r="A131" s="472" t="s">
        <v>1327</v>
      </c>
      <c r="B131" s="456" t="s">
        <v>1330</v>
      </c>
      <c r="C131" s="453" t="s">
        <v>19</v>
      </c>
      <c r="D131" s="453">
        <v>4</v>
      </c>
      <c r="E131" s="867"/>
      <c r="F131" s="1227">
        <f>D131*E131</f>
        <v>0</v>
      </c>
    </row>
    <row r="132" spans="1:6" x14ac:dyDescent="0.25">
      <c r="A132" s="472"/>
      <c r="B132" s="839"/>
      <c r="C132" s="453"/>
      <c r="D132" s="453"/>
      <c r="E132" s="867"/>
      <c r="F132" s="1227"/>
    </row>
    <row r="133" spans="1:6" ht="26" x14ac:dyDescent="0.3">
      <c r="A133" s="472"/>
      <c r="B133" s="838" t="s">
        <v>201</v>
      </c>
      <c r="C133" s="473"/>
      <c r="D133" s="473"/>
      <c r="E133" s="1257"/>
      <c r="F133" s="1254"/>
    </row>
    <row r="134" spans="1:6" x14ac:dyDescent="0.25">
      <c r="A134" s="472"/>
      <c r="B134" s="456"/>
      <c r="C134" s="473"/>
      <c r="D134" s="473"/>
      <c r="E134" s="1257"/>
      <c r="F134" s="1254"/>
    </row>
    <row r="135" spans="1:6" ht="13" x14ac:dyDescent="0.3">
      <c r="A135" s="472"/>
      <c r="B135" s="562" t="s">
        <v>202</v>
      </c>
      <c r="C135" s="473"/>
      <c r="D135" s="473"/>
      <c r="E135" s="1257"/>
      <c r="F135" s="1254"/>
    </row>
    <row r="136" spans="1:6" ht="13" x14ac:dyDescent="0.3">
      <c r="A136" s="472"/>
      <c r="B136" s="562"/>
      <c r="C136" s="473"/>
      <c r="D136" s="473"/>
      <c r="E136" s="1257"/>
      <c r="F136" s="1254"/>
    </row>
    <row r="137" spans="1:6" x14ac:dyDescent="0.25">
      <c r="A137" s="472" t="s">
        <v>203</v>
      </c>
      <c r="B137" s="472" t="s">
        <v>204</v>
      </c>
      <c r="C137" s="473" t="s">
        <v>42</v>
      </c>
      <c r="D137" s="496">
        <v>200</v>
      </c>
      <c r="E137" s="867"/>
      <c r="F137" s="1227">
        <f>D137*E137</f>
        <v>0</v>
      </c>
    </row>
    <row r="138" spans="1:6" x14ac:dyDescent="0.25">
      <c r="A138" s="472"/>
      <c r="B138" s="472"/>
      <c r="C138" s="473"/>
      <c r="D138" s="473"/>
      <c r="E138" s="867"/>
      <c r="F138" s="1227"/>
    </row>
    <row r="139" spans="1:6" ht="25.5" customHeight="1" x14ac:dyDescent="0.25">
      <c r="A139" s="472"/>
      <c r="B139" s="498" t="s">
        <v>205</v>
      </c>
      <c r="C139" s="473"/>
      <c r="D139" s="473"/>
      <c r="E139" s="867"/>
      <c r="F139" s="1227"/>
    </row>
    <row r="140" spans="1:6" x14ac:dyDescent="0.25">
      <c r="A140" s="472"/>
      <c r="B140" s="472"/>
      <c r="C140" s="473"/>
      <c r="D140" s="473"/>
      <c r="E140" s="867"/>
      <c r="F140" s="1227"/>
    </row>
    <row r="141" spans="1:6" x14ac:dyDescent="0.25">
      <c r="A141" s="472" t="s">
        <v>206</v>
      </c>
      <c r="B141" s="472" t="s">
        <v>207</v>
      </c>
      <c r="C141" s="473" t="s">
        <v>126</v>
      </c>
      <c r="D141" s="473">
        <v>1250</v>
      </c>
      <c r="E141" s="867"/>
      <c r="F141" s="1227">
        <f>D141*E141</f>
        <v>0</v>
      </c>
    </row>
    <row r="142" spans="1:6" x14ac:dyDescent="0.25">
      <c r="A142" s="472"/>
      <c r="B142" s="472"/>
      <c r="C142" s="473"/>
      <c r="D142" s="473"/>
      <c r="E142" s="867"/>
      <c r="F142" s="1227"/>
    </row>
    <row r="143" spans="1:6" ht="25" x14ac:dyDescent="0.25">
      <c r="A143" s="472"/>
      <c r="B143" s="498" t="s">
        <v>208</v>
      </c>
      <c r="C143" s="473"/>
      <c r="D143" s="473"/>
      <c r="E143" s="867"/>
      <c r="F143" s="1227"/>
    </row>
    <row r="144" spans="1:6" x14ac:dyDescent="0.25">
      <c r="A144" s="472"/>
      <c r="B144" s="472"/>
      <c r="C144" s="473"/>
      <c r="D144" s="473"/>
      <c r="E144" s="867"/>
      <c r="F144" s="1227"/>
    </row>
    <row r="145" spans="1:6" x14ac:dyDescent="0.25">
      <c r="A145" s="472" t="s">
        <v>209</v>
      </c>
      <c r="B145" s="472" t="s">
        <v>207</v>
      </c>
      <c r="C145" s="473" t="s">
        <v>126</v>
      </c>
      <c r="D145" s="496">
        <v>630</v>
      </c>
      <c r="E145" s="867"/>
      <c r="F145" s="1227">
        <f>D145*E145</f>
        <v>0</v>
      </c>
    </row>
    <row r="146" spans="1:6" ht="13" x14ac:dyDescent="0.3">
      <c r="A146" s="477"/>
      <c r="B146" s="477"/>
      <c r="C146" s="477"/>
      <c r="D146" s="473"/>
      <c r="E146" s="867"/>
      <c r="F146" s="1227"/>
    </row>
    <row r="147" spans="1:6" x14ac:dyDescent="0.25">
      <c r="A147" s="472"/>
      <c r="B147" s="498" t="s">
        <v>210</v>
      </c>
      <c r="C147" s="473"/>
      <c r="D147" s="473"/>
      <c r="E147" s="867"/>
      <c r="F147" s="1227"/>
    </row>
    <row r="148" spans="1:6" x14ac:dyDescent="0.25">
      <c r="A148" s="472"/>
      <c r="B148" s="472"/>
      <c r="C148" s="473"/>
      <c r="D148" s="473"/>
      <c r="E148" s="867"/>
      <c r="F148" s="1227"/>
    </row>
    <row r="149" spans="1:6" x14ac:dyDescent="0.25">
      <c r="A149" s="472" t="s">
        <v>211</v>
      </c>
      <c r="B149" s="472" t="s">
        <v>207</v>
      </c>
      <c r="C149" s="473" t="s">
        <v>126</v>
      </c>
      <c r="D149" s="473">
        <v>20</v>
      </c>
      <c r="E149" s="867"/>
      <c r="F149" s="1227">
        <f>D149*E149</f>
        <v>0</v>
      </c>
    </row>
    <row r="150" spans="1:6" x14ac:dyDescent="0.25">
      <c r="A150" s="472"/>
      <c r="B150" s="472"/>
      <c r="C150" s="473"/>
      <c r="D150" s="473"/>
      <c r="E150" s="867"/>
      <c r="F150" s="1227"/>
    </row>
    <row r="151" spans="1:6" ht="13" x14ac:dyDescent="0.3">
      <c r="A151" s="472"/>
      <c r="B151" s="562" t="s">
        <v>212</v>
      </c>
      <c r="C151" s="473"/>
      <c r="D151" s="473"/>
      <c r="E151" s="1257"/>
      <c r="F151" s="1254"/>
    </row>
    <row r="152" spans="1:6" x14ac:dyDescent="0.25">
      <c r="A152" s="472"/>
      <c r="B152" s="472"/>
      <c r="C152" s="473"/>
      <c r="D152" s="473"/>
      <c r="E152" s="1257"/>
      <c r="F152" s="1254"/>
    </row>
    <row r="153" spans="1:6" ht="25" x14ac:dyDescent="0.25">
      <c r="A153" s="472"/>
      <c r="B153" s="498" t="s">
        <v>213</v>
      </c>
      <c r="C153" s="473"/>
      <c r="D153" s="473"/>
      <c r="E153" s="1257"/>
      <c r="F153" s="1254"/>
    </row>
    <row r="154" spans="1:6" x14ac:dyDescent="0.25">
      <c r="A154" s="472"/>
      <c r="B154" s="472"/>
      <c r="C154" s="473"/>
      <c r="D154" s="473"/>
      <c r="E154" s="1257"/>
      <c r="F154" s="1254"/>
    </row>
    <row r="155" spans="1:6" x14ac:dyDescent="0.25">
      <c r="A155" s="472" t="s">
        <v>214</v>
      </c>
      <c r="B155" s="472" t="s">
        <v>207</v>
      </c>
      <c r="C155" s="473" t="s">
        <v>19</v>
      </c>
      <c r="D155" s="473">
        <v>4</v>
      </c>
      <c r="E155" s="867"/>
      <c r="F155" s="1227">
        <f>D155*E155</f>
        <v>0</v>
      </c>
    </row>
    <row r="156" spans="1:6" ht="13" x14ac:dyDescent="0.3">
      <c r="A156" s="477"/>
      <c r="B156" s="477"/>
      <c r="C156" s="477"/>
      <c r="D156" s="477"/>
      <c r="E156" s="867"/>
      <c r="F156" s="1227"/>
    </row>
    <row r="157" spans="1:6" ht="13" x14ac:dyDescent="0.3">
      <c r="A157" s="472"/>
      <c r="B157" s="562" t="s">
        <v>215</v>
      </c>
      <c r="C157" s="473"/>
      <c r="D157" s="473"/>
      <c r="E157" s="867"/>
      <c r="F157" s="1227"/>
    </row>
    <row r="158" spans="1:6" x14ac:dyDescent="0.25">
      <c r="A158" s="472"/>
      <c r="B158" s="472"/>
      <c r="C158" s="473"/>
      <c r="D158" s="473"/>
      <c r="E158" s="867"/>
      <c r="F158" s="1227"/>
    </row>
    <row r="159" spans="1:6" ht="37.5" x14ac:dyDescent="0.25">
      <c r="A159" s="472"/>
      <c r="B159" s="498" t="s">
        <v>1656</v>
      </c>
      <c r="C159" s="473"/>
      <c r="D159" s="473"/>
      <c r="E159" s="867"/>
      <c r="F159" s="1227"/>
    </row>
    <row r="160" spans="1:6" x14ac:dyDescent="0.25">
      <c r="A160" s="472"/>
      <c r="B160" s="472"/>
      <c r="C160" s="473"/>
      <c r="D160" s="473"/>
      <c r="E160" s="1258"/>
      <c r="F160" s="1227"/>
    </row>
    <row r="161" spans="1:7" x14ac:dyDescent="0.25">
      <c r="A161" s="472" t="s">
        <v>1331</v>
      </c>
      <c r="B161" s="472" t="s">
        <v>1332</v>
      </c>
      <c r="C161" s="473" t="s">
        <v>19</v>
      </c>
      <c r="D161" s="473">
        <v>4</v>
      </c>
      <c r="E161" s="867"/>
      <c r="F161" s="1227">
        <f>D161*E162</f>
        <v>0</v>
      </c>
    </row>
    <row r="162" spans="1:7" x14ac:dyDescent="0.25">
      <c r="A162" s="472" t="s">
        <v>1333</v>
      </c>
      <c r="B162" s="472" t="s">
        <v>1335</v>
      </c>
      <c r="C162" s="473" t="s">
        <v>19</v>
      </c>
      <c r="D162" s="473">
        <v>5</v>
      </c>
      <c r="E162" s="867"/>
      <c r="F162" s="1227">
        <f>D162*E163</f>
        <v>0</v>
      </c>
    </row>
    <row r="163" spans="1:7" x14ac:dyDescent="0.25">
      <c r="A163" s="472" t="s">
        <v>1334</v>
      </c>
      <c r="B163" s="472" t="s">
        <v>1336</v>
      </c>
      <c r="C163" s="473" t="s">
        <v>19</v>
      </c>
      <c r="D163" s="473">
        <v>4</v>
      </c>
      <c r="E163" s="867"/>
      <c r="F163" s="1227">
        <f>D163*E163</f>
        <v>0</v>
      </c>
    </row>
    <row r="164" spans="1:7" x14ac:dyDescent="0.25">
      <c r="A164" s="472"/>
      <c r="B164" s="498"/>
      <c r="C164" s="473"/>
      <c r="D164" s="473"/>
      <c r="E164" s="1257"/>
      <c r="F164" s="1254"/>
    </row>
    <row r="165" spans="1:7" x14ac:dyDescent="0.25">
      <c r="A165" s="472"/>
      <c r="B165" s="472"/>
      <c r="C165" s="473"/>
      <c r="D165" s="473"/>
      <c r="E165" s="867"/>
      <c r="F165" s="1227"/>
    </row>
    <row r="166" spans="1:7" x14ac:dyDescent="0.25">
      <c r="A166" s="472"/>
      <c r="B166" s="472"/>
      <c r="C166" s="473"/>
      <c r="D166" s="473"/>
      <c r="E166" s="867"/>
      <c r="F166" s="1227"/>
    </row>
    <row r="167" spans="1:7" x14ac:dyDescent="0.25">
      <c r="A167" s="472"/>
      <c r="B167" s="472"/>
      <c r="C167" s="473"/>
      <c r="D167" s="473"/>
      <c r="E167" s="867"/>
      <c r="F167" s="1227"/>
    </row>
    <row r="168" spans="1:7" x14ac:dyDescent="0.25">
      <c r="A168" s="472"/>
      <c r="B168" s="472"/>
      <c r="C168" s="473"/>
      <c r="D168" s="473"/>
      <c r="E168" s="867"/>
      <c r="F168" s="1227"/>
    </row>
    <row r="169" spans="1:7" x14ac:dyDescent="0.25">
      <c r="A169" s="472"/>
      <c r="B169" s="472"/>
      <c r="C169" s="473"/>
      <c r="D169" s="473"/>
      <c r="E169" s="867"/>
      <c r="F169" s="1227"/>
    </row>
    <row r="170" spans="1:7" ht="13" thickBot="1" x14ac:dyDescent="0.3">
      <c r="A170" s="472"/>
      <c r="B170" s="472"/>
      <c r="C170" s="473"/>
      <c r="D170" s="473"/>
      <c r="E170" s="867"/>
      <c r="F170" s="1227"/>
    </row>
    <row r="171" spans="1:7" ht="18.75" customHeight="1" thickTop="1" x14ac:dyDescent="0.25">
      <c r="A171" s="2125" t="s">
        <v>103</v>
      </c>
      <c r="B171" s="2125"/>
      <c r="C171" s="2125"/>
      <c r="D171" s="2125"/>
      <c r="E171" s="2125"/>
      <c r="F171" s="1271">
        <f>SUM(F119:F169)</f>
        <v>0</v>
      </c>
    </row>
    <row r="172" spans="1:7" ht="13" x14ac:dyDescent="0.3">
      <c r="A172" s="992"/>
      <c r="B172" s="990" t="s">
        <v>1721</v>
      </c>
      <c r="C172" s="991"/>
      <c r="D172" s="991"/>
      <c r="E172" s="1257"/>
      <c r="F172" s="1254"/>
    </row>
    <row r="173" spans="1:7" x14ac:dyDescent="0.25">
      <c r="A173" s="992"/>
      <c r="B173" s="291"/>
      <c r="C173" s="991"/>
      <c r="D173" s="991"/>
      <c r="E173" s="1257"/>
      <c r="F173" s="1254"/>
    </row>
    <row r="174" spans="1:7" ht="37.5" x14ac:dyDescent="0.25">
      <c r="A174" s="992"/>
      <c r="B174" s="291" t="s">
        <v>1722</v>
      </c>
      <c r="C174" s="991"/>
      <c r="D174" s="991"/>
      <c r="E174" s="1257"/>
      <c r="F174" s="1254"/>
    </row>
    <row r="175" spans="1:7" x14ac:dyDescent="0.25">
      <c r="A175" s="992"/>
      <c r="B175" s="992"/>
      <c r="C175" s="991"/>
      <c r="D175" s="991"/>
      <c r="E175" s="1257"/>
      <c r="F175" s="1254"/>
    </row>
    <row r="176" spans="1:7" s="563" customFormat="1" ht="19.5" customHeight="1" x14ac:dyDescent="0.25">
      <c r="A176" s="994" t="s">
        <v>1723</v>
      </c>
      <c r="B176" s="994" t="s">
        <v>1724</v>
      </c>
      <c r="C176" s="977" t="s">
        <v>19</v>
      </c>
      <c r="D176" s="977">
        <v>0</v>
      </c>
      <c r="E176" s="1257"/>
      <c r="F176" s="1253">
        <f>D176*E176</f>
        <v>0</v>
      </c>
      <c r="G176" s="2123"/>
    </row>
    <row r="177" spans="1:7" s="563" customFormat="1" ht="19.5" customHeight="1" x14ac:dyDescent="0.25">
      <c r="A177" s="994" t="s">
        <v>1725</v>
      </c>
      <c r="B177" s="994" t="s">
        <v>1726</v>
      </c>
      <c r="C177" s="977" t="s">
        <v>19</v>
      </c>
      <c r="D177" s="977">
        <v>0</v>
      </c>
      <c r="E177" s="993"/>
      <c r="F177" s="1253">
        <f>D177*E177</f>
        <v>0</v>
      </c>
      <c r="G177" s="2123"/>
    </row>
    <row r="178" spans="1:7" s="563" customFormat="1" ht="19.5" customHeight="1" x14ac:dyDescent="0.25">
      <c r="A178" s="994" t="s">
        <v>1728</v>
      </c>
      <c r="B178" s="994" t="s">
        <v>1729</v>
      </c>
      <c r="C178" s="977" t="s">
        <v>19</v>
      </c>
      <c r="D178" s="977">
        <v>1</v>
      </c>
      <c r="E178" s="993"/>
      <c r="F178" s="1253">
        <f>D178*E178</f>
        <v>0</v>
      </c>
      <c r="G178" s="2123"/>
    </row>
    <row r="179" spans="1:7" s="563" customFormat="1" ht="19.5" customHeight="1" x14ac:dyDescent="0.25">
      <c r="A179" s="994" t="s">
        <v>1730</v>
      </c>
      <c r="B179" s="994" t="s">
        <v>1731</v>
      </c>
      <c r="C179" s="977" t="s">
        <v>19</v>
      </c>
      <c r="D179" s="977">
        <v>0</v>
      </c>
      <c r="E179" s="993"/>
      <c r="F179" s="1253">
        <f>D179*E179</f>
        <v>0</v>
      </c>
      <c r="G179" s="2123"/>
    </row>
    <row r="180" spans="1:7" s="563" customFormat="1" ht="19.5" customHeight="1" x14ac:dyDescent="0.25">
      <c r="A180" s="994" t="s">
        <v>1732</v>
      </c>
      <c r="B180" s="994" t="s">
        <v>1733</v>
      </c>
      <c r="C180" s="977" t="s">
        <v>19</v>
      </c>
      <c r="D180" s="977" t="s">
        <v>1727</v>
      </c>
      <c r="E180" s="993"/>
      <c r="F180" s="993">
        <v>0</v>
      </c>
      <c r="G180" s="2123"/>
    </row>
    <row r="181" spans="1:7" s="563" customFormat="1" ht="19.5" customHeight="1" x14ac:dyDescent="0.25">
      <c r="A181" s="994" t="s">
        <v>1734</v>
      </c>
      <c r="B181" s="994" t="s">
        <v>1735</v>
      </c>
      <c r="C181" s="977" t="s">
        <v>19</v>
      </c>
      <c r="D181" s="977" t="s">
        <v>1727</v>
      </c>
      <c r="E181" s="993"/>
      <c r="F181" s="993">
        <v>0</v>
      </c>
      <c r="G181" s="2123"/>
    </row>
    <row r="182" spans="1:7" s="563" customFormat="1" ht="19.5" customHeight="1" x14ac:dyDescent="0.25">
      <c r="A182" s="994" t="s">
        <v>1736</v>
      </c>
      <c r="B182" s="994" t="s">
        <v>1737</v>
      </c>
      <c r="C182" s="977" t="s">
        <v>19</v>
      </c>
      <c r="D182" s="977" t="s">
        <v>1727</v>
      </c>
      <c r="E182" s="993"/>
      <c r="F182" s="993">
        <v>0</v>
      </c>
      <c r="G182" s="2123"/>
    </row>
    <row r="183" spans="1:7" s="563" customFormat="1" ht="19.5" customHeight="1" x14ac:dyDescent="0.25">
      <c r="A183" s="994" t="s">
        <v>1738</v>
      </c>
      <c r="B183" s="994" t="s">
        <v>1739</v>
      </c>
      <c r="C183" s="977" t="s">
        <v>19</v>
      </c>
      <c r="D183" s="977" t="s">
        <v>1727</v>
      </c>
      <c r="E183" s="993"/>
      <c r="F183" s="993">
        <v>0</v>
      </c>
      <c r="G183" s="2123"/>
    </row>
    <row r="184" spans="1:7" x14ac:dyDescent="0.25">
      <c r="A184" s="472"/>
      <c r="B184" s="498"/>
      <c r="C184" s="473"/>
      <c r="D184" s="473"/>
      <c r="E184" s="1257"/>
      <c r="F184" s="1254"/>
    </row>
    <row r="185" spans="1:7" x14ac:dyDescent="0.25">
      <c r="A185" s="472"/>
      <c r="B185" s="498"/>
      <c r="C185" s="473"/>
      <c r="D185" s="473"/>
      <c r="E185" s="1257"/>
      <c r="F185" s="1254"/>
    </row>
    <row r="186" spans="1:7" x14ac:dyDescent="0.25">
      <c r="A186" s="472"/>
      <c r="B186" s="498"/>
      <c r="C186" s="473"/>
      <c r="D186" s="473"/>
      <c r="E186" s="1257"/>
      <c r="F186" s="1254"/>
    </row>
    <row r="187" spans="1:7" x14ac:dyDescent="0.25">
      <c r="A187" s="472"/>
      <c r="B187" s="498"/>
      <c r="C187" s="473"/>
      <c r="D187" s="473"/>
      <c r="E187" s="1257"/>
      <c r="F187" s="1254"/>
    </row>
    <row r="188" spans="1:7" x14ac:dyDescent="0.25">
      <c r="A188" s="472"/>
      <c r="B188" s="498"/>
      <c r="C188" s="473"/>
      <c r="D188" s="473"/>
      <c r="E188" s="1257"/>
      <c r="F188" s="1254"/>
    </row>
    <row r="189" spans="1:7" x14ac:dyDescent="0.25">
      <c r="A189" s="472"/>
      <c r="B189" s="498"/>
      <c r="C189" s="473"/>
      <c r="D189" s="473"/>
      <c r="E189" s="1257"/>
      <c r="F189" s="1254"/>
    </row>
    <row r="190" spans="1:7" x14ac:dyDescent="0.25">
      <c r="A190" s="472"/>
      <c r="B190" s="498"/>
      <c r="C190" s="473"/>
      <c r="D190" s="473"/>
      <c r="E190" s="1257"/>
      <c r="F190" s="1254"/>
    </row>
    <row r="191" spans="1:7" x14ac:dyDescent="0.25">
      <c r="A191" s="472"/>
      <c r="B191" s="498"/>
      <c r="C191" s="473"/>
      <c r="D191" s="473"/>
      <c r="E191" s="1257"/>
      <c r="F191" s="1254"/>
    </row>
    <row r="192" spans="1:7" x14ac:dyDescent="0.25">
      <c r="A192" s="472"/>
      <c r="B192" s="498"/>
      <c r="C192" s="473"/>
      <c r="D192" s="473"/>
      <c r="E192" s="1257"/>
      <c r="F192" s="1254"/>
    </row>
    <row r="193" spans="1:6" x14ac:dyDescent="0.25">
      <c r="A193" s="472"/>
      <c r="B193" s="498"/>
      <c r="C193" s="473"/>
      <c r="D193" s="473"/>
      <c r="E193" s="1257"/>
      <c r="F193" s="1254"/>
    </row>
    <row r="194" spans="1:6" x14ac:dyDescent="0.25">
      <c r="A194" s="472"/>
      <c r="B194" s="498"/>
      <c r="C194" s="473"/>
      <c r="D194" s="473"/>
      <c r="E194" s="1257"/>
      <c r="F194" s="1254"/>
    </row>
    <row r="195" spans="1:6" x14ac:dyDescent="0.25">
      <c r="A195" s="472"/>
      <c r="B195" s="498"/>
      <c r="C195" s="473"/>
      <c r="D195" s="473"/>
      <c r="E195" s="1257"/>
      <c r="F195" s="1254"/>
    </row>
    <row r="196" spans="1:6" ht="13" x14ac:dyDescent="0.3">
      <c r="A196" s="472"/>
      <c r="B196" s="559"/>
      <c r="C196" s="473"/>
      <c r="D196" s="473"/>
      <c r="E196" s="1257"/>
      <c r="F196" s="1254"/>
    </row>
    <row r="197" spans="1:6" x14ac:dyDescent="0.25">
      <c r="A197" s="472"/>
      <c r="B197" s="498"/>
      <c r="C197" s="473"/>
      <c r="D197" s="473"/>
      <c r="E197" s="1257"/>
      <c r="F197" s="1254"/>
    </row>
    <row r="198" spans="1:6" x14ac:dyDescent="0.25">
      <c r="A198" s="472"/>
      <c r="B198" s="498"/>
      <c r="C198" s="473"/>
      <c r="D198" s="473"/>
      <c r="E198" s="1257"/>
      <c r="F198" s="1254"/>
    </row>
    <row r="199" spans="1:6" x14ac:dyDescent="0.25">
      <c r="A199" s="472"/>
      <c r="B199" s="472"/>
      <c r="C199" s="473"/>
      <c r="D199" s="473"/>
      <c r="E199" s="1257"/>
      <c r="F199" s="1254"/>
    </row>
    <row r="200" spans="1:6" x14ac:dyDescent="0.25">
      <c r="A200" s="472"/>
      <c r="B200" s="472"/>
      <c r="C200" s="473"/>
      <c r="D200" s="473"/>
      <c r="E200" s="1257"/>
      <c r="F200" s="1227"/>
    </row>
    <row r="201" spans="1:6" x14ac:dyDescent="0.25">
      <c r="A201" s="472"/>
      <c r="B201" s="472"/>
      <c r="C201" s="473"/>
      <c r="D201" s="473"/>
      <c r="E201" s="1258"/>
      <c r="F201" s="1254"/>
    </row>
    <row r="202" spans="1:6" x14ac:dyDescent="0.25">
      <c r="A202" s="472"/>
      <c r="B202" s="472"/>
      <c r="C202" s="473"/>
      <c r="D202" s="473"/>
      <c r="E202" s="1258"/>
      <c r="F202" s="1227"/>
    </row>
    <row r="203" spans="1:6" x14ac:dyDescent="0.25">
      <c r="A203" s="472"/>
      <c r="B203" s="472"/>
      <c r="C203" s="473"/>
      <c r="D203" s="473"/>
      <c r="E203" s="1258"/>
      <c r="F203" s="1254"/>
    </row>
    <row r="204" spans="1:6" x14ac:dyDescent="0.25">
      <c r="A204" s="472"/>
      <c r="B204" s="472"/>
      <c r="C204" s="473"/>
      <c r="D204" s="473"/>
      <c r="E204" s="1258"/>
      <c r="F204" s="1254"/>
    </row>
    <row r="205" spans="1:6" ht="13" thickBot="1" x14ac:dyDescent="0.3">
      <c r="A205" s="472"/>
      <c r="B205" s="472"/>
      <c r="C205" s="473"/>
      <c r="D205" s="473"/>
      <c r="E205" s="1258"/>
      <c r="F205" s="1254"/>
    </row>
    <row r="206" spans="1:6" ht="18.75" customHeight="1" thickTop="1" x14ac:dyDescent="0.25">
      <c r="A206" s="2102" t="s">
        <v>103</v>
      </c>
      <c r="B206" s="2102"/>
      <c r="C206" s="2102"/>
      <c r="D206" s="2102"/>
      <c r="E206" s="2102"/>
      <c r="F206" s="1273">
        <f>SUM(F174:F205)</f>
        <v>0</v>
      </c>
    </row>
    <row r="207" spans="1:6" x14ac:dyDescent="0.25">
      <c r="A207" s="472"/>
      <c r="B207" s="834"/>
      <c r="C207" s="473"/>
      <c r="D207" s="473"/>
      <c r="E207" s="1257"/>
      <c r="F207" s="1254"/>
    </row>
    <row r="208" spans="1:6" ht="13" x14ac:dyDescent="0.25">
      <c r="A208" s="472"/>
      <c r="B208" s="579" t="s">
        <v>28</v>
      </c>
      <c r="C208" s="473"/>
      <c r="D208" s="473"/>
      <c r="E208" s="1257"/>
      <c r="F208" s="1254"/>
    </row>
    <row r="209" spans="1:6" x14ac:dyDescent="0.25">
      <c r="A209" s="472"/>
      <c r="B209" s="520"/>
      <c r="C209" s="473"/>
      <c r="D209" s="473"/>
      <c r="E209" s="1257"/>
      <c r="F209" s="1254"/>
    </row>
    <row r="210" spans="1:6" x14ac:dyDescent="0.25">
      <c r="A210" s="472"/>
      <c r="B210" s="520" t="s">
        <v>152</v>
      </c>
      <c r="C210" s="473"/>
      <c r="D210" s="473"/>
      <c r="E210" s="1257"/>
      <c r="F210" s="1254">
        <f>F60</f>
        <v>0</v>
      </c>
    </row>
    <row r="211" spans="1:6" x14ac:dyDescent="0.25">
      <c r="A211" s="472"/>
      <c r="B211" s="472"/>
      <c r="C211" s="473"/>
      <c r="D211" s="473"/>
      <c r="E211" s="1257"/>
      <c r="F211" s="1254"/>
    </row>
    <row r="212" spans="1:6" x14ac:dyDescent="0.25">
      <c r="A212" s="472"/>
      <c r="B212" s="520" t="s">
        <v>153</v>
      </c>
      <c r="C212" s="473"/>
      <c r="D212" s="473"/>
      <c r="E212" s="1257"/>
      <c r="F212" s="1254">
        <f>F116</f>
        <v>0</v>
      </c>
    </row>
    <row r="213" spans="1:6" x14ac:dyDescent="0.25">
      <c r="A213" s="472"/>
      <c r="B213" s="472"/>
      <c r="C213" s="473"/>
      <c r="D213" s="473"/>
      <c r="E213" s="1257"/>
      <c r="F213" s="1254"/>
    </row>
    <row r="214" spans="1:6" x14ac:dyDescent="0.25">
      <c r="A214" s="472"/>
      <c r="B214" s="520" t="s">
        <v>154</v>
      </c>
      <c r="C214" s="473"/>
      <c r="D214" s="473"/>
      <c r="E214" s="1257"/>
      <c r="F214" s="1254">
        <f>F171</f>
        <v>0</v>
      </c>
    </row>
    <row r="215" spans="1:6" x14ac:dyDescent="0.25">
      <c r="A215" s="472"/>
      <c r="B215" s="472"/>
      <c r="C215" s="473"/>
      <c r="D215" s="473"/>
      <c r="E215" s="1257"/>
      <c r="F215" s="1254"/>
    </row>
    <row r="216" spans="1:6" x14ac:dyDescent="0.25">
      <c r="A216" s="472"/>
      <c r="B216" s="520" t="s">
        <v>155</v>
      </c>
      <c r="C216" s="473"/>
      <c r="D216" s="473"/>
      <c r="E216" s="1257"/>
      <c r="F216" s="1254">
        <f>F206</f>
        <v>0</v>
      </c>
    </row>
    <row r="217" spans="1:6" x14ac:dyDescent="0.25">
      <c r="A217" s="472"/>
      <c r="B217" s="472"/>
      <c r="C217" s="473"/>
      <c r="D217" s="473"/>
      <c r="E217" s="1257"/>
      <c r="F217" s="1254"/>
    </row>
    <row r="218" spans="1:6" x14ac:dyDescent="0.25">
      <c r="A218" s="472"/>
      <c r="B218" s="520"/>
      <c r="C218" s="473"/>
      <c r="D218" s="473"/>
      <c r="E218" s="1257"/>
      <c r="F218" s="1254"/>
    </row>
    <row r="219" spans="1:6" x14ac:dyDescent="0.25">
      <c r="A219" s="472"/>
      <c r="B219" s="520"/>
      <c r="C219" s="473"/>
      <c r="D219" s="473"/>
      <c r="E219" s="1257"/>
      <c r="F219" s="1254"/>
    </row>
    <row r="220" spans="1:6" x14ac:dyDescent="0.25">
      <c r="A220" s="472"/>
      <c r="B220" s="520"/>
      <c r="C220" s="473"/>
      <c r="D220" s="473"/>
      <c r="E220" s="1257"/>
      <c r="F220" s="1254"/>
    </row>
    <row r="221" spans="1:6" x14ac:dyDescent="0.25">
      <c r="A221" s="472"/>
      <c r="B221" s="472"/>
      <c r="C221" s="473"/>
      <c r="D221" s="473"/>
      <c r="E221" s="1257"/>
      <c r="F221" s="1254"/>
    </row>
    <row r="222" spans="1:6" x14ac:dyDescent="0.25">
      <c r="A222" s="472"/>
      <c r="B222" s="520"/>
      <c r="C222" s="473"/>
      <c r="D222" s="473"/>
      <c r="E222" s="1257"/>
      <c r="F222" s="1254"/>
    </row>
    <row r="223" spans="1:6" x14ac:dyDescent="0.25">
      <c r="A223" s="472"/>
      <c r="B223" s="834"/>
      <c r="C223" s="473"/>
      <c r="D223" s="473"/>
      <c r="E223" s="1257"/>
      <c r="F223" s="1254"/>
    </row>
    <row r="224" spans="1:6" x14ac:dyDescent="0.25">
      <c r="A224" s="472"/>
      <c r="B224" s="520"/>
      <c r="C224" s="473"/>
      <c r="D224" s="473"/>
      <c r="E224" s="1257"/>
      <c r="F224" s="1254"/>
    </row>
    <row r="225" spans="1:6" x14ac:dyDescent="0.25">
      <c r="A225" s="472"/>
      <c r="B225" s="834"/>
      <c r="C225" s="473"/>
      <c r="D225" s="473"/>
      <c r="E225" s="1257"/>
      <c r="F225" s="1254"/>
    </row>
    <row r="226" spans="1:6" x14ac:dyDescent="0.25">
      <c r="A226" s="472"/>
      <c r="B226" s="520"/>
      <c r="C226" s="473"/>
      <c r="D226" s="473"/>
      <c r="E226" s="1257"/>
      <c r="F226" s="1254"/>
    </row>
    <row r="227" spans="1:6" x14ac:dyDescent="0.25">
      <c r="A227" s="472"/>
      <c r="B227" s="472"/>
      <c r="C227" s="473"/>
      <c r="D227" s="473"/>
      <c r="E227" s="1257"/>
      <c r="F227" s="1254"/>
    </row>
    <row r="228" spans="1:6" x14ac:dyDescent="0.25">
      <c r="A228" s="472"/>
      <c r="B228" s="472"/>
      <c r="C228" s="473"/>
      <c r="D228" s="473"/>
      <c r="E228" s="1257"/>
      <c r="F228" s="1254"/>
    </row>
    <row r="229" spans="1:6" x14ac:dyDescent="0.25">
      <c r="A229" s="472"/>
      <c r="B229" s="834"/>
      <c r="C229" s="473"/>
      <c r="D229" s="473"/>
      <c r="E229" s="1257"/>
      <c r="F229" s="1254"/>
    </row>
    <row r="230" spans="1:6" x14ac:dyDescent="0.25">
      <c r="A230" s="472"/>
      <c r="B230" s="834"/>
      <c r="C230" s="473"/>
      <c r="D230" s="473"/>
      <c r="E230" s="1257"/>
      <c r="F230" s="1254"/>
    </row>
    <row r="231" spans="1:6" x14ac:dyDescent="0.25">
      <c r="A231" s="472"/>
      <c r="B231" s="472"/>
      <c r="C231" s="473"/>
      <c r="D231" s="473"/>
      <c r="E231" s="1257"/>
      <c r="F231" s="1254"/>
    </row>
    <row r="232" spans="1:6" x14ac:dyDescent="0.25">
      <c r="A232" s="472"/>
      <c r="B232" s="456"/>
      <c r="C232" s="473"/>
      <c r="D232" s="473"/>
      <c r="E232" s="1257"/>
      <c r="F232" s="1254"/>
    </row>
    <row r="233" spans="1:6" x14ac:dyDescent="0.25">
      <c r="A233" s="472"/>
      <c r="B233" s="472"/>
      <c r="C233" s="473"/>
      <c r="D233" s="473"/>
      <c r="E233" s="1257"/>
      <c r="F233" s="1254"/>
    </row>
    <row r="234" spans="1:6" x14ac:dyDescent="0.25">
      <c r="A234" s="472"/>
      <c r="B234" s="472"/>
      <c r="C234" s="473"/>
      <c r="D234" s="473"/>
      <c r="E234" s="1257"/>
      <c r="F234" s="1254"/>
    </row>
    <row r="235" spans="1:6" x14ac:dyDescent="0.25">
      <c r="A235" s="472"/>
      <c r="B235" s="472"/>
      <c r="C235" s="473"/>
      <c r="D235" s="473"/>
      <c r="E235" s="1257"/>
      <c r="F235" s="1254"/>
    </row>
    <row r="236" spans="1:6" x14ac:dyDescent="0.25">
      <c r="A236" s="472"/>
      <c r="B236" s="472"/>
      <c r="C236" s="473"/>
      <c r="D236" s="473"/>
      <c r="E236" s="1257"/>
      <c r="F236" s="1254"/>
    </row>
    <row r="237" spans="1:6" x14ac:dyDescent="0.25">
      <c r="A237" s="472"/>
      <c r="B237" s="472"/>
      <c r="C237" s="473"/>
      <c r="D237" s="473"/>
      <c r="E237" s="1257"/>
      <c r="F237" s="1254"/>
    </row>
    <row r="238" spans="1:6" x14ac:dyDescent="0.25">
      <c r="A238" s="472"/>
      <c r="B238" s="472"/>
      <c r="C238" s="473"/>
      <c r="D238" s="473"/>
      <c r="E238" s="1257"/>
      <c r="F238" s="1254"/>
    </row>
    <row r="239" spans="1:6" x14ac:dyDescent="0.25">
      <c r="A239" s="472"/>
      <c r="B239" s="472"/>
      <c r="C239" s="473"/>
      <c r="D239" s="473"/>
      <c r="E239" s="1257"/>
      <c r="F239" s="1254"/>
    </row>
    <row r="240" spans="1:6" x14ac:dyDescent="0.25">
      <c r="A240" s="472"/>
      <c r="B240" s="472"/>
      <c r="C240" s="473"/>
      <c r="D240" s="473"/>
      <c r="E240" s="1257"/>
      <c r="F240" s="1254"/>
    </row>
    <row r="241" spans="1:9" x14ac:dyDescent="0.25">
      <c r="A241" s="472"/>
      <c r="B241" s="472"/>
      <c r="C241" s="473"/>
      <c r="D241" s="473"/>
      <c r="E241" s="1257"/>
      <c r="F241" s="1254"/>
    </row>
    <row r="242" spans="1:9" x14ac:dyDescent="0.25">
      <c r="A242" s="472"/>
      <c r="B242" s="472"/>
      <c r="C242" s="473"/>
      <c r="D242" s="473"/>
      <c r="E242" s="1257"/>
      <c r="F242" s="1254"/>
    </row>
    <row r="243" spans="1:9" x14ac:dyDescent="0.25">
      <c r="A243" s="472"/>
      <c r="B243" s="472"/>
      <c r="C243" s="473"/>
      <c r="D243" s="473"/>
      <c r="E243" s="1257"/>
      <c r="F243" s="1254"/>
    </row>
    <row r="244" spans="1:9" x14ac:dyDescent="0.25">
      <c r="A244" s="472"/>
      <c r="B244" s="472"/>
      <c r="C244" s="473"/>
      <c r="D244" s="473"/>
      <c r="E244" s="1257"/>
      <c r="F244" s="1254"/>
    </row>
    <row r="245" spans="1:9" x14ac:dyDescent="0.25">
      <c r="A245" s="472"/>
      <c r="B245" s="472"/>
      <c r="C245" s="473"/>
      <c r="D245" s="473"/>
      <c r="E245" s="1257"/>
      <c r="F245" s="1254"/>
    </row>
    <row r="246" spans="1:9" x14ac:dyDescent="0.25">
      <c r="A246" s="472"/>
      <c r="B246" s="472"/>
      <c r="C246" s="473"/>
      <c r="D246" s="473"/>
      <c r="E246" s="1257"/>
      <c r="F246" s="1254"/>
    </row>
    <row r="247" spans="1:9" x14ac:dyDescent="0.25">
      <c r="A247" s="472"/>
      <c r="B247" s="834"/>
      <c r="C247" s="473"/>
      <c r="D247" s="473"/>
      <c r="E247" s="1257"/>
      <c r="F247" s="1254"/>
    </row>
    <row r="248" spans="1:9" x14ac:dyDescent="0.25">
      <c r="A248" s="472"/>
      <c r="B248" s="472"/>
      <c r="C248" s="473"/>
      <c r="D248" s="473"/>
      <c r="E248" s="1257"/>
      <c r="F248" s="1254"/>
    </row>
    <row r="249" spans="1:9" x14ac:dyDescent="0.25">
      <c r="A249" s="472"/>
      <c r="B249" s="472"/>
      <c r="C249" s="473"/>
      <c r="D249" s="473"/>
      <c r="E249" s="1257"/>
      <c r="F249" s="1254"/>
    </row>
    <row r="250" spans="1:9" x14ac:dyDescent="0.25">
      <c r="A250" s="472"/>
      <c r="B250" s="472"/>
      <c r="C250" s="473"/>
      <c r="D250" s="473"/>
      <c r="E250" s="1257"/>
      <c r="F250" s="1254"/>
    </row>
    <row r="251" spans="1:9" x14ac:dyDescent="0.25">
      <c r="A251" s="472"/>
      <c r="B251" s="472"/>
      <c r="C251" s="473"/>
      <c r="D251" s="473"/>
      <c r="E251" s="1257"/>
      <c r="F251" s="1254"/>
    </row>
    <row r="252" spans="1:9" ht="13" thickBot="1" x14ac:dyDescent="0.3">
      <c r="A252" s="472"/>
      <c r="B252" s="472"/>
      <c r="C252" s="473"/>
      <c r="D252" s="473"/>
      <c r="E252" s="1257"/>
      <c r="F252" s="1254"/>
    </row>
    <row r="253" spans="1:9" ht="13.5" thickTop="1" x14ac:dyDescent="0.3">
      <c r="A253" s="2122" t="s">
        <v>1657</v>
      </c>
      <c r="B253" s="2122"/>
      <c r="C253" s="2122"/>
      <c r="D253" s="2122"/>
      <c r="E253" s="2122"/>
      <c r="F253" s="1272">
        <f>SUM(F207:F252)</f>
        <v>0</v>
      </c>
      <c r="I253" s="842"/>
    </row>
  </sheetData>
  <mergeCells count="9">
    <mergeCell ref="A253:E253"/>
    <mergeCell ref="G176:G183"/>
    <mergeCell ref="A1:F1"/>
    <mergeCell ref="A2:F2"/>
    <mergeCell ref="A60:E60"/>
    <mergeCell ref="A206:E206"/>
    <mergeCell ref="A116:E116"/>
    <mergeCell ref="A171:E171"/>
    <mergeCell ref="A3:F3"/>
  </mergeCells>
  <phoneticPr fontId="42" type="noConversion"/>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4" manualBreakCount="4">
    <brk id="60" max="5" man="1"/>
    <brk id="116" max="5" man="1"/>
    <brk id="171" max="5" man="1"/>
    <brk id="20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1"/>
  <sheetViews>
    <sheetView view="pageBreakPreview" zoomScaleNormal="100" zoomScaleSheetLayoutView="100" workbookViewId="0">
      <pane ySplit="5" topLeftCell="A6" activePane="bottomLeft" state="frozen"/>
      <selection activeCell="A5" sqref="A5:F5"/>
      <selection pane="bottomLeft" activeCell="C198" sqref="C198"/>
    </sheetView>
  </sheetViews>
  <sheetFormatPr defaultColWidth="9.1796875" defaultRowHeight="12.5" x14ac:dyDescent="0.25"/>
  <cols>
    <col min="1" max="1" width="8" style="572" customWidth="1"/>
    <col min="2" max="2" width="66.81640625" style="572" customWidth="1"/>
    <col min="3" max="3" width="7.54296875" style="572" customWidth="1"/>
    <col min="4" max="4" width="10.453125" style="572" customWidth="1"/>
    <col min="5" max="5" width="12.1796875" style="897" customWidth="1"/>
    <col min="6" max="6" width="14.1796875" style="890" customWidth="1"/>
    <col min="7" max="7" width="16.453125" style="572" customWidth="1"/>
    <col min="8" max="16384" width="9.1796875" style="572"/>
  </cols>
  <sheetData>
    <row r="1" spans="1:8" ht="12.75" customHeight="1" x14ac:dyDescent="0.25">
      <c r="A1" s="2095" t="s">
        <v>0</v>
      </c>
      <c r="B1" s="2095"/>
      <c r="C1" s="2095"/>
      <c r="D1" s="2095"/>
      <c r="E1" s="2095"/>
      <c r="F1" s="2095"/>
    </row>
    <row r="2" spans="1:8" ht="12.75" customHeight="1" x14ac:dyDescent="0.25">
      <c r="A2" s="2095" t="s">
        <v>2491</v>
      </c>
      <c r="B2" s="2095"/>
      <c r="C2" s="2095"/>
      <c r="D2" s="2095"/>
      <c r="E2" s="2095"/>
      <c r="F2" s="2095"/>
    </row>
    <row r="3" spans="1:8" ht="13" x14ac:dyDescent="0.25">
      <c r="A3" s="2096" t="s">
        <v>1975</v>
      </c>
      <c r="B3" s="2096"/>
      <c r="C3" s="2096"/>
      <c r="D3" s="2096"/>
      <c r="E3" s="2096"/>
      <c r="F3" s="2096"/>
    </row>
    <row r="4" spans="1:8" ht="13" x14ac:dyDescent="0.3">
      <c r="A4" s="440" t="s">
        <v>1989</v>
      </c>
      <c r="B4" s="439"/>
      <c r="C4" s="441"/>
      <c r="D4" s="441"/>
      <c r="E4" s="442"/>
      <c r="F4" s="443"/>
    </row>
    <row r="5" spans="1:8" ht="27" customHeight="1" x14ac:dyDescent="0.25">
      <c r="A5" s="1259" t="s">
        <v>1</v>
      </c>
      <c r="B5" s="1260" t="s">
        <v>2</v>
      </c>
      <c r="C5" s="1260" t="s">
        <v>3</v>
      </c>
      <c r="D5" s="1260" t="s">
        <v>4</v>
      </c>
      <c r="E5" s="1261" t="s">
        <v>5</v>
      </c>
      <c r="F5" s="1262" t="s">
        <v>6</v>
      </c>
    </row>
    <row r="6" spans="1:8" x14ac:dyDescent="0.25">
      <c r="A6" s="449"/>
      <c r="B6" s="449"/>
      <c r="C6" s="449"/>
      <c r="D6" s="449"/>
      <c r="E6" s="450"/>
      <c r="F6" s="1263"/>
    </row>
    <row r="7" spans="1:8" ht="13" x14ac:dyDescent="0.25">
      <c r="A7" s="449"/>
      <c r="B7" s="452" t="s">
        <v>85</v>
      </c>
      <c r="C7" s="449"/>
      <c r="D7" s="449"/>
      <c r="E7" s="450"/>
      <c r="F7" s="1264"/>
    </row>
    <row r="8" spans="1:8" ht="25" x14ac:dyDescent="0.25">
      <c r="A8" s="449"/>
      <c r="B8" s="456" t="s">
        <v>1658</v>
      </c>
      <c r="C8" s="449"/>
      <c r="D8" s="453"/>
      <c r="E8" s="450"/>
      <c r="F8" s="1264"/>
    </row>
    <row r="9" spans="1:8" x14ac:dyDescent="0.25">
      <c r="A9" s="449"/>
      <c r="B9" s="449"/>
      <c r="C9" s="449"/>
      <c r="D9" s="453"/>
      <c r="E9" s="889"/>
      <c r="F9" s="1264"/>
    </row>
    <row r="10" spans="1:8" ht="13" x14ac:dyDescent="0.25">
      <c r="A10" s="449"/>
      <c r="B10" s="457" t="s">
        <v>221</v>
      </c>
      <c r="C10" s="449"/>
      <c r="D10" s="453"/>
      <c r="E10" s="450"/>
      <c r="F10" s="1264"/>
    </row>
    <row r="11" spans="1:8" x14ac:dyDescent="0.25">
      <c r="A11" s="449"/>
      <c r="B11" s="449"/>
      <c r="C11" s="449"/>
      <c r="D11" s="453"/>
      <c r="E11" s="450"/>
      <c r="F11" s="1264"/>
    </row>
    <row r="12" spans="1:8" x14ac:dyDescent="0.25">
      <c r="A12" s="449"/>
      <c r="B12" s="481" t="s">
        <v>158</v>
      </c>
      <c r="C12" s="449"/>
      <c r="D12" s="453"/>
      <c r="E12" s="450"/>
      <c r="F12" s="1263"/>
    </row>
    <row r="13" spans="1:8" x14ac:dyDescent="0.25">
      <c r="A13" s="449"/>
      <c r="B13" s="449"/>
      <c r="C13" s="449"/>
      <c r="D13" s="453"/>
      <c r="E13" s="450"/>
      <c r="F13" s="1263"/>
    </row>
    <row r="14" spans="1:8" x14ac:dyDescent="0.25">
      <c r="A14" s="449" t="s">
        <v>159</v>
      </c>
      <c r="B14" s="449" t="s">
        <v>222</v>
      </c>
      <c r="C14" s="453" t="s">
        <v>160</v>
      </c>
      <c r="D14" s="480">
        <v>1.1000000000000001</v>
      </c>
      <c r="E14" s="459"/>
      <c r="F14" s="558">
        <f>D14*E14</f>
        <v>0</v>
      </c>
      <c r="H14" s="890"/>
    </row>
    <row r="15" spans="1:8" x14ac:dyDescent="0.25">
      <c r="A15" s="449"/>
      <c r="B15" s="449"/>
      <c r="C15" s="449"/>
      <c r="D15" s="453"/>
      <c r="E15" s="459"/>
      <c r="F15" s="1265"/>
      <c r="H15" s="890"/>
    </row>
    <row r="16" spans="1:8" ht="13" x14ac:dyDescent="0.25">
      <c r="A16" s="449"/>
      <c r="B16" s="457" t="s">
        <v>161</v>
      </c>
      <c r="C16" s="449"/>
      <c r="D16" s="453"/>
      <c r="E16" s="459"/>
      <c r="F16" s="1265"/>
      <c r="H16" s="890"/>
    </row>
    <row r="17" spans="1:8" x14ac:dyDescent="0.25">
      <c r="A17" s="449"/>
      <c r="B17" s="449"/>
      <c r="C17" s="449"/>
      <c r="D17" s="453"/>
      <c r="E17" s="459"/>
      <c r="F17" s="1265"/>
      <c r="H17" s="890"/>
    </row>
    <row r="18" spans="1:8" ht="25" x14ac:dyDescent="0.25">
      <c r="A18" s="449"/>
      <c r="B18" s="458" t="s">
        <v>223</v>
      </c>
      <c r="C18" s="449"/>
      <c r="D18" s="453"/>
      <c r="E18" s="459"/>
      <c r="F18" s="1265"/>
      <c r="H18" s="890"/>
    </row>
    <row r="19" spans="1:8" x14ac:dyDescent="0.25">
      <c r="A19" s="449"/>
      <c r="B19" s="449"/>
      <c r="C19" s="449"/>
      <c r="D19" s="453"/>
      <c r="E19" s="459"/>
      <c r="F19" s="1265"/>
      <c r="H19" s="890"/>
    </row>
    <row r="20" spans="1:8" x14ac:dyDescent="0.25">
      <c r="A20" s="449" t="s">
        <v>163</v>
      </c>
      <c r="B20" s="449" t="s">
        <v>164</v>
      </c>
      <c r="C20" s="453" t="s">
        <v>19</v>
      </c>
      <c r="D20" s="453">
        <v>3</v>
      </c>
      <c r="E20" s="459"/>
      <c r="F20" s="558">
        <f>D20*E20</f>
        <v>0</v>
      </c>
      <c r="H20" s="890"/>
    </row>
    <row r="21" spans="1:8" x14ac:dyDescent="0.25">
      <c r="A21" s="449" t="s">
        <v>224</v>
      </c>
      <c r="B21" s="449" t="s">
        <v>225</v>
      </c>
      <c r="C21" s="453" t="s">
        <v>19</v>
      </c>
      <c r="D21" s="453">
        <v>2</v>
      </c>
      <c r="E21" s="459"/>
      <c r="F21" s="558">
        <f>D21*E21</f>
        <v>0</v>
      </c>
      <c r="H21" s="890"/>
    </row>
    <row r="22" spans="1:8" x14ac:dyDescent="0.25">
      <c r="A22" s="449"/>
      <c r="B22" s="449"/>
      <c r="C22" s="449"/>
      <c r="D22" s="453"/>
      <c r="E22" s="459"/>
      <c r="F22" s="1265"/>
      <c r="H22" s="890"/>
    </row>
    <row r="23" spans="1:8" ht="13" x14ac:dyDescent="0.25">
      <c r="A23" s="449"/>
      <c r="B23" s="457" t="s">
        <v>165</v>
      </c>
      <c r="C23" s="449"/>
      <c r="D23" s="453"/>
      <c r="E23" s="459"/>
      <c r="F23" s="1265"/>
      <c r="H23" s="890"/>
    </row>
    <row r="24" spans="1:8" x14ac:dyDescent="0.25">
      <c r="A24" s="449"/>
      <c r="B24" s="449"/>
      <c r="C24" s="449"/>
      <c r="D24" s="453"/>
      <c r="E24" s="459"/>
      <c r="F24" s="1265"/>
      <c r="H24" s="890"/>
    </row>
    <row r="25" spans="1:8" ht="25" x14ac:dyDescent="0.25">
      <c r="A25" s="449"/>
      <c r="B25" s="458" t="s">
        <v>226</v>
      </c>
      <c r="C25" s="449"/>
      <c r="D25" s="453"/>
      <c r="E25" s="459"/>
      <c r="F25" s="1265"/>
      <c r="H25" s="890"/>
    </row>
    <row r="26" spans="1:8" x14ac:dyDescent="0.25">
      <c r="A26" s="449"/>
      <c r="B26" s="481"/>
      <c r="C26" s="449"/>
      <c r="D26" s="453"/>
      <c r="E26" s="459"/>
      <c r="F26" s="1265"/>
      <c r="H26" s="890"/>
    </row>
    <row r="27" spans="1:8" x14ac:dyDescent="0.25">
      <c r="A27" s="449" t="s">
        <v>167</v>
      </c>
      <c r="B27" s="449" t="s">
        <v>168</v>
      </c>
      <c r="C27" s="453" t="s">
        <v>19</v>
      </c>
      <c r="D27" s="453">
        <v>2</v>
      </c>
      <c r="E27" s="459"/>
      <c r="F27" s="558">
        <f>D27*E27</f>
        <v>0</v>
      </c>
      <c r="H27" s="890"/>
    </row>
    <row r="28" spans="1:8" x14ac:dyDescent="0.25">
      <c r="A28" s="449" t="s">
        <v>169</v>
      </c>
      <c r="B28" s="449" t="s">
        <v>170</v>
      </c>
      <c r="C28" s="453" t="s">
        <v>19</v>
      </c>
      <c r="D28" s="453">
        <v>3</v>
      </c>
      <c r="E28" s="459"/>
      <c r="F28" s="558">
        <f>D28*E28</f>
        <v>0</v>
      </c>
      <c r="H28" s="890"/>
    </row>
    <row r="29" spans="1:8" x14ac:dyDescent="0.25">
      <c r="A29" s="449"/>
      <c r="B29" s="449"/>
      <c r="C29" s="449"/>
      <c r="D29" s="453"/>
      <c r="E29" s="459"/>
      <c r="F29" s="1265"/>
    </row>
    <row r="30" spans="1:8" ht="13" x14ac:dyDescent="0.25">
      <c r="A30" s="449"/>
      <c r="B30" s="457" t="s">
        <v>86</v>
      </c>
      <c r="C30" s="449"/>
      <c r="D30" s="453"/>
      <c r="E30" s="459"/>
      <c r="F30" s="1265"/>
    </row>
    <row r="31" spans="1:8" x14ac:dyDescent="0.25">
      <c r="A31" s="449"/>
      <c r="B31" s="449"/>
      <c r="C31" s="449"/>
      <c r="D31" s="453"/>
      <c r="E31" s="459"/>
      <c r="F31" s="1265"/>
    </row>
    <row r="32" spans="1:8" ht="13" x14ac:dyDescent="0.25">
      <c r="A32" s="449"/>
      <c r="B32" s="457" t="s">
        <v>227</v>
      </c>
      <c r="C32" s="449"/>
      <c r="D32" s="453"/>
      <c r="E32" s="459"/>
      <c r="F32" s="1265"/>
    </row>
    <row r="33" spans="1:6" x14ac:dyDescent="0.25">
      <c r="A33" s="449"/>
      <c r="B33" s="481"/>
      <c r="C33" s="449"/>
      <c r="D33" s="453"/>
      <c r="E33" s="459"/>
      <c r="F33" s="1265"/>
    </row>
    <row r="34" spans="1:6" ht="14.5" x14ac:dyDescent="0.25">
      <c r="A34" s="449" t="s">
        <v>2065</v>
      </c>
      <c r="B34" s="460" t="s">
        <v>229</v>
      </c>
      <c r="C34" s="453" t="s">
        <v>528</v>
      </c>
      <c r="D34" s="496">
        <v>10050</v>
      </c>
      <c r="E34" s="459"/>
      <c r="F34" s="558">
        <f>D34*E34</f>
        <v>0</v>
      </c>
    </row>
    <row r="35" spans="1:6" x14ac:dyDescent="0.25">
      <c r="A35" s="449"/>
      <c r="B35" s="449"/>
      <c r="C35" s="453"/>
      <c r="D35" s="453"/>
      <c r="E35" s="459"/>
      <c r="F35" s="1265"/>
    </row>
    <row r="36" spans="1:6" ht="25" x14ac:dyDescent="0.25">
      <c r="A36" s="449"/>
      <c r="B36" s="458" t="s">
        <v>87</v>
      </c>
      <c r="C36" s="453"/>
      <c r="D36" s="453"/>
      <c r="E36" s="459"/>
      <c r="F36" s="1265"/>
    </row>
    <row r="37" spans="1:6" x14ac:dyDescent="0.25">
      <c r="A37" s="449"/>
      <c r="B37" s="449"/>
      <c r="C37" s="453"/>
      <c r="D37" s="453"/>
      <c r="E37" s="459"/>
      <c r="F37" s="1265"/>
    </row>
    <row r="38" spans="1:6" x14ac:dyDescent="0.25">
      <c r="A38" s="449" t="s">
        <v>88</v>
      </c>
      <c r="B38" s="460" t="s">
        <v>1215</v>
      </c>
      <c r="C38" s="453" t="s">
        <v>42</v>
      </c>
      <c r="D38" s="496">
        <v>120</v>
      </c>
      <c r="E38" s="459"/>
      <c r="F38" s="558">
        <f>D38*E38</f>
        <v>0</v>
      </c>
    </row>
    <row r="39" spans="1:6" x14ac:dyDescent="0.25">
      <c r="A39" s="449"/>
      <c r="B39" s="449"/>
      <c r="C39" s="453"/>
      <c r="D39" s="496"/>
      <c r="E39" s="459"/>
      <c r="F39" s="1265"/>
    </row>
    <row r="40" spans="1:6" x14ac:dyDescent="0.25">
      <c r="A40" s="449"/>
      <c r="B40" s="458" t="s">
        <v>230</v>
      </c>
      <c r="C40" s="453"/>
      <c r="D40" s="496"/>
      <c r="E40" s="459"/>
      <c r="F40" s="1265"/>
    </row>
    <row r="41" spans="1:6" x14ac:dyDescent="0.25">
      <c r="A41" s="449"/>
      <c r="B41" s="449"/>
      <c r="C41" s="453"/>
      <c r="D41" s="496"/>
      <c r="E41" s="459"/>
      <c r="F41" s="1265"/>
    </row>
    <row r="42" spans="1:6" x14ac:dyDescent="0.25">
      <c r="A42" s="449" t="s">
        <v>90</v>
      </c>
      <c r="B42" s="460" t="s">
        <v>1215</v>
      </c>
      <c r="C42" s="453" t="s">
        <v>42</v>
      </c>
      <c r="D42" s="496">
        <v>150</v>
      </c>
      <c r="E42" s="459"/>
      <c r="F42" s="558">
        <f>D42*E42</f>
        <v>0</v>
      </c>
    </row>
    <row r="43" spans="1:6" x14ac:dyDescent="0.25">
      <c r="A43" s="449"/>
      <c r="B43" s="481"/>
      <c r="C43" s="449"/>
      <c r="D43" s="453"/>
      <c r="E43" s="459"/>
      <c r="F43" s="496"/>
    </row>
    <row r="44" spans="1:6" ht="13" x14ac:dyDescent="0.25">
      <c r="A44" s="449"/>
      <c r="B44" s="457" t="s">
        <v>91</v>
      </c>
      <c r="C44" s="449"/>
      <c r="D44" s="449"/>
      <c r="E44" s="450"/>
      <c r="F44" s="1263"/>
    </row>
    <row r="45" spans="1:6" x14ac:dyDescent="0.25">
      <c r="A45" s="449"/>
      <c r="B45" s="449"/>
      <c r="C45" s="449"/>
      <c r="D45" s="449"/>
      <c r="E45" s="450"/>
      <c r="F45" s="1263"/>
    </row>
    <row r="46" spans="1:6" ht="25" x14ac:dyDescent="0.25">
      <c r="A46" s="449"/>
      <c r="B46" s="458" t="s">
        <v>92</v>
      </c>
      <c r="C46" s="449"/>
      <c r="D46" s="449"/>
      <c r="E46" s="450"/>
      <c r="F46" s="1263"/>
    </row>
    <row r="47" spans="1:6" x14ac:dyDescent="0.25">
      <c r="A47" s="449"/>
      <c r="B47" s="449"/>
      <c r="C47" s="449"/>
      <c r="D47" s="449"/>
      <c r="E47" s="450"/>
      <c r="F47" s="1263"/>
    </row>
    <row r="48" spans="1:6" x14ac:dyDescent="0.25">
      <c r="A48" s="449" t="s">
        <v>93</v>
      </c>
      <c r="B48" s="1266" t="s">
        <v>1216</v>
      </c>
      <c r="C48" s="453" t="s">
        <v>42</v>
      </c>
      <c r="D48" s="496">
        <f>D38+D42</f>
        <v>270</v>
      </c>
      <c r="E48" s="459"/>
      <c r="F48" s="558">
        <f>D48*E48</f>
        <v>0</v>
      </c>
    </row>
    <row r="49" spans="1:6" x14ac:dyDescent="0.25">
      <c r="A49" s="449"/>
      <c r="B49" s="449"/>
      <c r="C49" s="453"/>
      <c r="D49" s="496"/>
      <c r="E49" s="459"/>
      <c r="F49" s="1265"/>
    </row>
    <row r="50" spans="1:6" ht="13" x14ac:dyDescent="0.25">
      <c r="A50" s="449"/>
      <c r="B50" s="457" t="s">
        <v>231</v>
      </c>
      <c r="C50" s="453"/>
      <c r="D50" s="496"/>
      <c r="E50" s="892"/>
      <c r="F50" s="1265"/>
    </row>
    <row r="51" spans="1:6" x14ac:dyDescent="0.25">
      <c r="A51" s="449"/>
      <c r="B51" s="449"/>
      <c r="C51" s="453"/>
      <c r="D51" s="496"/>
      <c r="E51" s="459"/>
      <c r="F51" s="1265"/>
    </row>
    <row r="52" spans="1:6" ht="25" x14ac:dyDescent="0.25">
      <c r="A52" s="449" t="s">
        <v>232</v>
      </c>
      <c r="B52" s="1233" t="s">
        <v>1218</v>
      </c>
      <c r="C52" s="453" t="s">
        <v>528</v>
      </c>
      <c r="D52" s="496">
        <v>5010</v>
      </c>
      <c r="E52" s="459"/>
      <c r="F52" s="558">
        <f>D52*E52</f>
        <v>0</v>
      </c>
    </row>
    <row r="53" spans="1:6" x14ac:dyDescent="0.25">
      <c r="A53" s="449"/>
      <c r="B53" s="449"/>
      <c r="C53" s="449"/>
      <c r="D53" s="496"/>
      <c r="E53" s="459"/>
      <c r="F53" s="1265"/>
    </row>
    <row r="54" spans="1:6" ht="13" x14ac:dyDescent="0.25">
      <c r="A54" s="449"/>
      <c r="B54" s="557" t="s">
        <v>234</v>
      </c>
      <c r="C54" s="449"/>
      <c r="D54" s="893"/>
      <c r="E54" s="459"/>
      <c r="F54" s="1265"/>
    </row>
    <row r="55" spans="1:6" ht="13" x14ac:dyDescent="0.25">
      <c r="A55" s="449"/>
      <c r="B55" s="457"/>
      <c r="C55" s="449"/>
      <c r="D55" s="893"/>
      <c r="E55" s="459"/>
      <c r="F55" s="1265"/>
    </row>
    <row r="56" spans="1:6" ht="13" x14ac:dyDescent="0.25">
      <c r="A56" s="449"/>
      <c r="B56" s="457" t="s">
        <v>171</v>
      </c>
      <c r="C56" s="449"/>
      <c r="D56" s="893"/>
      <c r="E56" s="459"/>
      <c r="F56" s="1265"/>
    </row>
    <row r="57" spans="1:6" x14ac:dyDescent="0.25">
      <c r="A57" s="449"/>
      <c r="B57" s="449"/>
      <c r="C57" s="449"/>
      <c r="D57" s="893"/>
      <c r="E57" s="459"/>
      <c r="F57" s="1265"/>
    </row>
    <row r="58" spans="1:6" ht="25" x14ac:dyDescent="0.25">
      <c r="A58" s="458"/>
      <c r="B58" s="458" t="s">
        <v>235</v>
      </c>
      <c r="C58" s="449"/>
      <c r="D58" s="893"/>
      <c r="E58" s="459"/>
      <c r="F58" s="1265"/>
    </row>
    <row r="59" spans="1:6" x14ac:dyDescent="0.25">
      <c r="A59" s="449"/>
      <c r="B59" s="449"/>
      <c r="C59" s="449"/>
      <c r="D59" s="893"/>
      <c r="E59" s="459"/>
      <c r="F59" s="1265"/>
    </row>
    <row r="60" spans="1:6" x14ac:dyDescent="0.25">
      <c r="A60" s="449" t="s">
        <v>236</v>
      </c>
      <c r="B60" s="449" t="s">
        <v>173</v>
      </c>
      <c r="C60" s="453" t="s">
        <v>126</v>
      </c>
      <c r="D60" s="496">
        <v>10</v>
      </c>
      <c r="E60" s="459"/>
      <c r="F60" s="558">
        <f>D60*E60</f>
        <v>0</v>
      </c>
    </row>
    <row r="61" spans="1:6" x14ac:dyDescent="0.25">
      <c r="A61" s="449"/>
      <c r="B61" s="449"/>
      <c r="C61" s="453"/>
      <c r="D61" s="496"/>
      <c r="E61" s="459"/>
      <c r="F61" s="1265"/>
    </row>
    <row r="62" spans="1:6" ht="13" thickBot="1" x14ac:dyDescent="0.3">
      <c r="A62" s="449"/>
      <c r="B62" s="481"/>
      <c r="C62" s="449"/>
      <c r="D62" s="453"/>
      <c r="E62" s="459"/>
      <c r="F62" s="496"/>
    </row>
    <row r="63" spans="1:6" s="439" customFormat="1" ht="16.5" customHeight="1" thickTop="1" x14ac:dyDescent="0.25">
      <c r="A63" s="2125" t="s">
        <v>103</v>
      </c>
      <c r="B63" s="2125"/>
      <c r="C63" s="2125"/>
      <c r="D63" s="2125"/>
      <c r="E63" s="2125"/>
      <c r="F63" s="1271">
        <f>SUM(F6:F62)</f>
        <v>0</v>
      </c>
    </row>
    <row r="64" spans="1:6" ht="25" x14ac:dyDescent="0.25">
      <c r="A64" s="458"/>
      <c r="B64" s="458" t="s">
        <v>237</v>
      </c>
      <c r="C64" s="453"/>
      <c r="D64" s="496"/>
      <c r="E64" s="459"/>
      <c r="F64" s="1265"/>
    </row>
    <row r="65" spans="1:6" x14ac:dyDescent="0.25">
      <c r="A65" s="449"/>
      <c r="B65" s="449"/>
      <c r="C65" s="453"/>
      <c r="D65" s="496"/>
      <c r="E65" s="459"/>
      <c r="F65" s="1265"/>
    </row>
    <row r="66" spans="1:6" x14ac:dyDescent="0.25">
      <c r="A66" s="449" t="s">
        <v>238</v>
      </c>
      <c r="B66" s="449" t="s">
        <v>173</v>
      </c>
      <c r="C66" s="453" t="s">
        <v>126</v>
      </c>
      <c r="D66" s="496">
        <v>100</v>
      </c>
      <c r="E66" s="459"/>
      <c r="F66" s="558">
        <f>D66*E66</f>
        <v>0</v>
      </c>
    </row>
    <row r="67" spans="1:6" x14ac:dyDescent="0.25">
      <c r="A67" s="449"/>
      <c r="B67" s="449"/>
      <c r="C67" s="453"/>
      <c r="D67" s="496"/>
      <c r="E67" s="459"/>
      <c r="F67" s="1265"/>
    </row>
    <row r="68" spans="1:6" ht="25" x14ac:dyDescent="0.25">
      <c r="A68" s="458"/>
      <c r="B68" s="458" t="s">
        <v>239</v>
      </c>
      <c r="C68" s="449"/>
      <c r="D68" s="893"/>
      <c r="E68" s="459"/>
      <c r="F68" s="1265"/>
    </row>
    <row r="69" spans="1:6" x14ac:dyDescent="0.25">
      <c r="A69" s="449"/>
      <c r="B69" s="449"/>
      <c r="C69" s="449"/>
      <c r="D69" s="893"/>
      <c r="E69" s="459"/>
      <c r="F69" s="1265"/>
    </row>
    <row r="70" spans="1:6" x14ac:dyDescent="0.25">
      <c r="A70" s="449" t="s">
        <v>240</v>
      </c>
      <c r="B70" s="449" t="s">
        <v>173</v>
      </c>
      <c r="C70" s="453" t="s">
        <v>126</v>
      </c>
      <c r="D70" s="496">
        <v>30</v>
      </c>
      <c r="E70" s="459"/>
      <c r="F70" s="558">
        <f>D70*E70</f>
        <v>0</v>
      </c>
    </row>
    <row r="71" spans="1:6" x14ac:dyDescent="0.25">
      <c r="A71" s="449"/>
      <c r="B71" s="449"/>
      <c r="C71" s="453"/>
      <c r="D71" s="496"/>
      <c r="E71" s="894"/>
      <c r="F71" s="1265"/>
    </row>
    <row r="72" spans="1:6" ht="25" x14ac:dyDescent="0.25">
      <c r="A72" s="458"/>
      <c r="B72" s="458" t="s">
        <v>241</v>
      </c>
      <c r="C72" s="449"/>
      <c r="D72" s="893"/>
      <c r="E72" s="459"/>
      <c r="F72" s="1265"/>
    </row>
    <row r="73" spans="1:6" x14ac:dyDescent="0.25">
      <c r="A73" s="449"/>
      <c r="B73" s="449"/>
      <c r="C73" s="449"/>
      <c r="D73" s="893"/>
      <c r="E73" s="459"/>
      <c r="F73" s="1265"/>
    </row>
    <row r="74" spans="1:6" x14ac:dyDescent="0.25">
      <c r="A74" s="449" t="s">
        <v>242</v>
      </c>
      <c r="B74" s="449" t="s">
        <v>173</v>
      </c>
      <c r="C74" s="453" t="s">
        <v>126</v>
      </c>
      <c r="D74" s="496">
        <v>20</v>
      </c>
      <c r="E74" s="459"/>
      <c r="F74" s="558">
        <f>D74*E74</f>
        <v>0</v>
      </c>
    </row>
    <row r="75" spans="1:6" x14ac:dyDescent="0.25">
      <c r="A75" s="449"/>
      <c r="B75" s="449"/>
      <c r="C75" s="453"/>
      <c r="D75" s="496"/>
      <c r="E75" s="459"/>
      <c r="F75" s="558"/>
    </row>
    <row r="76" spans="1:6" ht="13" x14ac:dyDescent="0.25">
      <c r="A76" s="449"/>
      <c r="B76" s="457" t="s">
        <v>243</v>
      </c>
      <c r="C76" s="449"/>
      <c r="D76" s="496"/>
      <c r="E76" s="459"/>
      <c r="F76" s="496"/>
    </row>
    <row r="77" spans="1:6" ht="13" x14ac:dyDescent="0.25">
      <c r="A77" s="449"/>
      <c r="B77" s="457"/>
      <c r="C77" s="449"/>
      <c r="D77" s="496"/>
      <c r="E77" s="459"/>
      <c r="F77" s="496"/>
    </row>
    <row r="78" spans="1:6" ht="13" x14ac:dyDescent="0.3">
      <c r="A78" s="472"/>
      <c r="B78" s="559" t="s">
        <v>244</v>
      </c>
      <c r="C78" s="453"/>
      <c r="D78" s="496"/>
      <c r="E78" s="459"/>
      <c r="F78" s="893"/>
    </row>
    <row r="79" spans="1:6" x14ac:dyDescent="0.25">
      <c r="A79" s="472"/>
      <c r="B79" s="449"/>
      <c r="C79" s="453"/>
      <c r="D79" s="496"/>
      <c r="E79" s="459"/>
      <c r="F79" s="893"/>
    </row>
    <row r="80" spans="1:6" ht="25" x14ac:dyDescent="0.25">
      <c r="A80" s="472"/>
      <c r="B80" s="498" t="s">
        <v>245</v>
      </c>
      <c r="C80" s="473"/>
      <c r="D80" s="496"/>
      <c r="E80" s="459"/>
      <c r="F80" s="893"/>
    </row>
    <row r="81" spans="1:6" x14ac:dyDescent="0.25">
      <c r="A81" s="472"/>
      <c r="B81" s="498"/>
      <c r="C81" s="473"/>
      <c r="D81" s="496"/>
      <c r="E81" s="459"/>
      <c r="F81" s="893"/>
    </row>
    <row r="82" spans="1:6" x14ac:dyDescent="0.25">
      <c r="A82" s="472" t="s">
        <v>246</v>
      </c>
      <c r="B82" s="456" t="s">
        <v>173</v>
      </c>
      <c r="C82" s="473" t="s">
        <v>126</v>
      </c>
      <c r="D82" s="496">
        <v>60</v>
      </c>
      <c r="E82" s="459"/>
      <c r="F82" s="558">
        <f>D82*E82</f>
        <v>0</v>
      </c>
    </row>
    <row r="83" spans="1:6" x14ac:dyDescent="0.25">
      <c r="A83" s="472" t="s">
        <v>247</v>
      </c>
      <c r="B83" s="456" t="s">
        <v>196</v>
      </c>
      <c r="C83" s="473" t="s">
        <v>126</v>
      </c>
      <c r="D83" s="496">
        <v>50</v>
      </c>
      <c r="E83" s="459"/>
      <c r="F83" s="558">
        <f>D83*E83</f>
        <v>0</v>
      </c>
    </row>
    <row r="84" spans="1:6" x14ac:dyDescent="0.25">
      <c r="A84" s="472"/>
      <c r="B84" s="456"/>
      <c r="C84" s="473"/>
      <c r="D84" s="496"/>
      <c r="E84" s="459"/>
      <c r="F84" s="558"/>
    </row>
    <row r="85" spans="1:6" ht="25" x14ac:dyDescent="0.25">
      <c r="A85" s="472"/>
      <c r="B85" s="498" t="s">
        <v>245</v>
      </c>
      <c r="C85" s="473"/>
      <c r="D85" s="496"/>
      <c r="E85" s="459"/>
      <c r="F85" s="893"/>
    </row>
    <row r="86" spans="1:6" x14ac:dyDescent="0.25">
      <c r="A86" s="472"/>
      <c r="B86" s="498"/>
      <c r="C86" s="473"/>
      <c r="D86" s="496"/>
      <c r="E86" s="459"/>
      <c r="F86" s="893"/>
    </row>
    <row r="87" spans="1:6" x14ac:dyDescent="0.25">
      <c r="A87" s="472" t="s">
        <v>248</v>
      </c>
      <c r="B87" s="456" t="s">
        <v>173</v>
      </c>
      <c r="C87" s="473" t="s">
        <v>126</v>
      </c>
      <c r="D87" s="496">
        <v>60</v>
      </c>
      <c r="E87" s="459"/>
      <c r="F87" s="558">
        <f>D87*E87</f>
        <v>0</v>
      </c>
    </row>
    <row r="88" spans="1:6" x14ac:dyDescent="0.25">
      <c r="A88" s="472" t="s">
        <v>249</v>
      </c>
      <c r="B88" s="456" t="s">
        <v>196</v>
      </c>
      <c r="C88" s="473" t="s">
        <v>126</v>
      </c>
      <c r="D88" s="496">
        <v>50</v>
      </c>
      <c r="E88" s="459"/>
      <c r="F88" s="558">
        <f>D88*E88</f>
        <v>0</v>
      </c>
    </row>
    <row r="89" spans="1:6" x14ac:dyDescent="0.25">
      <c r="A89" s="472"/>
      <c r="B89" s="456"/>
      <c r="C89" s="473"/>
      <c r="D89" s="496"/>
      <c r="E89" s="459"/>
      <c r="F89" s="558"/>
    </row>
    <row r="90" spans="1:6" x14ac:dyDescent="0.25">
      <c r="A90" s="449"/>
      <c r="B90" s="449"/>
      <c r="C90" s="453"/>
      <c r="D90" s="496"/>
      <c r="E90" s="459"/>
      <c r="F90" s="558"/>
    </row>
    <row r="91" spans="1:6" ht="13" x14ac:dyDescent="0.25">
      <c r="A91" s="449"/>
      <c r="B91" s="557" t="s">
        <v>140</v>
      </c>
      <c r="C91" s="449"/>
      <c r="D91" s="893"/>
      <c r="E91" s="459"/>
      <c r="F91" s="1265"/>
    </row>
    <row r="92" spans="1:6" x14ac:dyDescent="0.25">
      <c r="A92" s="449"/>
      <c r="B92" s="449"/>
      <c r="C92" s="449"/>
      <c r="D92" s="893"/>
      <c r="E92" s="459"/>
      <c r="F92" s="1265"/>
    </row>
    <row r="93" spans="1:6" ht="13" x14ac:dyDescent="0.25">
      <c r="A93" s="449"/>
      <c r="B93" s="457" t="s">
        <v>141</v>
      </c>
      <c r="C93" s="449"/>
      <c r="D93" s="893"/>
      <c r="E93" s="459"/>
      <c r="F93" s="1265"/>
    </row>
    <row r="94" spans="1:6" ht="13" x14ac:dyDescent="0.25">
      <c r="A94" s="449"/>
      <c r="B94" s="557"/>
      <c r="C94" s="449"/>
      <c r="D94" s="893"/>
      <c r="E94" s="459"/>
      <c r="F94" s="1265"/>
    </row>
    <row r="95" spans="1:6" ht="13" x14ac:dyDescent="0.25">
      <c r="A95" s="449"/>
      <c r="B95" s="452" t="s">
        <v>176</v>
      </c>
      <c r="C95" s="449"/>
      <c r="D95" s="449"/>
      <c r="E95" s="450"/>
      <c r="F95" s="1265"/>
    </row>
    <row r="96" spans="1:6" ht="13" x14ac:dyDescent="0.25">
      <c r="A96" s="449"/>
      <c r="B96" s="452"/>
      <c r="C96" s="449"/>
      <c r="D96" s="449"/>
      <c r="E96" s="450"/>
      <c r="F96" s="1265"/>
    </row>
    <row r="97" spans="1:6" ht="25" x14ac:dyDescent="0.25">
      <c r="A97" s="449"/>
      <c r="B97" s="458" t="s">
        <v>178</v>
      </c>
      <c r="C97" s="449"/>
      <c r="D97" s="449"/>
      <c r="E97" s="450"/>
      <c r="F97" s="1265"/>
    </row>
    <row r="98" spans="1:6" x14ac:dyDescent="0.25">
      <c r="A98" s="449"/>
      <c r="B98" s="458"/>
      <c r="C98" s="449"/>
      <c r="D98" s="449"/>
      <c r="E98" s="450"/>
      <c r="F98" s="1265"/>
    </row>
    <row r="99" spans="1:6" x14ac:dyDescent="0.25">
      <c r="A99" s="449" t="s">
        <v>250</v>
      </c>
      <c r="B99" s="449" t="s">
        <v>251</v>
      </c>
      <c r="C99" s="453" t="s">
        <v>19</v>
      </c>
      <c r="D99" s="453">
        <v>4</v>
      </c>
      <c r="E99" s="459"/>
      <c r="F99" s="558">
        <f>D99*E99</f>
        <v>0</v>
      </c>
    </row>
    <row r="100" spans="1:6" ht="13" x14ac:dyDescent="0.25">
      <c r="A100" s="449"/>
      <c r="B100" s="452"/>
      <c r="C100" s="449"/>
      <c r="D100" s="449"/>
      <c r="E100" s="450"/>
      <c r="F100" s="1265"/>
    </row>
    <row r="101" spans="1:6" ht="25" x14ac:dyDescent="0.25">
      <c r="A101" s="449"/>
      <c r="B101" s="458" t="s">
        <v>252</v>
      </c>
      <c r="C101" s="453"/>
      <c r="D101" s="453"/>
      <c r="E101" s="459"/>
      <c r="F101" s="1265"/>
    </row>
    <row r="102" spans="1:6" x14ac:dyDescent="0.25">
      <c r="A102" s="449"/>
      <c r="B102" s="458"/>
      <c r="C102" s="453"/>
      <c r="D102" s="453"/>
      <c r="E102" s="459"/>
      <c r="F102" s="1265"/>
    </row>
    <row r="103" spans="1:6" x14ac:dyDescent="0.25">
      <c r="A103" s="449" t="s">
        <v>253</v>
      </c>
      <c r="B103" s="449" t="s">
        <v>257</v>
      </c>
      <c r="C103" s="453" t="s">
        <v>19</v>
      </c>
      <c r="D103" s="453">
        <v>2</v>
      </c>
      <c r="E103" s="459"/>
      <c r="F103" s="558">
        <f>D103*E103</f>
        <v>0</v>
      </c>
    </row>
    <row r="104" spans="1:6" x14ac:dyDescent="0.25">
      <c r="A104" s="449"/>
      <c r="B104" s="449"/>
      <c r="C104" s="453"/>
      <c r="D104" s="453"/>
      <c r="E104" s="459"/>
      <c r="F104" s="558"/>
    </row>
    <row r="105" spans="1:6" ht="25" x14ac:dyDescent="0.25">
      <c r="A105" s="449"/>
      <c r="B105" s="458" t="s">
        <v>255</v>
      </c>
      <c r="C105" s="453"/>
      <c r="D105" s="453"/>
      <c r="E105" s="459"/>
      <c r="F105" s="1265"/>
    </row>
    <row r="106" spans="1:6" x14ac:dyDescent="0.25">
      <c r="A106" s="449"/>
      <c r="B106" s="458"/>
      <c r="C106" s="453"/>
      <c r="D106" s="453"/>
      <c r="E106" s="459"/>
      <c r="F106" s="1265"/>
    </row>
    <row r="107" spans="1:6" x14ac:dyDescent="0.25">
      <c r="A107" s="449" t="s">
        <v>256</v>
      </c>
      <c r="B107" s="449" t="s">
        <v>257</v>
      </c>
      <c r="C107" s="453" t="s">
        <v>19</v>
      </c>
      <c r="D107" s="453">
        <v>2</v>
      </c>
      <c r="E107" s="459"/>
      <c r="F107" s="558">
        <f>D107*E107</f>
        <v>0</v>
      </c>
    </row>
    <row r="108" spans="1:6" x14ac:dyDescent="0.25">
      <c r="A108" s="449"/>
      <c r="B108" s="449"/>
      <c r="C108" s="453"/>
      <c r="D108" s="453"/>
      <c r="E108" s="459"/>
      <c r="F108" s="558"/>
    </row>
    <row r="109" spans="1:6" ht="13" x14ac:dyDescent="0.25">
      <c r="A109" s="449"/>
      <c r="B109" s="452" t="s">
        <v>179</v>
      </c>
      <c r="C109" s="453"/>
      <c r="D109" s="453"/>
      <c r="E109" s="459"/>
      <c r="F109" s="1265"/>
    </row>
    <row r="110" spans="1:6" x14ac:dyDescent="0.25">
      <c r="A110" s="449"/>
      <c r="B110" s="449"/>
      <c r="C110" s="453"/>
      <c r="D110" s="453"/>
      <c r="E110" s="459"/>
      <c r="F110" s="1265"/>
    </row>
    <row r="111" spans="1:6" ht="25" x14ac:dyDescent="0.25">
      <c r="A111" s="460"/>
      <c r="B111" s="458" t="s">
        <v>258</v>
      </c>
      <c r="C111" s="453"/>
      <c r="D111" s="453"/>
      <c r="E111" s="896"/>
      <c r="F111" s="1265"/>
    </row>
    <row r="112" spans="1:6" x14ac:dyDescent="0.25">
      <c r="A112" s="449"/>
      <c r="B112" s="449"/>
      <c r="C112" s="453"/>
      <c r="D112" s="453"/>
      <c r="E112" s="896"/>
      <c r="F112" s="1265"/>
    </row>
    <row r="113" spans="1:6" x14ac:dyDescent="0.25">
      <c r="A113" s="449" t="s">
        <v>259</v>
      </c>
      <c r="B113" s="449" t="s">
        <v>1219</v>
      </c>
      <c r="C113" s="453" t="s">
        <v>19</v>
      </c>
      <c r="D113" s="453">
        <v>3</v>
      </c>
      <c r="E113" s="459"/>
      <c r="F113" s="558">
        <f>D113*E113</f>
        <v>0</v>
      </c>
    </row>
    <row r="114" spans="1:6" x14ac:dyDescent="0.25">
      <c r="A114" s="449" t="s">
        <v>260</v>
      </c>
      <c r="B114" s="449" t="s">
        <v>1659</v>
      </c>
      <c r="C114" s="453" t="s">
        <v>19</v>
      </c>
      <c r="D114" s="453">
        <v>2</v>
      </c>
      <c r="E114" s="459"/>
      <c r="F114" s="558">
        <f>D114*E114</f>
        <v>0</v>
      </c>
    </row>
    <row r="115" spans="1:6" x14ac:dyDescent="0.25">
      <c r="A115" s="449"/>
      <c r="B115" s="449"/>
      <c r="C115" s="453"/>
      <c r="D115" s="453"/>
      <c r="E115" s="459"/>
      <c r="F115" s="558"/>
    </row>
    <row r="116" spans="1:6" x14ac:dyDescent="0.25">
      <c r="A116" s="472"/>
      <c r="B116" s="456"/>
      <c r="C116" s="473"/>
      <c r="D116" s="496"/>
      <c r="E116" s="459"/>
      <c r="F116" s="558"/>
    </row>
    <row r="117" spans="1:6" x14ac:dyDescent="0.25">
      <c r="A117" s="472"/>
      <c r="B117" s="456"/>
      <c r="C117" s="473"/>
      <c r="D117" s="496"/>
      <c r="E117" s="459"/>
      <c r="F117" s="558"/>
    </row>
    <row r="118" spans="1:6" ht="13" thickBot="1" x14ac:dyDescent="0.3">
      <c r="A118" s="472"/>
      <c r="B118" s="456"/>
      <c r="C118" s="473"/>
      <c r="D118" s="496"/>
      <c r="E118" s="459"/>
      <c r="F118" s="558"/>
    </row>
    <row r="119" spans="1:6" ht="18" customHeight="1" thickTop="1" x14ac:dyDescent="0.25">
      <c r="A119" s="2102" t="s">
        <v>103</v>
      </c>
      <c r="B119" s="2102"/>
      <c r="C119" s="2102"/>
      <c r="D119" s="2102"/>
      <c r="E119" s="2102"/>
      <c r="F119" s="1270">
        <f>SUM(F66:F118)</f>
        <v>0</v>
      </c>
    </row>
    <row r="120" spans="1:6" ht="13" x14ac:dyDescent="0.25">
      <c r="A120" s="449"/>
      <c r="B120" s="457" t="s">
        <v>181</v>
      </c>
      <c r="C120" s="453"/>
      <c r="D120" s="453"/>
      <c r="E120" s="459"/>
      <c r="F120" s="496"/>
    </row>
    <row r="121" spans="1:6" x14ac:dyDescent="0.25">
      <c r="A121" s="449"/>
      <c r="B121" s="449"/>
      <c r="C121" s="453"/>
      <c r="D121" s="453"/>
      <c r="E121" s="459"/>
      <c r="F121" s="496"/>
    </row>
    <row r="122" spans="1:6" ht="25" x14ac:dyDescent="0.25">
      <c r="A122" s="449"/>
      <c r="B122" s="458" t="s">
        <v>262</v>
      </c>
      <c r="C122" s="453"/>
      <c r="D122" s="453"/>
      <c r="E122" s="459"/>
      <c r="F122" s="496"/>
    </row>
    <row r="123" spans="1:6" x14ac:dyDescent="0.25">
      <c r="A123" s="449"/>
      <c r="B123" s="449"/>
      <c r="C123" s="453"/>
      <c r="D123" s="453"/>
      <c r="E123" s="459"/>
      <c r="F123" s="1265"/>
    </row>
    <row r="124" spans="1:6" x14ac:dyDescent="0.25">
      <c r="A124" s="449" t="s">
        <v>263</v>
      </c>
      <c r="B124" s="449" t="s">
        <v>361</v>
      </c>
      <c r="C124" s="453" t="s">
        <v>19</v>
      </c>
      <c r="D124" s="453">
        <v>2</v>
      </c>
      <c r="E124" s="459"/>
      <c r="F124" s="558">
        <f>D124*E124</f>
        <v>0</v>
      </c>
    </row>
    <row r="125" spans="1:6" x14ac:dyDescent="0.25">
      <c r="A125" s="449" t="s">
        <v>265</v>
      </c>
      <c r="B125" s="449" t="s">
        <v>264</v>
      </c>
      <c r="C125" s="453" t="s">
        <v>19</v>
      </c>
      <c r="D125" s="453">
        <v>4</v>
      </c>
      <c r="E125" s="459"/>
      <c r="F125" s="558">
        <f>D125*E125</f>
        <v>0</v>
      </c>
    </row>
    <row r="126" spans="1:6" x14ac:dyDescent="0.25">
      <c r="A126" s="449"/>
      <c r="B126" s="449"/>
      <c r="C126" s="453"/>
      <c r="D126" s="453"/>
      <c r="E126" s="459"/>
      <c r="F126" s="558"/>
    </row>
    <row r="127" spans="1:6" ht="13" x14ac:dyDescent="0.25">
      <c r="A127" s="449"/>
      <c r="B127" s="457" t="s">
        <v>184</v>
      </c>
      <c r="C127" s="449"/>
      <c r="D127" s="449"/>
      <c r="E127" s="889"/>
      <c r="F127" s="1265"/>
    </row>
    <row r="128" spans="1:6" ht="13" x14ac:dyDescent="0.25">
      <c r="A128" s="449"/>
      <c r="B128" s="457"/>
      <c r="C128" s="449"/>
      <c r="D128" s="449"/>
      <c r="E128" s="889"/>
      <c r="F128" s="1265"/>
    </row>
    <row r="129" spans="1:7" ht="25" x14ac:dyDescent="0.25">
      <c r="A129" s="449"/>
      <c r="B129" s="458" t="s">
        <v>267</v>
      </c>
      <c r="C129" s="449"/>
      <c r="D129" s="449"/>
      <c r="E129" s="889"/>
      <c r="F129" s="1265"/>
    </row>
    <row r="130" spans="1:7" x14ac:dyDescent="0.25">
      <c r="A130" s="449"/>
      <c r="B130" s="458"/>
      <c r="C130" s="453"/>
      <c r="D130" s="449"/>
      <c r="E130" s="459"/>
      <c r="F130" s="1265"/>
    </row>
    <row r="131" spans="1:7" x14ac:dyDescent="0.25">
      <c r="A131" s="449" t="s">
        <v>268</v>
      </c>
      <c r="B131" s="449" t="s">
        <v>251</v>
      </c>
      <c r="C131" s="453" t="s">
        <v>19</v>
      </c>
      <c r="D131" s="453">
        <v>2</v>
      </c>
      <c r="E131" s="459"/>
      <c r="F131" s="558">
        <f>D131*E131</f>
        <v>0</v>
      </c>
    </row>
    <row r="132" spans="1:7" x14ac:dyDescent="0.25">
      <c r="A132" s="449" t="s">
        <v>269</v>
      </c>
      <c r="B132" s="449" t="s">
        <v>257</v>
      </c>
      <c r="C132" s="453" t="s">
        <v>19</v>
      </c>
      <c r="D132" s="453">
        <v>2</v>
      </c>
      <c r="E132" s="459"/>
      <c r="F132" s="558">
        <f>D132*E132</f>
        <v>0</v>
      </c>
    </row>
    <row r="133" spans="1:7" x14ac:dyDescent="0.25">
      <c r="A133" s="449"/>
      <c r="B133" s="449"/>
      <c r="C133" s="453"/>
      <c r="D133" s="453"/>
      <c r="E133" s="896"/>
      <c r="F133" s="1265"/>
    </row>
    <row r="134" spans="1:7" ht="13" x14ac:dyDescent="0.25">
      <c r="A134" s="449"/>
      <c r="B134" s="452" t="s">
        <v>270</v>
      </c>
      <c r="C134" s="453"/>
      <c r="D134" s="463"/>
      <c r="E134" s="459"/>
      <c r="F134" s="496"/>
    </row>
    <row r="135" spans="1:7" x14ac:dyDescent="0.25">
      <c r="A135" s="449"/>
      <c r="B135" s="449"/>
      <c r="C135" s="453"/>
      <c r="D135" s="463"/>
      <c r="E135" s="459"/>
      <c r="F135" s="496"/>
    </row>
    <row r="136" spans="1:7" ht="25" x14ac:dyDescent="0.25">
      <c r="A136" s="435"/>
      <c r="B136" s="281" t="s">
        <v>1744</v>
      </c>
      <c r="C136" s="988"/>
      <c r="D136" s="1130"/>
      <c r="E136" s="1181"/>
      <c r="F136" s="1267"/>
      <c r="G136" s="2129"/>
    </row>
    <row r="137" spans="1:7" x14ac:dyDescent="0.25">
      <c r="A137" s="435"/>
      <c r="B137" s="435"/>
      <c r="C137" s="988"/>
      <c r="D137" s="1130"/>
      <c r="E137" s="1181"/>
      <c r="F137" s="1265"/>
      <c r="G137" s="2129"/>
    </row>
    <row r="138" spans="1:7" x14ac:dyDescent="0.25">
      <c r="A138" s="435" t="s">
        <v>197</v>
      </c>
      <c r="B138" s="435" t="s">
        <v>199</v>
      </c>
      <c r="C138" s="988" t="s">
        <v>19</v>
      </c>
      <c r="D138" s="1130">
        <v>10</v>
      </c>
      <c r="E138" s="1181"/>
      <c r="F138" s="558">
        <f>D138*E138</f>
        <v>0</v>
      </c>
      <c r="G138" s="2129"/>
    </row>
    <row r="139" spans="1:7" x14ac:dyDescent="0.25">
      <c r="A139" s="435" t="s">
        <v>195</v>
      </c>
      <c r="B139" s="435" t="s">
        <v>1743</v>
      </c>
      <c r="C139" s="988" t="s">
        <v>19</v>
      </c>
      <c r="D139" s="1130">
        <v>6</v>
      </c>
      <c r="E139" s="1181"/>
      <c r="F139" s="558">
        <f>D139*E139</f>
        <v>0</v>
      </c>
      <c r="G139" s="2129"/>
    </row>
    <row r="140" spans="1:7" x14ac:dyDescent="0.25">
      <c r="A140" s="435"/>
      <c r="B140" s="435"/>
      <c r="C140" s="988"/>
      <c r="D140" s="1130"/>
      <c r="E140" s="1181"/>
      <c r="F140" s="558"/>
      <c r="G140" s="2129"/>
    </row>
    <row r="141" spans="1:7" ht="25" x14ac:dyDescent="0.25">
      <c r="A141" s="435"/>
      <c r="B141" s="281" t="s">
        <v>1744</v>
      </c>
      <c r="C141" s="988"/>
      <c r="D141" s="1130"/>
      <c r="E141" s="1181"/>
      <c r="F141" s="1267"/>
      <c r="G141" s="2129"/>
    </row>
    <row r="142" spans="1:7" x14ac:dyDescent="0.25">
      <c r="A142" s="435"/>
      <c r="B142" s="435"/>
      <c r="C142" s="988"/>
      <c r="D142" s="1130"/>
      <c r="E142" s="1181"/>
      <c r="F142" s="1265"/>
      <c r="G142" s="2129"/>
    </row>
    <row r="143" spans="1:7" x14ac:dyDescent="0.25">
      <c r="A143" s="435" t="s">
        <v>1745</v>
      </c>
      <c r="B143" s="435" t="s">
        <v>271</v>
      </c>
      <c r="C143" s="988" t="s">
        <v>19</v>
      </c>
      <c r="D143" s="1130">
        <v>18</v>
      </c>
      <c r="E143" s="1181"/>
      <c r="F143" s="558">
        <f>D143*E143</f>
        <v>0</v>
      </c>
      <c r="G143" s="2129"/>
    </row>
    <row r="144" spans="1:7" x14ac:dyDescent="0.25">
      <c r="A144" s="435" t="s">
        <v>1746</v>
      </c>
      <c r="B144" s="435" t="s">
        <v>272</v>
      </c>
      <c r="C144" s="988" t="s">
        <v>19</v>
      </c>
      <c r="D144" s="1130">
        <v>6</v>
      </c>
      <c r="E144" s="1181"/>
      <c r="F144" s="558">
        <f>D144*E144</f>
        <v>0</v>
      </c>
      <c r="G144" s="2129"/>
    </row>
    <row r="145" spans="1:7" x14ac:dyDescent="0.25">
      <c r="A145" s="435" t="s">
        <v>1747</v>
      </c>
      <c r="B145" s="435" t="s">
        <v>273</v>
      </c>
      <c r="C145" s="988" t="s">
        <v>19</v>
      </c>
      <c r="D145" s="1130">
        <v>1</v>
      </c>
      <c r="E145" s="1181"/>
      <c r="F145" s="558">
        <f>D145*E145</f>
        <v>0</v>
      </c>
      <c r="G145" s="2129"/>
    </row>
    <row r="146" spans="1:7" x14ac:dyDescent="0.25">
      <c r="A146" s="449"/>
      <c r="B146" s="449"/>
      <c r="C146" s="453"/>
      <c r="D146" s="463"/>
      <c r="E146" s="459"/>
      <c r="F146" s="558"/>
    </row>
    <row r="147" spans="1:7" s="439" customFormat="1" ht="13" x14ac:dyDescent="0.25">
      <c r="A147" s="449"/>
      <c r="B147" s="457" t="s">
        <v>274</v>
      </c>
      <c r="C147" s="453"/>
      <c r="D147" s="463"/>
      <c r="E147" s="459"/>
      <c r="F147" s="1265"/>
    </row>
    <row r="148" spans="1:7" s="439" customFormat="1" x14ac:dyDescent="0.25">
      <c r="A148" s="449"/>
      <c r="B148" s="449"/>
      <c r="C148" s="453"/>
      <c r="D148" s="463"/>
      <c r="E148" s="459"/>
      <c r="F148" s="1265"/>
    </row>
    <row r="149" spans="1:7" s="439" customFormat="1" x14ac:dyDescent="0.25">
      <c r="A149" s="449"/>
      <c r="B149" s="458" t="s">
        <v>275</v>
      </c>
      <c r="C149" s="453"/>
      <c r="D149" s="463"/>
      <c r="E149" s="459"/>
      <c r="F149" s="1265"/>
    </row>
    <row r="150" spans="1:7" s="439" customFormat="1" x14ac:dyDescent="0.25">
      <c r="A150" s="449"/>
      <c r="B150" s="449"/>
      <c r="C150" s="453"/>
      <c r="D150" s="453"/>
      <c r="E150" s="459"/>
      <c r="F150" s="1265"/>
    </row>
    <row r="151" spans="1:7" s="439" customFormat="1" x14ac:dyDescent="0.25">
      <c r="A151" s="449" t="s">
        <v>276</v>
      </c>
      <c r="B151" s="449" t="s">
        <v>277</v>
      </c>
      <c r="C151" s="453" t="s">
        <v>19</v>
      </c>
      <c r="D151" s="463">
        <v>1</v>
      </c>
      <c r="E151" s="459"/>
      <c r="F151" s="558">
        <f>D151*E151</f>
        <v>0</v>
      </c>
    </row>
    <row r="152" spans="1:7" s="439" customFormat="1" x14ac:dyDescent="0.25">
      <c r="A152" s="449"/>
      <c r="B152" s="449"/>
      <c r="C152" s="453"/>
      <c r="D152" s="463"/>
      <c r="E152" s="459"/>
      <c r="F152" s="558"/>
    </row>
    <row r="153" spans="1:7" s="439" customFormat="1" ht="13" x14ac:dyDescent="0.25">
      <c r="A153" s="449"/>
      <c r="B153" s="452" t="s">
        <v>278</v>
      </c>
      <c r="C153" s="453"/>
      <c r="D153" s="463"/>
      <c r="E153" s="459"/>
      <c r="F153" s="496"/>
    </row>
    <row r="154" spans="1:7" s="439" customFormat="1" x14ac:dyDescent="0.25">
      <c r="A154" s="449"/>
      <c r="B154" s="458"/>
      <c r="C154" s="453"/>
      <c r="D154" s="463"/>
      <c r="E154" s="459"/>
      <c r="F154" s="496"/>
    </row>
    <row r="155" spans="1:7" s="439" customFormat="1" ht="25" x14ac:dyDescent="0.25">
      <c r="A155" s="449"/>
      <c r="B155" s="458" t="s">
        <v>1593</v>
      </c>
      <c r="C155" s="453"/>
      <c r="D155" s="463"/>
      <c r="E155" s="459"/>
      <c r="F155" s="496"/>
    </row>
    <row r="156" spans="1:7" s="439" customFormat="1" x14ac:dyDescent="0.25">
      <c r="A156" s="449"/>
      <c r="B156" s="449"/>
      <c r="C156" s="453"/>
      <c r="D156" s="463"/>
      <c r="E156" s="459"/>
      <c r="F156" s="1265"/>
    </row>
    <row r="157" spans="1:7" s="439" customFormat="1" x14ac:dyDescent="0.25">
      <c r="A157" s="449" t="s">
        <v>279</v>
      </c>
      <c r="B157" s="449" t="s">
        <v>271</v>
      </c>
      <c r="C157" s="453" t="s">
        <v>19</v>
      </c>
      <c r="D157" s="463">
        <v>2</v>
      </c>
      <c r="E157" s="459"/>
      <c r="F157" s="558">
        <f>D157*E157</f>
        <v>0</v>
      </c>
    </row>
    <row r="158" spans="1:7" s="439" customFormat="1" x14ac:dyDescent="0.25">
      <c r="A158" s="449" t="s">
        <v>280</v>
      </c>
      <c r="B158" s="449" t="s">
        <v>272</v>
      </c>
      <c r="C158" s="453" t="s">
        <v>19</v>
      </c>
      <c r="D158" s="463">
        <v>1</v>
      </c>
      <c r="E158" s="459"/>
      <c r="F158" s="558">
        <f>D158*E158</f>
        <v>0</v>
      </c>
    </row>
    <row r="159" spans="1:7" s="439" customFormat="1" x14ac:dyDescent="0.25">
      <c r="A159" s="449" t="s">
        <v>281</v>
      </c>
      <c r="B159" s="449" t="s">
        <v>282</v>
      </c>
      <c r="C159" s="453" t="s">
        <v>19</v>
      </c>
      <c r="D159" s="463">
        <v>1</v>
      </c>
      <c r="E159" s="459"/>
      <c r="F159" s="558">
        <f>D159*E159</f>
        <v>0</v>
      </c>
    </row>
    <row r="160" spans="1:7" s="439" customFormat="1" ht="13" x14ac:dyDescent="0.25">
      <c r="A160" s="457"/>
      <c r="B160" s="457"/>
      <c r="C160" s="457"/>
      <c r="D160" s="457"/>
      <c r="E160" s="895"/>
      <c r="F160" s="1268"/>
    </row>
    <row r="161" spans="1:6" s="439" customFormat="1" ht="26" x14ac:dyDescent="0.25">
      <c r="A161" s="457"/>
      <c r="B161" s="452" t="s">
        <v>201</v>
      </c>
      <c r="C161" s="457"/>
      <c r="D161" s="457"/>
      <c r="E161" s="895"/>
      <c r="F161" s="1265"/>
    </row>
    <row r="162" spans="1:6" s="439" customFormat="1" ht="13" x14ac:dyDescent="0.25">
      <c r="A162" s="457"/>
      <c r="B162" s="452"/>
      <c r="C162" s="457"/>
      <c r="D162" s="457"/>
      <c r="E162" s="459"/>
      <c r="F162" s="1265"/>
    </row>
    <row r="163" spans="1:6" s="439" customFormat="1" ht="13" x14ac:dyDescent="0.3">
      <c r="A163" s="472"/>
      <c r="B163" s="562" t="s">
        <v>202</v>
      </c>
      <c r="C163" s="473"/>
      <c r="D163" s="473"/>
      <c r="E163" s="459"/>
      <c r="F163" s="1265"/>
    </row>
    <row r="164" spans="1:6" s="439" customFormat="1" ht="13" x14ac:dyDescent="0.3">
      <c r="A164" s="472"/>
      <c r="B164" s="562"/>
      <c r="C164" s="473"/>
      <c r="D164" s="473"/>
      <c r="E164" s="459"/>
      <c r="F164" s="1265"/>
    </row>
    <row r="165" spans="1:6" s="439" customFormat="1" x14ac:dyDescent="0.25">
      <c r="A165" s="472" t="s">
        <v>203</v>
      </c>
      <c r="B165" s="472" t="s">
        <v>204</v>
      </c>
      <c r="C165" s="473" t="s">
        <v>42</v>
      </c>
      <c r="D165" s="496">
        <v>300</v>
      </c>
      <c r="E165" s="459"/>
      <c r="F165" s="558">
        <f>D165*E165</f>
        <v>0</v>
      </c>
    </row>
    <row r="166" spans="1:6" s="439" customFormat="1" x14ac:dyDescent="0.25">
      <c r="A166" s="449"/>
      <c r="B166" s="449"/>
      <c r="C166" s="453"/>
      <c r="D166" s="463"/>
      <c r="E166" s="459"/>
      <c r="F166" s="558"/>
    </row>
    <row r="167" spans="1:6" s="439" customFormat="1" x14ac:dyDescent="0.25">
      <c r="A167" s="472"/>
      <c r="B167" s="498" t="s">
        <v>205</v>
      </c>
      <c r="C167" s="473"/>
      <c r="D167" s="473"/>
      <c r="E167" s="459"/>
      <c r="F167" s="1265"/>
    </row>
    <row r="168" spans="1:6" s="439" customFormat="1" x14ac:dyDescent="0.25">
      <c r="A168" s="472"/>
      <c r="B168" s="472"/>
      <c r="C168" s="473"/>
      <c r="D168" s="473"/>
      <c r="E168" s="459"/>
      <c r="F168" s="1265"/>
    </row>
    <row r="169" spans="1:6" s="439" customFormat="1" x14ac:dyDescent="0.25">
      <c r="A169" s="472" t="s">
        <v>206</v>
      </c>
      <c r="B169" s="472" t="s">
        <v>207</v>
      </c>
      <c r="C169" s="473" t="s">
        <v>126</v>
      </c>
      <c r="D169" s="496">
        <v>80</v>
      </c>
      <c r="E169" s="459"/>
      <c r="F169" s="558">
        <f>D169*E169</f>
        <v>0</v>
      </c>
    </row>
    <row r="170" spans="1:6" s="439" customFormat="1" x14ac:dyDescent="0.25">
      <c r="A170" s="449"/>
      <c r="B170" s="449"/>
      <c r="C170" s="453"/>
      <c r="D170" s="463"/>
      <c r="E170" s="459"/>
      <c r="F170" s="558"/>
    </row>
    <row r="171" spans="1:6" s="439" customFormat="1" ht="25" x14ac:dyDescent="0.25">
      <c r="A171" s="472"/>
      <c r="B171" s="498" t="s">
        <v>208</v>
      </c>
      <c r="C171" s="473"/>
      <c r="D171" s="473"/>
      <c r="E171" s="459"/>
      <c r="F171" s="1265"/>
    </row>
    <row r="172" spans="1:6" s="439" customFormat="1" x14ac:dyDescent="0.25">
      <c r="A172" s="472"/>
      <c r="B172" s="472"/>
      <c r="C172" s="473"/>
      <c r="D172" s="473"/>
      <c r="E172" s="459"/>
      <c r="F172" s="1265"/>
    </row>
    <row r="173" spans="1:6" s="439" customFormat="1" x14ac:dyDescent="0.25">
      <c r="A173" s="472" t="s">
        <v>209</v>
      </c>
      <c r="B173" s="472" t="s">
        <v>207</v>
      </c>
      <c r="C173" s="473" t="s">
        <v>126</v>
      </c>
      <c r="D173" s="496">
        <v>120</v>
      </c>
      <c r="E173" s="459"/>
      <c r="F173" s="558">
        <f>D173*E173</f>
        <v>0</v>
      </c>
    </row>
    <row r="174" spans="1:6" s="439" customFormat="1" ht="13" x14ac:dyDescent="0.3">
      <c r="A174" s="477"/>
      <c r="B174" s="477"/>
      <c r="C174" s="477"/>
      <c r="D174" s="473"/>
      <c r="E174" s="459"/>
      <c r="F174" s="1265"/>
    </row>
    <row r="175" spans="1:6" s="439" customFormat="1" x14ac:dyDescent="0.25">
      <c r="A175" s="472"/>
      <c r="B175" s="498" t="s">
        <v>210</v>
      </c>
      <c r="C175" s="473"/>
      <c r="D175" s="473"/>
      <c r="E175" s="459"/>
      <c r="F175" s="1265"/>
    </row>
    <row r="176" spans="1:6" s="439" customFormat="1" x14ac:dyDescent="0.25">
      <c r="A176" s="472"/>
      <c r="B176" s="498"/>
      <c r="C176" s="473"/>
      <c r="D176" s="473"/>
      <c r="E176" s="459"/>
      <c r="F176" s="1265"/>
    </row>
    <row r="177" spans="1:6" s="439" customFormat="1" ht="13" thickBot="1" x14ac:dyDescent="0.3">
      <c r="A177" s="472"/>
      <c r="B177" s="498"/>
      <c r="C177" s="473"/>
      <c r="D177" s="473"/>
      <c r="E177" s="459"/>
      <c r="F177" s="1265"/>
    </row>
    <row r="178" spans="1:6" s="439" customFormat="1" ht="18.75" customHeight="1" thickTop="1" x14ac:dyDescent="0.25">
      <c r="A178" s="2102" t="s">
        <v>103</v>
      </c>
      <c r="B178" s="2102"/>
      <c r="C178" s="2102"/>
      <c r="D178" s="2102"/>
      <c r="E178" s="2102"/>
      <c r="F178" s="1270">
        <f>SUM(F122:F177)</f>
        <v>0</v>
      </c>
    </row>
    <row r="179" spans="1:6" s="439" customFormat="1" x14ac:dyDescent="0.25">
      <c r="A179" s="472" t="s">
        <v>211</v>
      </c>
      <c r="B179" s="472" t="s">
        <v>207</v>
      </c>
      <c r="C179" s="473" t="s">
        <v>126</v>
      </c>
      <c r="D179" s="473">
        <v>10</v>
      </c>
      <c r="E179" s="459"/>
      <c r="F179" s="558">
        <f>D179*E179</f>
        <v>0</v>
      </c>
    </row>
    <row r="180" spans="1:6" s="439" customFormat="1" ht="13" x14ac:dyDescent="0.25">
      <c r="A180" s="457"/>
      <c r="B180" s="457"/>
      <c r="C180" s="457"/>
      <c r="D180" s="457"/>
      <c r="E180" s="459"/>
      <c r="F180" s="1265"/>
    </row>
    <row r="181" spans="1:6" s="439" customFormat="1" ht="13" x14ac:dyDescent="0.25">
      <c r="A181" s="449"/>
      <c r="B181" s="457" t="s">
        <v>283</v>
      </c>
      <c r="C181" s="453"/>
      <c r="D181" s="463"/>
      <c r="E181" s="459"/>
      <c r="F181" s="496"/>
    </row>
    <row r="182" spans="1:6" s="439" customFormat="1" x14ac:dyDescent="0.25">
      <c r="A182" s="449"/>
      <c r="B182" s="449"/>
      <c r="C182" s="453"/>
      <c r="D182" s="463"/>
      <c r="E182" s="459"/>
      <c r="F182" s="496"/>
    </row>
    <row r="183" spans="1:6" s="439" customFormat="1" ht="13" x14ac:dyDescent="0.25">
      <c r="A183" s="449"/>
      <c r="B183" s="457" t="s">
        <v>212</v>
      </c>
      <c r="C183" s="453"/>
      <c r="D183" s="463"/>
      <c r="E183" s="459"/>
      <c r="F183" s="496"/>
    </row>
    <row r="184" spans="1:6" s="439" customFormat="1" x14ac:dyDescent="0.25">
      <c r="A184" s="449"/>
      <c r="B184" s="449"/>
      <c r="C184" s="453"/>
      <c r="D184" s="463"/>
      <c r="E184" s="459"/>
      <c r="F184" s="496"/>
    </row>
    <row r="185" spans="1:6" s="439" customFormat="1" ht="25" x14ac:dyDescent="0.25">
      <c r="A185" s="472"/>
      <c r="B185" s="498" t="s">
        <v>213</v>
      </c>
      <c r="C185" s="473"/>
      <c r="D185" s="473"/>
      <c r="E185" s="459"/>
      <c r="F185" s="496"/>
    </row>
    <row r="186" spans="1:6" s="439" customFormat="1" x14ac:dyDescent="0.25">
      <c r="A186" s="472"/>
      <c r="B186" s="472"/>
      <c r="C186" s="473"/>
      <c r="D186" s="473"/>
      <c r="E186" s="459"/>
      <c r="F186" s="496"/>
    </row>
    <row r="187" spans="1:6" s="439" customFormat="1" x14ac:dyDescent="0.25">
      <c r="A187" s="472" t="s">
        <v>214</v>
      </c>
      <c r="B187" s="472" t="s">
        <v>207</v>
      </c>
      <c r="C187" s="473" t="s">
        <v>19</v>
      </c>
      <c r="D187" s="473">
        <v>4</v>
      </c>
      <c r="E187" s="459"/>
      <c r="F187" s="558">
        <f>D187*E187</f>
        <v>0</v>
      </c>
    </row>
    <row r="188" spans="1:6" ht="9" customHeight="1" x14ac:dyDescent="0.25">
      <c r="A188" s="457"/>
      <c r="B188" s="457"/>
      <c r="C188" s="457"/>
      <c r="D188" s="457"/>
      <c r="E188" s="895"/>
      <c r="F188" s="1268"/>
    </row>
    <row r="189" spans="1:6" ht="13" x14ac:dyDescent="0.25">
      <c r="A189" s="449"/>
      <c r="B189" s="452" t="s">
        <v>284</v>
      </c>
      <c r="C189" s="453"/>
      <c r="D189" s="463"/>
      <c r="E189" s="459"/>
      <c r="F189" s="496"/>
    </row>
    <row r="190" spans="1:6" ht="9.75" customHeight="1" x14ac:dyDescent="0.25">
      <c r="A190" s="449"/>
      <c r="B190" s="449"/>
      <c r="C190" s="453"/>
      <c r="D190" s="463"/>
      <c r="E190" s="459"/>
      <c r="F190" s="496"/>
    </row>
    <row r="191" spans="1:6" ht="37.5" x14ac:dyDescent="0.25">
      <c r="A191" s="449" t="s">
        <v>285</v>
      </c>
      <c r="B191" s="729" t="s">
        <v>1495</v>
      </c>
      <c r="C191" s="453" t="s">
        <v>126</v>
      </c>
      <c r="D191" s="463">
        <v>400</v>
      </c>
      <c r="E191" s="459"/>
      <c r="F191" s="558">
        <f>D191*E191</f>
        <v>0</v>
      </c>
    </row>
    <row r="192" spans="1:6" ht="13" x14ac:dyDescent="0.25">
      <c r="A192" s="457"/>
      <c r="B192" s="457"/>
      <c r="C192" s="457"/>
      <c r="D192" s="457"/>
      <c r="E192" s="895"/>
      <c r="F192" s="1268"/>
    </row>
    <row r="193" spans="1:6" ht="13" x14ac:dyDescent="0.25">
      <c r="A193" s="449"/>
      <c r="B193" s="452" t="s">
        <v>286</v>
      </c>
      <c r="C193" s="449"/>
      <c r="D193" s="463"/>
      <c r="E193" s="459"/>
      <c r="F193" s="1265"/>
    </row>
    <row r="194" spans="1:6" ht="6.75" customHeight="1" x14ac:dyDescent="0.25">
      <c r="A194" s="449"/>
      <c r="B194" s="452"/>
      <c r="C194" s="449"/>
      <c r="D194" s="463"/>
      <c r="E194" s="459"/>
      <c r="F194" s="1265"/>
    </row>
    <row r="195" spans="1:6" ht="25" x14ac:dyDescent="0.25">
      <c r="A195" s="449"/>
      <c r="B195" s="458" t="s">
        <v>1594</v>
      </c>
      <c r="C195" s="449"/>
      <c r="D195" s="463"/>
      <c r="E195" s="459"/>
      <c r="F195" s="1265"/>
    </row>
    <row r="196" spans="1:6" x14ac:dyDescent="0.25">
      <c r="A196" s="449"/>
      <c r="B196" s="449"/>
      <c r="C196" s="449"/>
      <c r="D196" s="463"/>
      <c r="E196" s="459"/>
      <c r="F196" s="1265"/>
    </row>
    <row r="197" spans="1:6" x14ac:dyDescent="0.25">
      <c r="A197" s="449" t="s">
        <v>2106</v>
      </c>
      <c r="B197" s="460" t="s">
        <v>287</v>
      </c>
      <c r="C197" s="453" t="s">
        <v>19</v>
      </c>
      <c r="D197" s="453">
        <v>1</v>
      </c>
      <c r="E197" s="459"/>
      <c r="F197" s="558">
        <f>D197*E197</f>
        <v>0</v>
      </c>
    </row>
    <row r="198" spans="1:6" x14ac:dyDescent="0.25">
      <c r="A198" s="449"/>
      <c r="B198" s="460"/>
      <c r="C198" s="453"/>
      <c r="D198" s="453"/>
      <c r="E198" s="459"/>
      <c r="F198" s="893"/>
    </row>
    <row r="199" spans="1:6" ht="25" x14ac:dyDescent="0.25">
      <c r="A199" s="449"/>
      <c r="B199" s="458" t="s">
        <v>1594</v>
      </c>
      <c r="C199" s="449"/>
      <c r="D199" s="463"/>
      <c r="E199" s="459"/>
      <c r="F199" s="979"/>
    </row>
    <row r="200" spans="1:6" x14ac:dyDescent="0.25">
      <c r="A200" s="449"/>
      <c r="B200" s="449"/>
      <c r="C200" s="449"/>
      <c r="D200" s="463"/>
      <c r="E200" s="459"/>
      <c r="F200" s="979"/>
    </row>
    <row r="201" spans="1:6" x14ac:dyDescent="0.25">
      <c r="A201" s="449" t="s">
        <v>2107</v>
      </c>
      <c r="B201" s="460" t="s">
        <v>288</v>
      </c>
      <c r="C201" s="453" t="s">
        <v>19</v>
      </c>
      <c r="D201" s="453">
        <v>1</v>
      </c>
      <c r="E201" s="459"/>
      <c r="F201" s="558">
        <f>D201*E201</f>
        <v>0</v>
      </c>
    </row>
    <row r="202" spans="1:6" ht="13" x14ac:dyDescent="0.25">
      <c r="A202" s="457"/>
      <c r="B202" s="457"/>
      <c r="C202" s="457"/>
      <c r="D202" s="457"/>
      <c r="E202" s="895"/>
      <c r="F202" s="1268"/>
    </row>
    <row r="203" spans="1:6" ht="13" x14ac:dyDescent="0.25">
      <c r="A203" s="449"/>
      <c r="B203" s="452" t="s">
        <v>151</v>
      </c>
      <c r="C203" s="449"/>
      <c r="D203" s="449"/>
      <c r="E203" s="450"/>
      <c r="F203" s="893"/>
    </row>
    <row r="204" spans="1:6" x14ac:dyDescent="0.25">
      <c r="A204" s="449"/>
      <c r="B204" s="460"/>
      <c r="C204" s="449"/>
      <c r="D204" s="449"/>
      <c r="E204" s="450"/>
      <c r="F204" s="893"/>
    </row>
    <row r="205" spans="1:6" x14ac:dyDescent="0.25">
      <c r="A205" s="449" t="s">
        <v>1079</v>
      </c>
      <c r="B205" s="460" t="s">
        <v>289</v>
      </c>
      <c r="C205" s="453" t="s">
        <v>19</v>
      </c>
      <c r="D205" s="453">
        <v>1</v>
      </c>
      <c r="E205" s="459"/>
      <c r="F205" s="558">
        <f>D205*E205</f>
        <v>0</v>
      </c>
    </row>
    <row r="206" spans="1:6" x14ac:dyDescent="0.25">
      <c r="A206" s="449"/>
      <c r="B206" s="449"/>
      <c r="C206" s="453"/>
      <c r="D206" s="463"/>
      <c r="E206" s="459"/>
      <c r="F206" s="893"/>
    </row>
    <row r="207" spans="1:6" ht="27" customHeight="1" x14ac:dyDescent="0.25">
      <c r="A207" s="449" t="s">
        <v>1080</v>
      </c>
      <c r="B207" s="857" t="s">
        <v>290</v>
      </c>
      <c r="C207" s="453" t="s">
        <v>126</v>
      </c>
      <c r="D207" s="453">
        <v>100</v>
      </c>
      <c r="E207" s="459"/>
      <c r="F207" s="558">
        <f>D207*E207</f>
        <v>0</v>
      </c>
    </row>
    <row r="208" spans="1:6" x14ac:dyDescent="0.25">
      <c r="A208" s="449"/>
      <c r="B208" s="460"/>
      <c r="C208" s="1232"/>
      <c r="D208" s="453"/>
      <c r="E208" s="459"/>
      <c r="F208" s="558"/>
    </row>
    <row r="209" spans="1:6" ht="77" x14ac:dyDescent="0.25">
      <c r="A209" s="449" t="s">
        <v>1220</v>
      </c>
      <c r="B209" s="460" t="s">
        <v>1895</v>
      </c>
      <c r="C209" s="453" t="s">
        <v>8</v>
      </c>
      <c r="D209" s="453">
        <v>1</v>
      </c>
      <c r="E209" s="459"/>
      <c r="F209" s="558">
        <f>D209*E209</f>
        <v>0</v>
      </c>
    </row>
    <row r="210" spans="1:6" x14ac:dyDescent="0.25">
      <c r="A210" s="449"/>
      <c r="B210" s="460"/>
      <c r="C210" s="453"/>
      <c r="D210" s="453"/>
      <c r="E210" s="459"/>
      <c r="F210" s="893"/>
    </row>
    <row r="211" spans="1:6" ht="37.5" x14ac:dyDescent="0.25">
      <c r="A211" s="449" t="s">
        <v>1221</v>
      </c>
      <c r="B211" s="343" t="s">
        <v>1740</v>
      </c>
      <c r="C211" s="1232" t="s">
        <v>48</v>
      </c>
      <c r="D211" s="453">
        <v>400</v>
      </c>
      <c r="E211" s="459"/>
      <c r="F211" s="558">
        <f>D211*E211</f>
        <v>0</v>
      </c>
    </row>
    <row r="212" spans="1:6" ht="8.25" customHeight="1" x14ac:dyDescent="0.25">
      <c r="A212" s="449"/>
      <c r="B212" s="460"/>
      <c r="C212" s="1232"/>
      <c r="D212" s="453"/>
      <c r="E212" s="459"/>
      <c r="F212" s="558"/>
    </row>
    <row r="213" spans="1:6" ht="53.25" customHeight="1" x14ac:dyDescent="0.25">
      <c r="A213" s="449" t="s">
        <v>1222</v>
      </c>
      <c r="B213" s="460" t="s">
        <v>291</v>
      </c>
      <c r="C213" s="453" t="s">
        <v>126</v>
      </c>
      <c r="D213" s="453">
        <v>100</v>
      </c>
      <c r="E213" s="459"/>
      <c r="F213" s="558">
        <f>D213*E213</f>
        <v>0</v>
      </c>
    </row>
    <row r="214" spans="1:6" ht="9" customHeight="1" x14ac:dyDescent="0.25">
      <c r="A214" s="457"/>
      <c r="B214" s="457"/>
      <c r="C214" s="457"/>
      <c r="D214" s="457"/>
      <c r="E214" s="895"/>
      <c r="F214" s="1268"/>
    </row>
    <row r="215" spans="1:6" ht="50" x14ac:dyDescent="0.25">
      <c r="A215" s="449" t="s">
        <v>1223</v>
      </c>
      <c r="B215" s="343" t="s">
        <v>1741</v>
      </c>
      <c r="C215" s="453" t="s">
        <v>19</v>
      </c>
      <c r="D215" s="453">
        <v>4</v>
      </c>
      <c r="E215" s="459"/>
      <c r="F215" s="558">
        <f>D215*E215</f>
        <v>0</v>
      </c>
    </row>
    <row r="216" spans="1:6" ht="9.75" customHeight="1" x14ac:dyDescent="0.25">
      <c r="A216" s="449"/>
      <c r="B216" s="452"/>
      <c r="C216" s="449"/>
      <c r="D216" s="463"/>
      <c r="E216" s="459"/>
      <c r="F216" s="1265"/>
    </row>
    <row r="217" spans="1:6" ht="27" customHeight="1" x14ac:dyDescent="0.25">
      <c r="A217" s="449" t="s">
        <v>1224</v>
      </c>
      <c r="B217" s="575" t="s">
        <v>1595</v>
      </c>
      <c r="C217" s="453" t="s">
        <v>8</v>
      </c>
      <c r="D217" s="453">
        <v>1</v>
      </c>
      <c r="E217" s="459"/>
      <c r="F217" s="558">
        <f>D217*E217</f>
        <v>0</v>
      </c>
    </row>
    <row r="218" spans="1:6" ht="8.25" customHeight="1" x14ac:dyDescent="0.25">
      <c r="A218" s="449"/>
      <c r="B218" s="458"/>
      <c r="C218" s="449"/>
      <c r="D218" s="463"/>
      <c r="E218" s="459"/>
      <c r="F218" s="1265"/>
    </row>
    <row r="219" spans="1:6" x14ac:dyDescent="0.25">
      <c r="A219" s="449" t="s">
        <v>1596</v>
      </c>
      <c r="B219" s="460" t="s">
        <v>2212</v>
      </c>
      <c r="C219" s="453" t="s">
        <v>8</v>
      </c>
      <c r="D219" s="453">
        <v>1</v>
      </c>
      <c r="E219" s="459"/>
      <c r="F219" s="558">
        <f>D219*E219</f>
        <v>0</v>
      </c>
    </row>
    <row r="220" spans="1:6" ht="9" customHeight="1" x14ac:dyDescent="0.25">
      <c r="A220" s="449"/>
      <c r="B220" s="458"/>
      <c r="C220" s="449"/>
      <c r="D220" s="463"/>
      <c r="E220" s="459"/>
      <c r="F220" s="1265"/>
    </row>
    <row r="221" spans="1:6" ht="25" x14ac:dyDescent="0.25">
      <c r="A221" s="449"/>
      <c r="B221" s="460" t="s">
        <v>1786</v>
      </c>
      <c r="C221" s="453" t="s">
        <v>8</v>
      </c>
      <c r="D221" s="453">
        <v>1</v>
      </c>
      <c r="E221" s="459"/>
      <c r="F221" s="558">
        <f>D221*E221</f>
        <v>0</v>
      </c>
    </row>
    <row r="222" spans="1:6" ht="6" customHeight="1" x14ac:dyDescent="0.25">
      <c r="A222" s="449"/>
      <c r="B222" s="458"/>
      <c r="C222" s="449"/>
      <c r="D222" s="463"/>
      <c r="E222" s="459"/>
      <c r="F222" s="1265"/>
    </row>
    <row r="223" spans="1:6" ht="25.5" thickBot="1" x14ac:dyDescent="0.3">
      <c r="A223" s="449"/>
      <c r="B223" s="460" t="s">
        <v>2108</v>
      </c>
      <c r="C223" s="453" t="s">
        <v>8</v>
      </c>
      <c r="D223" s="453">
        <v>1</v>
      </c>
      <c r="E223" s="459"/>
      <c r="F223" s="558">
        <f>D223*E223</f>
        <v>0</v>
      </c>
    </row>
    <row r="224" spans="1:6" ht="19.5" customHeight="1" thickTop="1" x14ac:dyDescent="0.25">
      <c r="A224" s="2102" t="s">
        <v>103</v>
      </c>
      <c r="B224" s="2102"/>
      <c r="C224" s="2102"/>
      <c r="D224" s="2102"/>
      <c r="E224" s="2102"/>
      <c r="F224" s="1270">
        <f>SUM(F179:F223)</f>
        <v>0</v>
      </c>
    </row>
    <row r="225" spans="1:6" x14ac:dyDescent="0.25">
      <c r="A225" s="449"/>
      <c r="B225" s="481"/>
      <c r="C225" s="449"/>
      <c r="D225" s="449"/>
      <c r="E225" s="889"/>
      <c r="F225" s="1264"/>
    </row>
    <row r="226" spans="1:6" ht="13" x14ac:dyDescent="0.25">
      <c r="A226" s="449"/>
      <c r="B226" s="452" t="s">
        <v>28</v>
      </c>
      <c r="C226" s="449"/>
      <c r="D226" s="449"/>
      <c r="E226" s="889"/>
      <c r="F226" s="1264"/>
    </row>
    <row r="227" spans="1:6" s="439" customFormat="1" x14ac:dyDescent="0.25">
      <c r="A227" s="449"/>
      <c r="B227" s="460"/>
      <c r="C227" s="449"/>
      <c r="D227" s="449"/>
      <c r="E227" s="889"/>
      <c r="F227" s="1264"/>
    </row>
    <row r="228" spans="1:6" x14ac:dyDescent="0.25">
      <c r="A228" s="449"/>
      <c r="B228" s="460" t="s">
        <v>152</v>
      </c>
      <c r="C228" s="449"/>
      <c r="D228" s="449"/>
      <c r="E228" s="889"/>
      <c r="F228" s="1264">
        <f>F63</f>
        <v>0</v>
      </c>
    </row>
    <row r="229" spans="1:6" x14ac:dyDescent="0.25">
      <c r="A229" s="449"/>
      <c r="B229" s="449"/>
      <c r="C229" s="449"/>
      <c r="D229" s="449"/>
      <c r="E229" s="889"/>
      <c r="F229" s="1264"/>
    </row>
    <row r="230" spans="1:6" x14ac:dyDescent="0.25">
      <c r="A230" s="449"/>
      <c r="B230" s="460" t="s">
        <v>153</v>
      </c>
      <c r="C230" s="449"/>
      <c r="D230" s="449"/>
      <c r="E230" s="889"/>
      <c r="F230" s="1264">
        <f>F119</f>
        <v>0</v>
      </c>
    </row>
    <row r="231" spans="1:6" x14ac:dyDescent="0.25">
      <c r="A231" s="449"/>
      <c r="B231" s="449"/>
      <c r="C231" s="449"/>
      <c r="D231" s="449"/>
      <c r="E231" s="889"/>
      <c r="F231" s="1264"/>
    </row>
    <row r="232" spans="1:6" x14ac:dyDescent="0.25">
      <c r="A232" s="449"/>
      <c r="B232" s="460" t="s">
        <v>154</v>
      </c>
      <c r="C232" s="449"/>
      <c r="D232" s="449"/>
      <c r="E232" s="889"/>
      <c r="F232" s="1264">
        <f>F178</f>
        <v>0</v>
      </c>
    </row>
    <row r="233" spans="1:6" x14ac:dyDescent="0.25">
      <c r="A233" s="449"/>
      <c r="B233" s="449"/>
      <c r="C233" s="449"/>
      <c r="D233" s="449"/>
      <c r="E233" s="889"/>
      <c r="F233" s="1264"/>
    </row>
    <row r="234" spans="1:6" x14ac:dyDescent="0.25">
      <c r="A234" s="449"/>
      <c r="B234" s="460" t="s">
        <v>155</v>
      </c>
      <c r="C234" s="449"/>
      <c r="D234" s="449"/>
      <c r="E234" s="889"/>
      <c r="F234" s="1264">
        <f>F224</f>
        <v>0</v>
      </c>
    </row>
    <row r="235" spans="1:6" x14ac:dyDescent="0.25">
      <c r="A235" s="449"/>
      <c r="B235" s="449"/>
      <c r="C235" s="449"/>
      <c r="D235" s="449"/>
      <c r="E235" s="889"/>
      <c r="F235" s="1264"/>
    </row>
    <row r="236" spans="1:6" x14ac:dyDescent="0.25">
      <c r="A236" s="449"/>
      <c r="B236" s="460"/>
      <c r="C236" s="449"/>
      <c r="D236" s="449"/>
      <c r="E236" s="889"/>
      <c r="F236" s="1264"/>
    </row>
    <row r="237" spans="1:6" x14ac:dyDescent="0.25">
      <c r="A237" s="449"/>
      <c r="B237" s="449"/>
      <c r="C237" s="449"/>
      <c r="D237" s="449"/>
      <c r="E237" s="889"/>
      <c r="F237" s="1264"/>
    </row>
    <row r="238" spans="1:6" x14ac:dyDescent="0.25">
      <c r="A238" s="449"/>
      <c r="B238" s="460"/>
      <c r="C238" s="449"/>
      <c r="D238" s="449"/>
      <c r="E238" s="889"/>
      <c r="F238" s="1264"/>
    </row>
    <row r="239" spans="1:6" x14ac:dyDescent="0.25">
      <c r="A239" s="449"/>
      <c r="B239" s="460"/>
      <c r="C239" s="449"/>
      <c r="D239" s="449"/>
      <c r="E239" s="889"/>
      <c r="F239" s="1264"/>
    </row>
    <row r="240" spans="1:6" x14ac:dyDescent="0.25">
      <c r="A240" s="449"/>
      <c r="B240" s="481"/>
      <c r="C240" s="449"/>
      <c r="D240" s="449"/>
      <c r="E240" s="889"/>
      <c r="F240" s="1264"/>
    </row>
    <row r="241" spans="1:6" x14ac:dyDescent="0.25">
      <c r="A241" s="449"/>
      <c r="B241" s="449"/>
      <c r="C241" s="449"/>
      <c r="D241" s="449"/>
      <c r="E241" s="889"/>
      <c r="F241" s="1264"/>
    </row>
    <row r="242" spans="1:6" x14ac:dyDescent="0.25">
      <c r="A242" s="449"/>
      <c r="B242" s="449"/>
      <c r="C242" s="449"/>
      <c r="D242" s="449"/>
      <c r="E242" s="889"/>
      <c r="F242" s="1264"/>
    </row>
    <row r="243" spans="1:6" x14ac:dyDescent="0.25">
      <c r="A243" s="449"/>
      <c r="B243" s="449"/>
      <c r="C243" s="449"/>
      <c r="D243" s="449"/>
      <c r="E243" s="889"/>
      <c r="F243" s="1264"/>
    </row>
    <row r="244" spans="1:6" x14ac:dyDescent="0.25">
      <c r="A244" s="449"/>
      <c r="B244" s="481"/>
      <c r="C244" s="449"/>
      <c r="D244" s="449"/>
      <c r="E244" s="889"/>
      <c r="F244" s="1264"/>
    </row>
    <row r="245" spans="1:6" x14ac:dyDescent="0.25">
      <c r="A245" s="449"/>
      <c r="B245" s="481"/>
      <c r="C245" s="449"/>
      <c r="D245" s="449"/>
      <c r="E245" s="889"/>
      <c r="F245" s="1264"/>
    </row>
    <row r="246" spans="1:6" x14ac:dyDescent="0.25">
      <c r="A246" s="449"/>
      <c r="B246" s="449"/>
      <c r="C246" s="449"/>
      <c r="D246" s="449"/>
      <c r="E246" s="889"/>
      <c r="F246" s="1264"/>
    </row>
    <row r="247" spans="1:6" x14ac:dyDescent="0.25">
      <c r="A247" s="449"/>
      <c r="B247" s="460"/>
      <c r="C247" s="449"/>
      <c r="D247" s="449"/>
      <c r="E247" s="889"/>
      <c r="F247" s="1264"/>
    </row>
    <row r="248" spans="1:6" x14ac:dyDescent="0.25">
      <c r="A248" s="449"/>
      <c r="B248" s="449"/>
      <c r="C248" s="449"/>
      <c r="D248" s="449"/>
      <c r="E248" s="889"/>
      <c r="F248" s="1264"/>
    </row>
    <row r="249" spans="1:6" x14ac:dyDescent="0.25">
      <c r="A249" s="449"/>
      <c r="B249" s="449"/>
      <c r="C249" s="449"/>
      <c r="D249" s="449"/>
      <c r="E249" s="889"/>
      <c r="F249" s="1264"/>
    </row>
    <row r="250" spans="1:6" x14ac:dyDescent="0.25">
      <c r="A250" s="449"/>
      <c r="B250" s="449"/>
      <c r="C250" s="449"/>
      <c r="D250" s="449"/>
      <c r="E250" s="889"/>
      <c r="F250" s="1264"/>
    </row>
    <row r="251" spans="1:6" x14ac:dyDescent="0.25">
      <c r="A251" s="449"/>
      <c r="B251" s="449"/>
      <c r="C251" s="449"/>
      <c r="D251" s="449"/>
      <c r="E251" s="889"/>
      <c r="F251" s="1264"/>
    </row>
    <row r="252" spans="1:6" x14ac:dyDescent="0.25">
      <c r="A252" s="449"/>
      <c r="B252" s="449"/>
      <c r="C252" s="449"/>
      <c r="D252" s="449"/>
      <c r="E252" s="889"/>
      <c r="F252" s="1264"/>
    </row>
    <row r="253" spans="1:6" x14ac:dyDescent="0.25">
      <c r="A253" s="449"/>
      <c r="B253" s="449"/>
      <c r="C253" s="449"/>
      <c r="D253" s="449"/>
      <c r="E253" s="889"/>
      <c r="F253" s="1264"/>
    </row>
    <row r="254" spans="1:6" x14ac:dyDescent="0.25">
      <c r="A254" s="449"/>
      <c r="B254" s="449"/>
      <c r="C254" s="449"/>
      <c r="D254" s="449"/>
      <c r="E254" s="889"/>
      <c r="F254" s="1264"/>
    </row>
    <row r="255" spans="1:6" x14ac:dyDescent="0.25">
      <c r="A255" s="449"/>
      <c r="B255" s="449"/>
      <c r="C255" s="449"/>
      <c r="D255" s="449"/>
      <c r="E255" s="889"/>
      <c r="F255" s="1264"/>
    </row>
    <row r="256" spans="1:6" x14ac:dyDescent="0.25">
      <c r="A256" s="449"/>
      <c r="B256" s="449"/>
      <c r="C256" s="449"/>
      <c r="D256" s="449"/>
      <c r="E256" s="889"/>
      <c r="F256" s="1264"/>
    </row>
    <row r="257" spans="1:6" x14ac:dyDescent="0.25">
      <c r="A257" s="449"/>
      <c r="B257" s="449"/>
      <c r="C257" s="449"/>
      <c r="D257" s="449"/>
      <c r="E257" s="889"/>
      <c r="F257" s="1264"/>
    </row>
    <row r="258" spans="1:6" x14ac:dyDescent="0.25">
      <c r="A258" s="449"/>
      <c r="B258" s="449"/>
      <c r="C258" s="449"/>
      <c r="D258" s="449"/>
      <c r="E258" s="889"/>
      <c r="F258" s="1264"/>
    </row>
    <row r="259" spans="1:6" x14ac:dyDescent="0.25">
      <c r="A259" s="449"/>
      <c r="B259" s="449"/>
      <c r="C259" s="449"/>
      <c r="D259" s="449"/>
      <c r="E259" s="889"/>
      <c r="F259" s="1264"/>
    </row>
    <row r="260" spans="1:6" x14ac:dyDescent="0.25">
      <c r="A260" s="449"/>
      <c r="B260" s="449"/>
      <c r="C260" s="449"/>
      <c r="D260" s="449"/>
      <c r="E260" s="889"/>
      <c r="F260" s="1264"/>
    </row>
    <row r="261" spans="1:6" x14ac:dyDescent="0.25">
      <c r="A261" s="449"/>
      <c r="B261" s="449"/>
      <c r="C261" s="449"/>
      <c r="D261" s="449"/>
      <c r="E261" s="889"/>
      <c r="F261" s="1264"/>
    </row>
    <row r="262" spans="1:6" x14ac:dyDescent="0.25">
      <c r="A262" s="449"/>
      <c r="B262" s="449"/>
      <c r="C262" s="449"/>
      <c r="D262" s="449"/>
      <c r="E262" s="889"/>
      <c r="F262" s="1264"/>
    </row>
    <row r="263" spans="1:6" x14ac:dyDescent="0.25">
      <c r="A263" s="449"/>
      <c r="B263" s="449"/>
      <c r="C263" s="449"/>
      <c r="D263" s="449"/>
      <c r="E263" s="889"/>
      <c r="F263" s="1264"/>
    </row>
    <row r="264" spans="1:6" x14ac:dyDescent="0.25">
      <c r="A264" s="449"/>
      <c r="B264" s="449"/>
      <c r="C264" s="449"/>
      <c r="D264" s="449"/>
      <c r="E264" s="889"/>
      <c r="F264" s="1264"/>
    </row>
    <row r="265" spans="1:6" x14ac:dyDescent="0.25">
      <c r="A265" s="449"/>
      <c r="B265" s="449"/>
      <c r="C265" s="449"/>
      <c r="D265" s="449"/>
      <c r="E265" s="889"/>
      <c r="F265" s="1264"/>
    </row>
    <row r="266" spans="1:6" x14ac:dyDescent="0.25">
      <c r="A266" s="449"/>
      <c r="B266" s="449"/>
      <c r="C266" s="449"/>
      <c r="D266" s="449"/>
      <c r="E266" s="889"/>
      <c r="F266" s="1264"/>
    </row>
    <row r="267" spans="1:6" x14ac:dyDescent="0.25">
      <c r="A267" s="449"/>
      <c r="B267" s="449"/>
      <c r="C267" s="449"/>
      <c r="D267" s="449"/>
      <c r="E267" s="889"/>
      <c r="F267" s="1264"/>
    </row>
    <row r="268" spans="1:6" x14ac:dyDescent="0.25">
      <c r="A268" s="449"/>
      <c r="B268" s="449"/>
      <c r="C268" s="449"/>
      <c r="D268" s="449"/>
      <c r="E268" s="889"/>
      <c r="F268" s="1264"/>
    </row>
    <row r="269" spans="1:6" x14ac:dyDescent="0.25">
      <c r="A269" s="449"/>
      <c r="B269" s="449"/>
      <c r="C269" s="449"/>
      <c r="D269" s="449"/>
      <c r="E269" s="889"/>
      <c r="F269" s="1264"/>
    </row>
    <row r="270" spans="1:6" ht="13" thickBot="1" x14ac:dyDescent="0.3">
      <c r="A270" s="449"/>
      <c r="B270" s="449"/>
      <c r="C270" s="449"/>
      <c r="D270" s="449"/>
      <c r="E270" s="889"/>
      <c r="F270" s="1264"/>
    </row>
    <row r="271" spans="1:6" ht="13.5" thickTop="1" x14ac:dyDescent="0.3">
      <c r="A271" s="2126" t="s">
        <v>1657</v>
      </c>
      <c r="B271" s="2127"/>
      <c r="C271" s="2127"/>
      <c r="D271" s="2127"/>
      <c r="E271" s="2128"/>
      <c r="F271" s="1269">
        <f>SUM(F228:F270)</f>
        <v>0</v>
      </c>
    </row>
  </sheetData>
  <mergeCells count="9">
    <mergeCell ref="A271:E271"/>
    <mergeCell ref="G136:G145"/>
    <mergeCell ref="A178:E178"/>
    <mergeCell ref="A224:E224"/>
    <mergeCell ref="A1:F1"/>
    <mergeCell ref="A2:F2"/>
    <mergeCell ref="A63:E63"/>
    <mergeCell ref="A119:E119"/>
    <mergeCell ref="A3:F3"/>
  </mergeCells>
  <pageMargins left="0.74803149606299213" right="0.35433070866141736" top="0.98425196850393704" bottom="0.98425196850393704" header="0.51181102362204722" footer="0.51181102362204722"/>
  <pageSetup paperSize="9" scale="76" orientation="portrait" r:id="rId1"/>
  <headerFooter alignWithMargins="0">
    <oddFooter>&amp;A&amp;RPage &amp;P</oddFooter>
  </headerFooter>
  <rowBreaks count="3" manualBreakCount="3">
    <brk id="119" max="5" man="1"/>
    <brk id="177" max="5" man="1"/>
    <brk id="224"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view="pageBreakPreview" zoomScale="90" zoomScaleNormal="100" zoomScaleSheetLayoutView="90" workbookViewId="0">
      <pane ySplit="5" topLeftCell="A9" activePane="bottomLeft" state="frozen"/>
      <selection activeCell="A5" sqref="A5:F5"/>
      <selection pane="bottomLeft" activeCell="E6" sqref="E6"/>
    </sheetView>
  </sheetViews>
  <sheetFormatPr defaultColWidth="9.1796875" defaultRowHeight="12.5" x14ac:dyDescent="0.25"/>
  <cols>
    <col min="1" max="1" width="8.7265625" style="509" customWidth="1"/>
    <col min="2" max="2" width="66.81640625" style="439" customWidth="1"/>
    <col min="3" max="3" width="7.54296875" style="439" customWidth="1"/>
    <col min="4" max="4" width="9.453125" style="439" customWidth="1"/>
    <col min="5" max="5" width="12.1796875" style="442" customWidth="1"/>
    <col min="6" max="6" width="14.1796875" style="443" customWidth="1"/>
    <col min="7" max="16384" width="9.1796875" style="439"/>
  </cols>
  <sheetData>
    <row r="1" spans="1:6" ht="13" x14ac:dyDescent="0.25">
      <c r="A1" s="2130" t="s">
        <v>0</v>
      </c>
      <c r="B1" s="2130"/>
      <c r="C1" s="2130"/>
      <c r="D1" s="2130"/>
      <c r="E1" s="2130"/>
      <c r="F1" s="2130"/>
    </row>
    <row r="2" spans="1:6" ht="13" x14ac:dyDescent="0.25">
      <c r="A2" s="2095" t="s">
        <v>2492</v>
      </c>
      <c r="B2" s="2095"/>
      <c r="C2" s="2095"/>
      <c r="D2" s="2095"/>
      <c r="E2" s="2095"/>
      <c r="F2" s="2095"/>
    </row>
    <row r="3" spans="1:6" ht="13" x14ac:dyDescent="0.25">
      <c r="A3" s="2096" t="s">
        <v>1975</v>
      </c>
      <c r="B3" s="2096"/>
      <c r="C3" s="2096"/>
      <c r="D3" s="2096"/>
      <c r="E3" s="2096"/>
      <c r="F3" s="2096"/>
    </row>
    <row r="4" spans="1:6" ht="13.5" thickBot="1" x14ac:dyDescent="0.35">
      <c r="A4" s="440" t="s">
        <v>1988</v>
      </c>
      <c r="C4" s="441"/>
      <c r="D4" s="441"/>
    </row>
    <row r="5" spans="1:6" ht="13" x14ac:dyDescent="0.3">
      <c r="A5" s="444" t="s">
        <v>1</v>
      </c>
      <c r="B5" s="445" t="s">
        <v>2</v>
      </c>
      <c r="C5" s="445" t="s">
        <v>3</v>
      </c>
      <c r="D5" s="445" t="s">
        <v>4</v>
      </c>
      <c r="E5" s="446" t="s">
        <v>5</v>
      </c>
      <c r="F5" s="447" t="s">
        <v>6</v>
      </c>
    </row>
    <row r="6" spans="1:6" x14ac:dyDescent="0.25">
      <c r="A6" s="448"/>
      <c r="B6" s="449"/>
      <c r="C6" s="449"/>
      <c r="D6" s="449"/>
      <c r="E6" s="450"/>
      <c r="F6" s="451"/>
    </row>
    <row r="7" spans="1:6" ht="13" x14ac:dyDescent="0.25">
      <c r="A7" s="448"/>
      <c r="B7" s="452" t="s">
        <v>85</v>
      </c>
      <c r="C7" s="453"/>
      <c r="D7" s="453"/>
      <c r="E7" s="454"/>
      <c r="F7" s="455"/>
    </row>
    <row r="8" spans="1:6" ht="25" x14ac:dyDescent="0.25">
      <c r="A8" s="448"/>
      <c r="B8" s="456" t="s">
        <v>2213</v>
      </c>
      <c r="C8" s="453"/>
      <c r="D8" s="453"/>
      <c r="E8" s="454"/>
      <c r="F8" s="455"/>
    </row>
    <row r="9" spans="1:6" x14ac:dyDescent="0.25">
      <c r="A9" s="448"/>
      <c r="B9" s="449"/>
      <c r="C9" s="453"/>
      <c r="D9" s="453"/>
      <c r="E9" s="454"/>
      <c r="F9" s="455"/>
    </row>
    <row r="10" spans="1:6" ht="13" x14ac:dyDescent="0.25">
      <c r="A10" s="448"/>
      <c r="B10" s="457" t="s">
        <v>86</v>
      </c>
      <c r="C10" s="453"/>
      <c r="D10" s="453"/>
      <c r="E10" s="454"/>
      <c r="F10" s="455"/>
    </row>
    <row r="11" spans="1:6" x14ac:dyDescent="0.25">
      <c r="A11" s="448"/>
      <c r="B11" s="449"/>
      <c r="C11" s="453"/>
      <c r="D11" s="453"/>
      <c r="E11" s="454"/>
      <c r="F11" s="455"/>
    </row>
    <row r="12" spans="1:6" ht="25" x14ac:dyDescent="0.25">
      <c r="A12" s="448"/>
      <c r="B12" s="458" t="s">
        <v>87</v>
      </c>
      <c r="C12" s="453"/>
      <c r="D12" s="453"/>
      <c r="E12" s="454"/>
      <c r="F12" s="455"/>
    </row>
    <row r="13" spans="1:6" x14ac:dyDescent="0.25">
      <c r="A13" s="448"/>
      <c r="B13" s="449"/>
      <c r="C13" s="453"/>
      <c r="D13" s="453"/>
      <c r="E13" s="459"/>
      <c r="F13" s="455"/>
    </row>
    <row r="14" spans="1:6" x14ac:dyDescent="0.25">
      <c r="A14" s="448" t="s">
        <v>88</v>
      </c>
      <c r="B14" s="460" t="s">
        <v>1215</v>
      </c>
      <c r="C14" s="453" t="s">
        <v>42</v>
      </c>
      <c r="D14" s="461">
        <v>38.4</v>
      </c>
      <c r="E14" s="459"/>
      <c r="F14" s="455">
        <f>D14*E14</f>
        <v>0</v>
      </c>
    </row>
    <row r="15" spans="1:6" x14ac:dyDescent="0.25">
      <c r="A15" s="448"/>
      <c r="B15" s="449"/>
      <c r="C15" s="453"/>
      <c r="D15" s="453"/>
      <c r="E15" s="459"/>
      <c r="F15" s="455"/>
    </row>
    <row r="16" spans="1:6" x14ac:dyDescent="0.25">
      <c r="A16" s="448"/>
      <c r="B16" s="458" t="s">
        <v>230</v>
      </c>
      <c r="C16" s="453"/>
      <c r="D16" s="453"/>
      <c r="E16" s="459"/>
      <c r="F16" s="455"/>
    </row>
    <row r="17" spans="1:6" x14ac:dyDescent="0.25">
      <c r="A17" s="448"/>
      <c r="B17" s="449"/>
      <c r="C17" s="453"/>
      <c r="D17" s="453"/>
      <c r="E17" s="459"/>
      <c r="F17" s="455"/>
    </row>
    <row r="18" spans="1:6" x14ac:dyDescent="0.25">
      <c r="A18" s="448" t="s">
        <v>90</v>
      </c>
      <c r="B18" s="460" t="s">
        <v>1215</v>
      </c>
      <c r="C18" s="453" t="s">
        <v>42</v>
      </c>
      <c r="D18" s="461">
        <v>25.2</v>
      </c>
      <c r="E18" s="459"/>
      <c r="F18" s="455">
        <f>D18*E18</f>
        <v>0</v>
      </c>
    </row>
    <row r="19" spans="1:6" x14ac:dyDescent="0.25">
      <c r="A19" s="448"/>
      <c r="B19" s="449"/>
      <c r="C19" s="453"/>
      <c r="D19" s="453"/>
      <c r="E19" s="459"/>
      <c r="F19" s="455"/>
    </row>
    <row r="20" spans="1:6" ht="13" x14ac:dyDescent="0.25">
      <c r="A20" s="448"/>
      <c r="B20" s="457" t="s">
        <v>91</v>
      </c>
      <c r="C20" s="453"/>
      <c r="D20" s="453"/>
      <c r="E20" s="459"/>
      <c r="F20" s="455"/>
    </row>
    <row r="21" spans="1:6" x14ac:dyDescent="0.25">
      <c r="A21" s="448"/>
      <c r="B21" s="449"/>
      <c r="C21" s="453"/>
      <c r="D21" s="453"/>
      <c r="E21" s="459"/>
      <c r="F21" s="455"/>
    </row>
    <row r="22" spans="1:6" ht="25" x14ac:dyDescent="0.25">
      <c r="A22" s="448"/>
      <c r="B22" s="458" t="s">
        <v>92</v>
      </c>
      <c r="C22" s="453"/>
      <c r="D22" s="453"/>
      <c r="E22" s="459"/>
      <c r="F22" s="455"/>
    </row>
    <row r="23" spans="1:6" x14ac:dyDescent="0.25">
      <c r="A23" s="448"/>
      <c r="B23" s="449"/>
      <c r="C23" s="453"/>
      <c r="D23" s="453"/>
      <c r="E23" s="459"/>
      <c r="F23" s="455"/>
    </row>
    <row r="24" spans="1:6" x14ac:dyDescent="0.25">
      <c r="A24" s="448" t="s">
        <v>93</v>
      </c>
      <c r="B24" s="462" t="s">
        <v>1216</v>
      </c>
      <c r="C24" s="453" t="s">
        <v>42</v>
      </c>
      <c r="D24" s="463">
        <f>80/100*(D14+D18)</f>
        <v>50.879999999999995</v>
      </c>
      <c r="E24" s="459"/>
      <c r="F24" s="455">
        <f>D24*E24</f>
        <v>0</v>
      </c>
    </row>
    <row r="25" spans="1:6" x14ac:dyDescent="0.25">
      <c r="A25" s="448"/>
      <c r="B25" s="449"/>
      <c r="C25" s="453"/>
      <c r="D25" s="453"/>
      <c r="E25" s="454"/>
      <c r="F25" s="455"/>
    </row>
    <row r="26" spans="1:6" ht="13" x14ac:dyDescent="0.25">
      <c r="A26" s="464"/>
      <c r="B26" s="465" t="s">
        <v>96</v>
      </c>
      <c r="C26" s="453"/>
      <c r="D26" s="453"/>
      <c r="E26" s="454"/>
      <c r="F26" s="455"/>
    </row>
    <row r="27" spans="1:6" ht="13" x14ac:dyDescent="0.25">
      <c r="A27" s="464"/>
      <c r="B27" s="465"/>
      <c r="C27" s="453"/>
      <c r="D27" s="453"/>
      <c r="E27" s="454"/>
      <c r="F27" s="455"/>
    </row>
    <row r="28" spans="1:6" ht="13" x14ac:dyDescent="0.25">
      <c r="A28" s="466"/>
      <c r="B28" s="467" t="s">
        <v>97</v>
      </c>
      <c r="C28" s="453"/>
      <c r="D28" s="453"/>
      <c r="E28" s="454"/>
      <c r="F28" s="455"/>
    </row>
    <row r="29" spans="1:6" x14ac:dyDescent="0.25">
      <c r="A29" s="466"/>
      <c r="B29" s="468"/>
      <c r="C29" s="453"/>
      <c r="D29" s="453"/>
      <c r="E29" s="454"/>
      <c r="F29" s="455"/>
    </row>
    <row r="30" spans="1:6" ht="13" x14ac:dyDescent="0.25">
      <c r="A30" s="466"/>
      <c r="B30" s="469" t="s">
        <v>98</v>
      </c>
      <c r="C30" s="453"/>
      <c r="D30" s="453"/>
      <c r="E30" s="454"/>
      <c r="F30" s="455"/>
    </row>
    <row r="31" spans="1:6" ht="13" x14ac:dyDescent="0.25">
      <c r="A31" s="448"/>
      <c r="B31" s="452"/>
      <c r="C31" s="453"/>
      <c r="D31" s="453"/>
      <c r="E31" s="454"/>
      <c r="F31" s="455"/>
    </row>
    <row r="32" spans="1:6" ht="13" x14ac:dyDescent="0.25">
      <c r="A32" s="448"/>
      <c r="B32" s="452" t="s">
        <v>99</v>
      </c>
      <c r="C32" s="453"/>
      <c r="D32" s="453"/>
      <c r="E32" s="454"/>
      <c r="F32" s="455"/>
    </row>
    <row r="33" spans="1:6" ht="13" x14ac:dyDescent="0.25">
      <c r="A33" s="448"/>
      <c r="B33" s="452"/>
      <c r="C33" s="453"/>
      <c r="D33" s="453"/>
      <c r="E33" s="454"/>
      <c r="F33" s="455"/>
    </row>
    <row r="34" spans="1:6" ht="25" x14ac:dyDescent="0.25">
      <c r="A34" s="448"/>
      <c r="B34" s="458" t="s">
        <v>100</v>
      </c>
      <c r="C34" s="453"/>
      <c r="D34" s="453"/>
      <c r="E34" s="454"/>
      <c r="F34" s="455"/>
    </row>
    <row r="35" spans="1:6" ht="13" x14ac:dyDescent="0.25">
      <c r="A35" s="448"/>
      <c r="B35" s="452"/>
      <c r="C35" s="453"/>
      <c r="D35" s="453"/>
      <c r="E35" s="454"/>
      <c r="F35" s="455"/>
    </row>
    <row r="36" spans="1:6" ht="14.5" x14ac:dyDescent="0.25">
      <c r="A36" s="448" t="s">
        <v>1383</v>
      </c>
      <c r="B36" s="460" t="s">
        <v>102</v>
      </c>
      <c r="C36" s="453" t="s">
        <v>840</v>
      </c>
      <c r="D36" s="470">
        <v>3.7</v>
      </c>
      <c r="E36" s="459"/>
      <c r="F36" s="455">
        <f>D36*E36</f>
        <v>0</v>
      </c>
    </row>
    <row r="37" spans="1:6" ht="13" x14ac:dyDescent="0.25">
      <c r="A37" s="448"/>
      <c r="B37" s="452"/>
      <c r="C37" s="453"/>
      <c r="D37" s="453"/>
      <c r="E37" s="459"/>
      <c r="F37" s="455"/>
    </row>
    <row r="38" spans="1:6" ht="13" x14ac:dyDescent="0.25">
      <c r="A38" s="448"/>
      <c r="B38" s="452" t="s">
        <v>1308</v>
      </c>
      <c r="C38" s="453"/>
      <c r="D38" s="453"/>
      <c r="E38" s="459"/>
      <c r="F38" s="455"/>
    </row>
    <row r="39" spans="1:6" x14ac:dyDescent="0.25">
      <c r="A39" s="448"/>
      <c r="B39" s="449"/>
      <c r="C39" s="453"/>
      <c r="D39" s="453"/>
      <c r="E39" s="459"/>
      <c r="F39" s="455"/>
    </row>
    <row r="40" spans="1:6" ht="25" x14ac:dyDescent="0.25">
      <c r="A40" s="448"/>
      <c r="B40" s="458" t="s">
        <v>1340</v>
      </c>
      <c r="C40" s="453"/>
      <c r="D40" s="453"/>
      <c r="E40" s="459"/>
      <c r="F40" s="455"/>
    </row>
    <row r="41" spans="1:6" x14ac:dyDescent="0.25">
      <c r="A41" s="448"/>
      <c r="B41" s="449"/>
      <c r="C41" s="453"/>
      <c r="D41" s="453"/>
      <c r="E41" s="459"/>
      <c r="F41" s="455"/>
    </row>
    <row r="42" spans="1:6" ht="14.5" x14ac:dyDescent="0.25">
      <c r="A42" s="448" t="s">
        <v>1384</v>
      </c>
      <c r="B42" s="449" t="s">
        <v>107</v>
      </c>
      <c r="C42" s="453" t="s">
        <v>840</v>
      </c>
      <c r="D42" s="470">
        <v>59.3</v>
      </c>
      <c r="E42" s="459"/>
      <c r="F42" s="455">
        <f>D42*E42</f>
        <v>0</v>
      </c>
    </row>
    <row r="43" spans="1:6" ht="13" x14ac:dyDescent="0.25">
      <c r="A43" s="448"/>
      <c r="B43" s="457"/>
      <c r="C43" s="453"/>
      <c r="D43" s="453"/>
      <c r="E43" s="459"/>
      <c r="F43" s="455"/>
    </row>
    <row r="44" spans="1:6" ht="13" x14ac:dyDescent="0.25">
      <c r="A44" s="448"/>
      <c r="B44" s="452" t="s">
        <v>111</v>
      </c>
      <c r="C44" s="453"/>
      <c r="D44" s="453"/>
      <c r="E44" s="459"/>
      <c r="F44" s="455"/>
    </row>
    <row r="45" spans="1:6" x14ac:dyDescent="0.25">
      <c r="A45" s="448"/>
      <c r="B45" s="458"/>
      <c r="C45" s="453"/>
      <c r="D45" s="453"/>
      <c r="E45" s="459"/>
      <c r="F45" s="455"/>
    </row>
    <row r="46" spans="1:6" ht="13" x14ac:dyDescent="0.25">
      <c r="A46" s="448"/>
      <c r="B46" s="452" t="s">
        <v>112</v>
      </c>
      <c r="C46" s="453"/>
      <c r="D46" s="453"/>
      <c r="E46" s="459"/>
      <c r="F46" s="455"/>
    </row>
    <row r="47" spans="1:6" x14ac:dyDescent="0.25">
      <c r="A47" s="448"/>
      <c r="B47" s="458" t="s">
        <v>113</v>
      </c>
      <c r="C47" s="453"/>
      <c r="D47" s="453"/>
      <c r="E47" s="459"/>
      <c r="F47" s="455"/>
    </row>
    <row r="48" spans="1:6" x14ac:dyDescent="0.25">
      <c r="A48" s="448"/>
      <c r="B48" s="458"/>
      <c r="C48" s="453"/>
      <c r="D48" s="453"/>
      <c r="E48" s="459"/>
      <c r="F48" s="455"/>
    </row>
    <row r="49" spans="1:6" ht="14.5" x14ac:dyDescent="0.25">
      <c r="A49" s="448" t="s">
        <v>702</v>
      </c>
      <c r="B49" s="449" t="s">
        <v>292</v>
      </c>
      <c r="C49" s="453" t="s">
        <v>840</v>
      </c>
      <c r="D49" s="470">
        <f>D36</f>
        <v>3.7</v>
      </c>
      <c r="E49" s="459"/>
      <c r="F49" s="455">
        <f>D49*E49</f>
        <v>0</v>
      </c>
    </row>
    <row r="50" spans="1:6" x14ac:dyDescent="0.25">
      <c r="A50" s="453"/>
      <c r="B50" s="453"/>
      <c r="C50" s="453"/>
      <c r="D50" s="470"/>
      <c r="E50" s="459"/>
      <c r="F50" s="455"/>
    </row>
    <row r="51" spans="1:6" ht="13" x14ac:dyDescent="0.25">
      <c r="A51" s="448"/>
      <c r="B51" s="452" t="s">
        <v>116</v>
      </c>
      <c r="C51" s="453"/>
      <c r="D51" s="470"/>
      <c r="E51" s="459"/>
      <c r="F51" s="455"/>
    </row>
    <row r="52" spans="1:6" ht="13" x14ac:dyDescent="0.25">
      <c r="A52" s="448"/>
      <c r="B52" s="457"/>
      <c r="C52" s="453"/>
      <c r="D52" s="470"/>
      <c r="E52" s="459"/>
      <c r="F52" s="455"/>
    </row>
    <row r="53" spans="1:6" ht="25" x14ac:dyDescent="0.25">
      <c r="A53" s="448"/>
      <c r="B53" s="458" t="s">
        <v>1341</v>
      </c>
      <c r="C53" s="453"/>
      <c r="D53" s="470"/>
      <c r="E53" s="459"/>
      <c r="F53" s="455"/>
    </row>
    <row r="54" spans="1:6" x14ac:dyDescent="0.25">
      <c r="A54" s="448"/>
      <c r="B54" s="449"/>
      <c r="C54" s="453"/>
      <c r="D54" s="470"/>
      <c r="E54" s="459"/>
      <c r="F54" s="455"/>
    </row>
    <row r="55" spans="1:6" ht="14.5" x14ac:dyDescent="0.25">
      <c r="A55" s="448" t="s">
        <v>1382</v>
      </c>
      <c r="B55" s="449" t="s">
        <v>293</v>
      </c>
      <c r="C55" s="453" t="s">
        <v>840</v>
      </c>
      <c r="D55" s="470">
        <f>D36</f>
        <v>3.7</v>
      </c>
      <c r="E55" s="459"/>
      <c r="F55" s="455">
        <f>D55*E55</f>
        <v>0</v>
      </c>
    </row>
    <row r="56" spans="1:6" ht="13" x14ac:dyDescent="0.25">
      <c r="A56" s="464"/>
      <c r="B56" s="465"/>
      <c r="C56" s="453"/>
      <c r="D56" s="453"/>
      <c r="E56" s="459"/>
      <c r="F56" s="455"/>
    </row>
    <row r="57" spans="1:6" ht="25" x14ac:dyDescent="0.25">
      <c r="A57" s="464"/>
      <c r="B57" s="458" t="s">
        <v>1346</v>
      </c>
      <c r="C57" s="453"/>
      <c r="D57" s="453"/>
      <c r="E57" s="459"/>
      <c r="F57" s="455"/>
    </row>
    <row r="58" spans="1:6" x14ac:dyDescent="0.25">
      <c r="A58" s="466"/>
      <c r="B58" s="468"/>
      <c r="C58" s="453"/>
      <c r="D58" s="453"/>
      <c r="E58" s="459"/>
      <c r="F58" s="455"/>
    </row>
    <row r="59" spans="1:6" ht="14.5" x14ac:dyDescent="0.25">
      <c r="A59" s="466" t="s">
        <v>1385</v>
      </c>
      <c r="B59" s="449" t="s">
        <v>296</v>
      </c>
      <c r="C59" s="453" t="s">
        <v>840</v>
      </c>
      <c r="D59" s="453">
        <v>1.58</v>
      </c>
      <c r="E59" s="459"/>
      <c r="F59" s="455">
        <f>D59*E59</f>
        <v>0</v>
      </c>
    </row>
    <row r="60" spans="1:6" x14ac:dyDescent="0.25">
      <c r="A60" s="466"/>
      <c r="B60" s="468"/>
      <c r="C60" s="453"/>
      <c r="D60" s="453"/>
      <c r="E60" s="459"/>
      <c r="F60" s="455"/>
    </row>
    <row r="61" spans="1:6" ht="18.75" customHeight="1" thickBot="1" x14ac:dyDescent="0.3">
      <c r="A61" s="2132" t="s">
        <v>103</v>
      </c>
      <c r="B61" s="2133"/>
      <c r="C61" s="2133"/>
      <c r="D61" s="2133"/>
      <c r="E61" s="2133"/>
      <c r="F61" s="825">
        <f>SUM(F11:F59)</f>
        <v>0</v>
      </c>
    </row>
    <row r="62" spans="1:6" ht="13" x14ac:dyDescent="0.25">
      <c r="A62" s="464"/>
      <c r="B62" s="458" t="s">
        <v>1347</v>
      </c>
      <c r="C62" s="453"/>
      <c r="D62" s="453"/>
      <c r="E62" s="459"/>
      <c r="F62" s="455"/>
    </row>
    <row r="63" spans="1:6" ht="10.5" customHeight="1" x14ac:dyDescent="0.25">
      <c r="A63" s="466"/>
      <c r="B63" s="468"/>
      <c r="C63" s="453"/>
      <c r="D63" s="453"/>
      <c r="E63" s="459"/>
      <c r="F63" s="455"/>
    </row>
    <row r="64" spans="1:6" ht="14.5" x14ac:dyDescent="0.25">
      <c r="A64" s="466" t="s">
        <v>1386</v>
      </c>
      <c r="B64" s="449" t="s">
        <v>293</v>
      </c>
      <c r="C64" s="453" t="s">
        <v>840</v>
      </c>
      <c r="D64" s="453">
        <v>45.8</v>
      </c>
      <c r="E64" s="459"/>
      <c r="F64" s="455">
        <f>D64*E64</f>
        <v>0</v>
      </c>
    </row>
    <row r="65" spans="1:6" ht="8.25" customHeight="1" x14ac:dyDescent="0.25">
      <c r="A65" s="466"/>
      <c r="B65" s="468"/>
      <c r="C65" s="453"/>
      <c r="D65" s="470"/>
      <c r="E65" s="459"/>
      <c r="F65" s="455"/>
    </row>
    <row r="66" spans="1:6" ht="13" x14ac:dyDescent="0.25">
      <c r="A66" s="448"/>
      <c r="B66" s="452" t="s">
        <v>121</v>
      </c>
      <c r="C66" s="453"/>
      <c r="D66" s="453"/>
      <c r="E66" s="459"/>
      <c r="F66" s="455"/>
    </row>
    <row r="67" spans="1:6" ht="10.5" customHeight="1" x14ac:dyDescent="0.25">
      <c r="A67" s="448"/>
      <c r="B67" s="452"/>
      <c r="C67" s="453"/>
      <c r="D67" s="453"/>
      <c r="E67" s="459"/>
      <c r="F67" s="455"/>
    </row>
    <row r="68" spans="1:6" ht="13" x14ac:dyDescent="0.25">
      <c r="A68" s="448"/>
      <c r="B68" s="452" t="s">
        <v>122</v>
      </c>
      <c r="C68" s="453"/>
      <c r="D68" s="453"/>
      <c r="E68" s="459"/>
      <c r="F68" s="455"/>
    </row>
    <row r="69" spans="1:6" ht="8.25" customHeight="1" x14ac:dyDescent="0.25">
      <c r="A69" s="448"/>
      <c r="B69" s="452"/>
      <c r="C69" s="453"/>
      <c r="D69" s="453"/>
      <c r="E69" s="459"/>
      <c r="F69" s="455"/>
    </row>
    <row r="70" spans="1:6" x14ac:dyDescent="0.25">
      <c r="A70" s="448"/>
      <c r="B70" s="458" t="s">
        <v>298</v>
      </c>
      <c r="C70" s="453"/>
      <c r="D70" s="453"/>
      <c r="E70" s="459"/>
      <c r="F70" s="455"/>
    </row>
    <row r="71" spans="1:6" ht="13" x14ac:dyDescent="0.25">
      <c r="A71" s="448"/>
      <c r="B71" s="452"/>
      <c r="C71" s="453"/>
      <c r="D71" s="453"/>
      <c r="E71" s="459"/>
      <c r="F71" s="455"/>
    </row>
    <row r="72" spans="1:6" x14ac:dyDescent="0.25">
      <c r="A72" s="448" t="s">
        <v>299</v>
      </c>
      <c r="B72" s="468" t="s">
        <v>130</v>
      </c>
      <c r="C72" s="453" t="s">
        <v>48</v>
      </c>
      <c r="D72" s="453">
        <v>7.9</v>
      </c>
      <c r="E72" s="459"/>
      <c r="F72" s="455">
        <f>D72*E72</f>
        <v>0</v>
      </c>
    </row>
    <row r="73" spans="1:6" x14ac:dyDescent="0.25">
      <c r="A73" s="448"/>
      <c r="B73" s="468"/>
      <c r="C73" s="453"/>
      <c r="D73" s="453"/>
      <c r="E73" s="459"/>
      <c r="F73" s="455"/>
    </row>
    <row r="74" spans="1:6" x14ac:dyDescent="0.25">
      <c r="A74" s="448"/>
      <c r="B74" s="458" t="s">
        <v>123</v>
      </c>
      <c r="C74" s="453"/>
      <c r="D74" s="453"/>
      <c r="E74" s="459"/>
      <c r="F74" s="455"/>
    </row>
    <row r="75" spans="1:6" x14ac:dyDescent="0.25">
      <c r="A75" s="448"/>
      <c r="B75" s="460"/>
      <c r="C75" s="453"/>
      <c r="D75" s="453"/>
      <c r="E75" s="459"/>
      <c r="F75" s="455"/>
    </row>
    <row r="76" spans="1:6" ht="18" customHeight="1" x14ac:dyDescent="0.25">
      <c r="A76" s="448" t="s">
        <v>124</v>
      </c>
      <c r="B76" s="460" t="s">
        <v>125</v>
      </c>
      <c r="C76" s="453" t="s">
        <v>126</v>
      </c>
      <c r="D76" s="453">
        <v>53.7</v>
      </c>
      <c r="E76" s="459"/>
      <c r="F76" s="455">
        <f>D76*E76</f>
        <v>0</v>
      </c>
    </row>
    <row r="77" spans="1:6" ht="18" customHeight="1" x14ac:dyDescent="0.25">
      <c r="A77" s="448" t="s">
        <v>127</v>
      </c>
      <c r="B77" s="449" t="s">
        <v>128</v>
      </c>
      <c r="C77" s="453" t="s">
        <v>48</v>
      </c>
      <c r="D77" s="480">
        <v>18</v>
      </c>
      <c r="E77" s="459"/>
      <c r="F77" s="455">
        <f>D77*E77</f>
        <v>0</v>
      </c>
    </row>
    <row r="78" spans="1:6" ht="18" customHeight="1" x14ac:dyDescent="0.25">
      <c r="A78" s="448" t="s">
        <v>129</v>
      </c>
      <c r="B78" s="449" t="s">
        <v>130</v>
      </c>
      <c r="C78" s="453" t="s">
        <v>48</v>
      </c>
      <c r="D78" s="453">
        <v>287</v>
      </c>
      <c r="E78" s="459"/>
      <c r="F78" s="455">
        <f>D78*E78</f>
        <v>0</v>
      </c>
    </row>
    <row r="79" spans="1:6" ht="7.5" customHeight="1" x14ac:dyDescent="0.3">
      <c r="A79" s="476"/>
      <c r="B79" s="477"/>
      <c r="C79" s="477"/>
      <c r="D79" s="477"/>
      <c r="E79" s="478"/>
      <c r="F79" s="479"/>
    </row>
    <row r="80" spans="1:6" ht="13" x14ac:dyDescent="0.25">
      <c r="A80" s="448"/>
      <c r="B80" s="452" t="s">
        <v>131</v>
      </c>
      <c r="C80" s="453"/>
      <c r="D80" s="453"/>
      <c r="E80" s="454"/>
      <c r="F80" s="455"/>
    </row>
    <row r="81" spans="1:6" x14ac:dyDescent="0.25">
      <c r="A81" s="448"/>
      <c r="B81" s="449"/>
      <c r="C81" s="453"/>
      <c r="D81" s="453"/>
      <c r="E81" s="454"/>
      <c r="F81" s="455"/>
    </row>
    <row r="82" spans="1:6" ht="13" x14ac:dyDescent="0.25">
      <c r="A82" s="448"/>
      <c r="B82" s="452" t="s">
        <v>132</v>
      </c>
      <c r="C82" s="453"/>
      <c r="D82" s="453"/>
      <c r="E82" s="454"/>
      <c r="F82" s="455"/>
    </row>
    <row r="83" spans="1:6" x14ac:dyDescent="0.25">
      <c r="A83" s="448"/>
      <c r="B83" s="449"/>
      <c r="C83" s="453"/>
      <c r="D83" s="453"/>
      <c r="E83" s="454"/>
      <c r="F83" s="455"/>
    </row>
    <row r="84" spans="1:6" x14ac:dyDescent="0.25">
      <c r="A84" s="448"/>
      <c r="B84" s="458" t="s">
        <v>133</v>
      </c>
      <c r="C84" s="453"/>
      <c r="D84" s="453"/>
      <c r="E84" s="459"/>
      <c r="F84" s="455"/>
    </row>
    <row r="85" spans="1:6" x14ac:dyDescent="0.25">
      <c r="A85" s="448"/>
      <c r="B85" s="449"/>
      <c r="C85" s="453"/>
      <c r="D85" s="453"/>
      <c r="E85" s="459"/>
      <c r="F85" s="455"/>
    </row>
    <row r="86" spans="1:6" x14ac:dyDescent="0.25">
      <c r="A86" s="448" t="s">
        <v>134</v>
      </c>
      <c r="B86" s="449" t="s">
        <v>135</v>
      </c>
      <c r="C86" s="453" t="s">
        <v>40</v>
      </c>
      <c r="D86" s="453">
        <f>(D36+D42)*0.05</f>
        <v>3.1500000000000004</v>
      </c>
      <c r="E86" s="459"/>
      <c r="F86" s="455">
        <f>D86*E86</f>
        <v>0</v>
      </c>
    </row>
    <row r="87" spans="1:6" x14ac:dyDescent="0.25">
      <c r="A87" s="448"/>
      <c r="B87" s="458"/>
      <c r="C87" s="453"/>
      <c r="D87" s="453"/>
      <c r="E87" s="459"/>
      <c r="F87" s="455"/>
    </row>
    <row r="88" spans="1:6" ht="13" x14ac:dyDescent="0.25">
      <c r="A88" s="448"/>
      <c r="B88" s="452" t="s">
        <v>136</v>
      </c>
      <c r="C88" s="453"/>
      <c r="D88" s="453"/>
      <c r="E88" s="459"/>
      <c r="F88" s="455"/>
    </row>
    <row r="89" spans="1:6" x14ac:dyDescent="0.25">
      <c r="A89" s="448"/>
      <c r="B89" s="449"/>
      <c r="C89" s="453"/>
      <c r="D89" s="453"/>
      <c r="E89" s="459"/>
      <c r="F89" s="455"/>
    </row>
    <row r="90" spans="1:6" x14ac:dyDescent="0.25">
      <c r="A90" s="448"/>
      <c r="B90" s="458" t="s">
        <v>137</v>
      </c>
      <c r="C90" s="453"/>
      <c r="D90" s="453"/>
      <c r="E90" s="459"/>
      <c r="F90" s="455"/>
    </row>
    <row r="91" spans="1:6" x14ac:dyDescent="0.25">
      <c r="A91" s="448"/>
      <c r="B91" s="458"/>
      <c r="C91" s="453"/>
      <c r="D91" s="453"/>
      <c r="E91" s="459"/>
      <c r="F91" s="455"/>
    </row>
    <row r="92" spans="1:6" x14ac:dyDescent="0.25">
      <c r="A92" s="448" t="s">
        <v>138</v>
      </c>
      <c r="B92" s="449" t="s">
        <v>293</v>
      </c>
      <c r="C92" s="453" t="s">
        <v>126</v>
      </c>
      <c r="D92" s="453">
        <v>30</v>
      </c>
      <c r="E92" s="459"/>
      <c r="F92" s="455">
        <f>D92*E92</f>
        <v>0</v>
      </c>
    </row>
    <row r="93" spans="1:6" ht="11.25" customHeight="1" x14ac:dyDescent="0.25">
      <c r="A93" s="448"/>
      <c r="B93" s="449"/>
      <c r="C93" s="453"/>
      <c r="D93" s="453"/>
      <c r="E93" s="454"/>
      <c r="F93" s="455"/>
    </row>
    <row r="94" spans="1:6" ht="13" x14ac:dyDescent="0.25">
      <c r="A94" s="448"/>
      <c r="B94" s="452" t="s">
        <v>1343</v>
      </c>
      <c r="C94" s="453"/>
      <c r="D94" s="453"/>
      <c r="E94" s="459"/>
      <c r="F94" s="455"/>
    </row>
    <row r="95" spans="1:6" ht="11.25" customHeight="1" x14ac:dyDescent="0.25">
      <c r="A95" s="448"/>
      <c r="B95" s="449"/>
      <c r="C95" s="453"/>
      <c r="D95" s="453"/>
      <c r="E95" s="459"/>
      <c r="F95" s="455"/>
    </row>
    <row r="96" spans="1:6" x14ac:dyDescent="0.25">
      <c r="A96" s="448"/>
      <c r="B96" s="481" t="s">
        <v>1345</v>
      </c>
      <c r="C96" s="453"/>
      <c r="D96" s="453"/>
      <c r="E96" s="459"/>
      <c r="F96" s="455"/>
    </row>
    <row r="97" spans="1:6" ht="14.5" x14ac:dyDescent="0.25">
      <c r="A97" s="448" t="s">
        <v>1027</v>
      </c>
      <c r="B97" s="449" t="s">
        <v>1344</v>
      </c>
      <c r="C97" s="453" t="s">
        <v>528</v>
      </c>
      <c r="D97" s="453">
        <v>40</v>
      </c>
      <c r="E97" s="459"/>
      <c r="F97" s="455">
        <f>D97*E97</f>
        <v>0</v>
      </c>
    </row>
    <row r="98" spans="1:6" x14ac:dyDescent="0.25">
      <c r="A98" s="486"/>
      <c r="B98" s="486"/>
      <c r="C98" s="486"/>
      <c r="D98" s="486"/>
      <c r="E98" s="486"/>
      <c r="F98" s="486"/>
    </row>
    <row r="99" spans="1:6" ht="13" x14ac:dyDescent="0.25">
      <c r="A99" s="482"/>
      <c r="B99" s="483" t="s">
        <v>1387</v>
      </c>
      <c r="C99" s="482"/>
      <c r="D99" s="484"/>
      <c r="E99" s="485"/>
      <c r="F99" s="486"/>
    </row>
    <row r="100" spans="1:6" ht="25" x14ac:dyDescent="0.25">
      <c r="A100" s="487"/>
      <c r="B100" s="488" t="s">
        <v>1388</v>
      </c>
      <c r="C100" s="487"/>
      <c r="D100" s="489"/>
      <c r="E100" s="490"/>
      <c r="F100" s="490"/>
    </row>
    <row r="101" spans="1:6" ht="17.25" customHeight="1" x14ac:dyDescent="0.25">
      <c r="A101" s="491" t="s">
        <v>1394</v>
      </c>
      <c r="B101" s="492" t="s">
        <v>1607</v>
      </c>
      <c r="C101" s="493" t="s">
        <v>19</v>
      </c>
      <c r="D101" s="484">
        <v>26</v>
      </c>
      <c r="E101" s="494"/>
      <c r="F101" s="455">
        <f>D101*E101</f>
        <v>0</v>
      </c>
    </row>
    <row r="102" spans="1:6" ht="17.25" customHeight="1" x14ac:dyDescent="0.25">
      <c r="A102" s="491" t="s">
        <v>1389</v>
      </c>
      <c r="B102" s="492" t="s">
        <v>1604</v>
      </c>
      <c r="C102" s="493" t="s">
        <v>19</v>
      </c>
      <c r="D102" s="484">
        <v>10</v>
      </c>
      <c r="E102" s="494"/>
      <c r="F102" s="455">
        <f>D102*E102</f>
        <v>0</v>
      </c>
    </row>
    <row r="103" spans="1:6" ht="17.25" customHeight="1" x14ac:dyDescent="0.25">
      <c r="A103" s="491" t="s">
        <v>1395</v>
      </c>
      <c r="B103" s="492" t="s">
        <v>1606</v>
      </c>
      <c r="C103" s="493" t="s">
        <v>19</v>
      </c>
      <c r="D103" s="484">
        <v>18</v>
      </c>
      <c r="E103" s="494"/>
      <c r="F103" s="455">
        <f>D103*E103</f>
        <v>0</v>
      </c>
    </row>
    <row r="104" spans="1:6" ht="17.25" customHeight="1" x14ac:dyDescent="0.25">
      <c r="A104" s="491" t="s">
        <v>1396</v>
      </c>
      <c r="B104" s="492" t="s">
        <v>1597</v>
      </c>
      <c r="C104" s="493" t="s">
        <v>19</v>
      </c>
      <c r="D104" s="484">
        <v>4</v>
      </c>
      <c r="E104" s="494"/>
      <c r="F104" s="455">
        <f>D104*E104</f>
        <v>0</v>
      </c>
    </row>
    <row r="105" spans="1:6" x14ac:dyDescent="0.25">
      <c r="A105" s="448"/>
      <c r="B105" s="449"/>
      <c r="C105" s="453"/>
      <c r="D105" s="453"/>
      <c r="E105" s="459"/>
      <c r="F105" s="455"/>
    </row>
    <row r="106" spans="1:6" ht="13" x14ac:dyDescent="0.25">
      <c r="A106" s="448"/>
      <c r="B106" s="452" t="s">
        <v>140</v>
      </c>
      <c r="C106" s="453"/>
      <c r="D106" s="453"/>
      <c r="E106" s="454"/>
      <c r="F106" s="455"/>
    </row>
    <row r="107" spans="1:6" ht="13" x14ac:dyDescent="0.25">
      <c r="A107" s="448"/>
      <c r="B107" s="457" t="s">
        <v>141</v>
      </c>
      <c r="C107" s="453"/>
      <c r="D107" s="453"/>
      <c r="E107" s="454"/>
      <c r="F107" s="455"/>
    </row>
    <row r="108" spans="1:6" x14ac:dyDescent="0.25">
      <c r="A108" s="448"/>
      <c r="B108" s="458"/>
      <c r="C108" s="453"/>
      <c r="D108" s="453"/>
      <c r="E108" s="454"/>
      <c r="F108" s="455"/>
    </row>
    <row r="109" spans="1:6" ht="13" x14ac:dyDescent="0.25">
      <c r="A109" s="448"/>
      <c r="B109" s="457" t="s">
        <v>176</v>
      </c>
      <c r="C109" s="453"/>
      <c r="D109" s="453"/>
      <c r="E109" s="454"/>
      <c r="F109" s="455"/>
    </row>
    <row r="110" spans="1:6" x14ac:dyDescent="0.25">
      <c r="A110" s="448"/>
      <c r="B110" s="449"/>
      <c r="C110" s="453"/>
      <c r="D110" s="453"/>
      <c r="E110" s="454"/>
      <c r="F110" s="455"/>
    </row>
    <row r="111" spans="1:6" ht="25" x14ac:dyDescent="0.25">
      <c r="A111" s="448"/>
      <c r="B111" s="458" t="s">
        <v>255</v>
      </c>
      <c r="C111" s="453"/>
      <c r="D111" s="453"/>
      <c r="E111" s="459"/>
      <c r="F111" s="495"/>
    </row>
    <row r="112" spans="1:6" x14ac:dyDescent="0.25">
      <c r="A112" s="448"/>
      <c r="B112" s="458"/>
      <c r="C112" s="453"/>
      <c r="D112" s="453"/>
      <c r="E112" s="459"/>
      <c r="F112" s="495"/>
    </row>
    <row r="113" spans="1:6" ht="15.75" customHeight="1" x14ac:dyDescent="0.25">
      <c r="A113" s="448" t="s">
        <v>300</v>
      </c>
      <c r="B113" s="449" t="s">
        <v>301</v>
      </c>
      <c r="C113" s="453" t="s">
        <v>19</v>
      </c>
      <c r="D113" s="453">
        <v>6</v>
      </c>
      <c r="E113" s="459"/>
      <c r="F113" s="455">
        <f>D113*E113</f>
        <v>0</v>
      </c>
    </row>
    <row r="114" spans="1:6" ht="15.75" customHeight="1" x14ac:dyDescent="0.25">
      <c r="A114" s="448" t="s">
        <v>302</v>
      </c>
      <c r="B114" s="449" t="s">
        <v>254</v>
      </c>
      <c r="C114" s="453" t="s">
        <v>19</v>
      </c>
      <c r="D114" s="453">
        <v>6</v>
      </c>
      <c r="E114" s="459"/>
      <c r="F114" s="455">
        <f>D114*E114</f>
        <v>0</v>
      </c>
    </row>
    <row r="115" spans="1:6" x14ac:dyDescent="0.25">
      <c r="A115" s="448"/>
      <c r="B115" s="449"/>
      <c r="C115" s="453"/>
      <c r="D115" s="453"/>
      <c r="E115" s="459"/>
      <c r="F115" s="455"/>
    </row>
    <row r="116" spans="1:6" ht="13" x14ac:dyDescent="0.25">
      <c r="A116" s="466"/>
      <c r="B116" s="457" t="s">
        <v>179</v>
      </c>
      <c r="C116" s="453"/>
      <c r="D116" s="453"/>
      <c r="E116" s="454"/>
      <c r="F116" s="455"/>
    </row>
    <row r="117" spans="1:6" ht="13" x14ac:dyDescent="0.25">
      <c r="A117" s="448"/>
      <c r="B117" s="452"/>
      <c r="C117" s="453"/>
      <c r="D117" s="453"/>
      <c r="E117" s="454"/>
      <c r="F117" s="455"/>
    </row>
    <row r="118" spans="1:6" ht="25" x14ac:dyDescent="0.25">
      <c r="A118" s="448"/>
      <c r="B118" s="458" t="s">
        <v>303</v>
      </c>
      <c r="C118" s="453"/>
      <c r="D118" s="453"/>
      <c r="E118" s="454"/>
      <c r="F118" s="455"/>
    </row>
    <row r="119" spans="1:6" x14ac:dyDescent="0.25">
      <c r="A119" s="448"/>
      <c r="B119" s="460"/>
      <c r="C119" s="453"/>
      <c r="D119" s="453"/>
      <c r="E119" s="459"/>
      <c r="F119" s="455"/>
    </row>
    <row r="120" spans="1:6" ht="18" customHeight="1" x14ac:dyDescent="0.25">
      <c r="A120" s="448" t="s">
        <v>300</v>
      </c>
      <c r="B120" s="449" t="s">
        <v>304</v>
      </c>
      <c r="C120" s="453" t="s">
        <v>19</v>
      </c>
      <c r="D120" s="453">
        <v>2</v>
      </c>
      <c r="E120" s="459"/>
      <c r="F120" s="455">
        <f>D120*E120</f>
        <v>0</v>
      </c>
    </row>
    <row r="121" spans="1:6" ht="18.75" customHeight="1" x14ac:dyDescent="0.25">
      <c r="A121" s="448" t="s">
        <v>177</v>
      </c>
      <c r="B121" s="472" t="s">
        <v>305</v>
      </c>
      <c r="C121" s="473" t="s">
        <v>19</v>
      </c>
      <c r="D121" s="496">
        <v>2</v>
      </c>
      <c r="E121" s="459"/>
      <c r="F121" s="455">
        <f>D121*E121</f>
        <v>0</v>
      </c>
    </row>
    <row r="122" spans="1:6" ht="17.25" customHeight="1" thickBot="1" x14ac:dyDescent="0.3">
      <c r="A122" s="2132" t="s">
        <v>103</v>
      </c>
      <c r="B122" s="2133"/>
      <c r="C122" s="2133"/>
      <c r="D122" s="2133"/>
      <c r="E122" s="2133"/>
      <c r="F122" s="825">
        <f>SUM(F63:F121)</f>
        <v>0</v>
      </c>
    </row>
    <row r="123" spans="1:6" ht="13" x14ac:dyDescent="0.25">
      <c r="A123" s="448"/>
      <c r="B123" s="457" t="s">
        <v>181</v>
      </c>
      <c r="C123" s="453"/>
      <c r="D123" s="453"/>
      <c r="E123" s="459"/>
      <c r="F123" s="497"/>
    </row>
    <row r="124" spans="1:6" x14ac:dyDescent="0.25">
      <c r="A124" s="448"/>
      <c r="B124" s="449"/>
      <c r="C124" s="453"/>
      <c r="D124" s="453"/>
      <c r="E124" s="459"/>
      <c r="F124" s="497"/>
    </row>
    <row r="125" spans="1:6" ht="25" x14ac:dyDescent="0.25">
      <c r="A125" s="448"/>
      <c r="B125" s="458" t="s">
        <v>262</v>
      </c>
      <c r="C125" s="453"/>
      <c r="D125" s="453"/>
      <c r="E125" s="459"/>
      <c r="F125" s="497"/>
    </row>
    <row r="126" spans="1:6" x14ac:dyDescent="0.25">
      <c r="A126" s="448"/>
      <c r="B126" s="449"/>
      <c r="C126" s="453"/>
      <c r="D126" s="453"/>
      <c r="E126" s="459"/>
      <c r="F126" s="495"/>
    </row>
    <row r="127" spans="1:6" x14ac:dyDescent="0.25">
      <c r="A127" s="448" t="s">
        <v>306</v>
      </c>
      <c r="B127" s="449" t="s">
        <v>307</v>
      </c>
      <c r="C127" s="453" t="s">
        <v>19</v>
      </c>
      <c r="D127" s="453">
        <v>10</v>
      </c>
      <c r="E127" s="459"/>
      <c r="F127" s="455">
        <f>D127*E127</f>
        <v>0</v>
      </c>
    </row>
    <row r="128" spans="1:6" x14ac:dyDescent="0.25">
      <c r="A128" s="448" t="s">
        <v>308</v>
      </c>
      <c r="B128" s="449" t="s">
        <v>266</v>
      </c>
      <c r="C128" s="453" t="s">
        <v>19</v>
      </c>
      <c r="D128" s="453">
        <v>4</v>
      </c>
      <c r="E128" s="459"/>
      <c r="F128" s="455">
        <f>D128*E128</f>
        <v>0</v>
      </c>
    </row>
    <row r="129" spans="1:6" x14ac:dyDescent="0.25">
      <c r="A129" s="448"/>
      <c r="B129" s="449"/>
      <c r="C129" s="453"/>
      <c r="D129" s="453"/>
      <c r="E129" s="459"/>
      <c r="F129" s="455"/>
    </row>
    <row r="130" spans="1:6" ht="13" x14ac:dyDescent="0.25">
      <c r="A130" s="448"/>
      <c r="B130" s="452" t="s">
        <v>145</v>
      </c>
      <c r="C130" s="453"/>
      <c r="D130" s="453"/>
      <c r="E130" s="454"/>
      <c r="F130" s="455"/>
    </row>
    <row r="131" spans="1:6" ht="13" x14ac:dyDescent="0.25">
      <c r="A131" s="448"/>
      <c r="B131" s="452"/>
      <c r="C131" s="453"/>
      <c r="D131" s="453"/>
      <c r="E131" s="454"/>
      <c r="F131" s="455"/>
    </row>
    <row r="132" spans="1:6" ht="37.5" x14ac:dyDescent="0.25">
      <c r="A132" s="448"/>
      <c r="B132" s="498" t="s">
        <v>309</v>
      </c>
      <c r="C132" s="453"/>
      <c r="D132" s="453"/>
      <c r="E132" s="454"/>
      <c r="F132" s="455"/>
    </row>
    <row r="133" spans="1:6" x14ac:dyDescent="0.25">
      <c r="A133" s="448"/>
      <c r="B133" s="458"/>
      <c r="C133" s="453"/>
      <c r="D133" s="453"/>
      <c r="E133" s="454"/>
      <c r="F133" s="455"/>
    </row>
    <row r="134" spans="1:6" x14ac:dyDescent="0.25">
      <c r="A134" s="448" t="s">
        <v>147</v>
      </c>
      <c r="B134" s="460" t="s">
        <v>310</v>
      </c>
      <c r="C134" s="453" t="s">
        <v>19</v>
      </c>
      <c r="D134" s="453">
        <v>8</v>
      </c>
      <c r="E134" s="459"/>
      <c r="F134" s="455">
        <f>D134*E134</f>
        <v>0</v>
      </c>
    </row>
    <row r="135" spans="1:6" x14ac:dyDescent="0.25">
      <c r="A135" s="448" t="s">
        <v>311</v>
      </c>
      <c r="B135" s="460" t="s">
        <v>312</v>
      </c>
      <c r="C135" s="453" t="s">
        <v>19</v>
      </c>
      <c r="D135" s="453">
        <v>2</v>
      </c>
      <c r="E135" s="459"/>
      <c r="F135" s="455">
        <f>D135*E135</f>
        <v>0</v>
      </c>
    </row>
    <row r="136" spans="1:6" x14ac:dyDescent="0.25">
      <c r="A136" s="448" t="s">
        <v>1225</v>
      </c>
      <c r="B136" s="460" t="s">
        <v>314</v>
      </c>
      <c r="C136" s="453" t="s">
        <v>19</v>
      </c>
      <c r="D136" s="453">
        <v>4</v>
      </c>
      <c r="E136" s="459"/>
      <c r="F136" s="455">
        <f>D136*E136</f>
        <v>0</v>
      </c>
    </row>
    <row r="137" spans="1:6" x14ac:dyDescent="0.25">
      <c r="A137" s="448"/>
      <c r="B137" s="460"/>
      <c r="C137" s="453"/>
      <c r="D137" s="453"/>
      <c r="E137" s="459"/>
      <c r="F137" s="455"/>
    </row>
    <row r="138" spans="1:6" ht="38.5" x14ac:dyDescent="0.3">
      <c r="A138" s="448"/>
      <c r="B138" s="498" t="s">
        <v>1230</v>
      </c>
      <c r="C138" s="453"/>
      <c r="D138" s="453"/>
      <c r="E138" s="459"/>
      <c r="F138" s="455"/>
    </row>
    <row r="139" spans="1:6" x14ac:dyDescent="0.25">
      <c r="A139" s="448"/>
      <c r="B139" s="460"/>
      <c r="C139" s="453"/>
      <c r="D139" s="453"/>
      <c r="E139" s="459"/>
      <c r="F139" s="455"/>
    </row>
    <row r="140" spans="1:6" x14ac:dyDescent="0.25">
      <c r="A140" s="448" t="s">
        <v>343</v>
      </c>
      <c r="B140" s="460" t="s">
        <v>316</v>
      </c>
      <c r="C140" s="453" t="s">
        <v>19</v>
      </c>
      <c r="D140" s="453">
        <v>4</v>
      </c>
      <c r="E140" s="459"/>
      <c r="F140" s="455">
        <f>D140*E140</f>
        <v>0</v>
      </c>
    </row>
    <row r="141" spans="1:6" x14ac:dyDescent="0.25">
      <c r="A141" s="448" t="s">
        <v>1226</v>
      </c>
      <c r="B141" s="460" t="s">
        <v>318</v>
      </c>
      <c r="C141" s="453" t="s">
        <v>19</v>
      </c>
      <c r="D141" s="453">
        <v>2</v>
      </c>
      <c r="E141" s="499"/>
      <c r="F141" s="455">
        <f>D141*E141</f>
        <v>0</v>
      </c>
    </row>
    <row r="142" spans="1:6" x14ac:dyDescent="0.25">
      <c r="A142" s="448" t="s">
        <v>313</v>
      </c>
      <c r="B142" s="460" t="s">
        <v>319</v>
      </c>
      <c r="C142" s="453" t="s">
        <v>19</v>
      </c>
      <c r="D142" s="453">
        <v>2</v>
      </c>
      <c r="E142" s="459"/>
      <c r="F142" s="455">
        <f>D142*E142</f>
        <v>0</v>
      </c>
    </row>
    <row r="143" spans="1:6" x14ac:dyDescent="0.25">
      <c r="A143" s="453"/>
      <c r="B143" s="453"/>
      <c r="C143" s="453"/>
      <c r="D143" s="453"/>
      <c r="E143" s="459"/>
      <c r="F143" s="455"/>
    </row>
    <row r="144" spans="1:6" ht="13" x14ac:dyDescent="0.25">
      <c r="A144" s="448"/>
      <c r="B144" s="457" t="s">
        <v>148</v>
      </c>
      <c r="C144" s="453"/>
      <c r="D144" s="453"/>
      <c r="E144" s="459"/>
      <c r="F144" s="455"/>
    </row>
    <row r="145" spans="1:6" x14ac:dyDescent="0.25">
      <c r="A145" s="448"/>
      <c r="B145" s="458"/>
      <c r="C145" s="453"/>
      <c r="D145" s="453"/>
      <c r="E145" s="459"/>
      <c r="F145" s="455"/>
    </row>
    <row r="146" spans="1:6" ht="25" x14ac:dyDescent="0.25">
      <c r="A146" s="448"/>
      <c r="B146" s="498" t="s">
        <v>320</v>
      </c>
      <c r="C146" s="453"/>
      <c r="D146" s="453"/>
      <c r="E146" s="459"/>
      <c r="F146" s="455"/>
    </row>
    <row r="147" spans="1:6" x14ac:dyDescent="0.25">
      <c r="A147" s="448"/>
      <c r="B147" s="449"/>
      <c r="C147" s="453"/>
      <c r="D147" s="453"/>
      <c r="E147" s="459"/>
      <c r="F147" s="455"/>
    </row>
    <row r="148" spans="1:6" x14ac:dyDescent="0.25">
      <c r="A148" s="448" t="s">
        <v>321</v>
      </c>
      <c r="B148" s="449" t="s">
        <v>301</v>
      </c>
      <c r="C148" s="453" t="s">
        <v>19</v>
      </c>
      <c r="D148" s="453">
        <v>8</v>
      </c>
      <c r="E148" s="459"/>
      <c r="F148" s="455">
        <f>D148*E148</f>
        <v>0</v>
      </c>
    </row>
    <row r="149" spans="1:6" x14ac:dyDescent="0.25">
      <c r="A149" s="448" t="s">
        <v>322</v>
      </c>
      <c r="B149" s="460" t="s">
        <v>266</v>
      </c>
      <c r="C149" s="453" t="s">
        <v>19</v>
      </c>
      <c r="D149" s="453">
        <v>4</v>
      </c>
      <c r="E149" s="459"/>
      <c r="F149" s="455">
        <f>D149*E149</f>
        <v>0</v>
      </c>
    </row>
    <row r="150" spans="1:6" x14ac:dyDescent="0.25">
      <c r="A150" s="448"/>
      <c r="B150" s="449"/>
      <c r="C150" s="453"/>
      <c r="D150" s="453"/>
      <c r="E150" s="454"/>
      <c r="F150" s="455"/>
    </row>
    <row r="151" spans="1:6" ht="25" x14ac:dyDescent="0.25">
      <c r="A151" s="448"/>
      <c r="B151" s="458" t="s">
        <v>1598</v>
      </c>
      <c r="C151" s="453"/>
      <c r="D151" s="463"/>
      <c r="E151" s="459"/>
      <c r="F151" s="497"/>
    </row>
    <row r="152" spans="1:6" x14ac:dyDescent="0.25">
      <c r="A152" s="448"/>
      <c r="B152" s="449"/>
      <c r="C152" s="453"/>
      <c r="D152" s="463"/>
      <c r="E152" s="459"/>
      <c r="F152" s="495"/>
    </row>
    <row r="153" spans="1:6" ht="18" customHeight="1" x14ac:dyDescent="0.25">
      <c r="A153" s="448" t="s">
        <v>323</v>
      </c>
      <c r="B153" s="449" t="s">
        <v>173</v>
      </c>
      <c r="C153" s="453" t="s">
        <v>19</v>
      </c>
      <c r="D153" s="463">
        <v>1</v>
      </c>
      <c r="E153" s="459"/>
      <c r="F153" s="455">
        <f>D153*E153</f>
        <v>0</v>
      </c>
    </row>
    <row r="154" spans="1:6" ht="18" customHeight="1" x14ac:dyDescent="0.25">
      <c r="A154" s="448" t="s">
        <v>324</v>
      </c>
      <c r="B154" s="449" t="s">
        <v>325</v>
      </c>
      <c r="C154" s="453" t="s">
        <v>19</v>
      </c>
      <c r="D154" s="463">
        <v>2</v>
      </c>
      <c r="E154" s="459"/>
      <c r="F154" s="455">
        <f>D154*E154</f>
        <v>0</v>
      </c>
    </row>
    <row r="155" spans="1:6" ht="18" customHeight="1" x14ac:dyDescent="0.25">
      <c r="A155" s="448" t="s">
        <v>326</v>
      </c>
      <c r="B155" s="449" t="s">
        <v>327</v>
      </c>
      <c r="C155" s="453" t="s">
        <v>19</v>
      </c>
      <c r="D155" s="463">
        <v>4</v>
      </c>
      <c r="E155" s="459"/>
      <c r="F155" s="455">
        <f>D155*E155</f>
        <v>0</v>
      </c>
    </row>
    <row r="156" spans="1:6" x14ac:dyDescent="0.25">
      <c r="A156" s="448"/>
      <c r="B156" s="449"/>
      <c r="C156" s="453"/>
      <c r="D156" s="463"/>
      <c r="E156" s="459"/>
      <c r="F156" s="455"/>
    </row>
    <row r="157" spans="1:6" ht="13" x14ac:dyDescent="0.3">
      <c r="A157" s="500"/>
      <c r="B157" s="501" t="s">
        <v>194</v>
      </c>
      <c r="C157" s="502"/>
      <c r="D157" s="502"/>
      <c r="E157" s="503"/>
      <c r="F157" s="495"/>
    </row>
    <row r="158" spans="1:6" ht="13" x14ac:dyDescent="0.3">
      <c r="A158" s="500"/>
      <c r="B158" s="502"/>
      <c r="C158" s="502"/>
      <c r="D158" s="502"/>
      <c r="E158" s="503"/>
      <c r="F158" s="495"/>
    </row>
    <row r="159" spans="1:6" ht="25" x14ac:dyDescent="0.3">
      <c r="A159" s="500"/>
      <c r="B159" s="504" t="s">
        <v>1599</v>
      </c>
      <c r="C159" s="502"/>
      <c r="D159" s="502"/>
      <c r="E159" s="503"/>
      <c r="F159" s="495"/>
    </row>
    <row r="160" spans="1:6" x14ac:dyDescent="0.25">
      <c r="A160" s="448"/>
      <c r="B160" s="449"/>
      <c r="C160" s="453"/>
      <c r="D160" s="463"/>
      <c r="E160" s="459"/>
      <c r="F160" s="455"/>
    </row>
    <row r="161" spans="1:6" ht="18" customHeight="1" x14ac:dyDescent="0.25">
      <c r="A161" s="471" t="s">
        <v>197</v>
      </c>
      <c r="B161" s="449" t="s">
        <v>173</v>
      </c>
      <c r="C161" s="453" t="s">
        <v>19</v>
      </c>
      <c r="D161" s="463">
        <v>2</v>
      </c>
      <c r="E161" s="459"/>
      <c r="F161" s="455">
        <f>D161*E161</f>
        <v>0</v>
      </c>
    </row>
    <row r="162" spans="1:6" ht="18" customHeight="1" x14ac:dyDescent="0.25">
      <c r="A162" s="471" t="s">
        <v>195</v>
      </c>
      <c r="B162" s="449" t="s">
        <v>325</v>
      </c>
      <c r="C162" s="453" t="s">
        <v>19</v>
      </c>
      <c r="D162" s="463">
        <v>2</v>
      </c>
      <c r="E162" s="459"/>
      <c r="F162" s="455">
        <f>D162*E162</f>
        <v>0</v>
      </c>
    </row>
    <row r="163" spans="1:6" ht="18" customHeight="1" x14ac:dyDescent="0.25">
      <c r="A163" s="471" t="s">
        <v>328</v>
      </c>
      <c r="B163" s="449" t="s">
        <v>327</v>
      </c>
      <c r="C163" s="453" t="s">
        <v>19</v>
      </c>
      <c r="D163" s="463">
        <v>3</v>
      </c>
      <c r="E163" s="459"/>
      <c r="F163" s="455">
        <f>D163*E163</f>
        <v>0</v>
      </c>
    </row>
    <row r="164" spans="1:6" x14ac:dyDescent="0.25">
      <c r="A164" s="448"/>
      <c r="B164" s="449"/>
      <c r="C164" s="453"/>
      <c r="D164" s="463"/>
      <c r="E164" s="459"/>
      <c r="F164" s="455"/>
    </row>
    <row r="165" spans="1:6" ht="13" x14ac:dyDescent="0.25">
      <c r="A165" s="448"/>
      <c r="B165" s="452" t="s">
        <v>151</v>
      </c>
      <c r="C165" s="453"/>
      <c r="D165" s="453"/>
      <c r="E165" s="459"/>
      <c r="F165" s="455"/>
    </row>
    <row r="166" spans="1:6" x14ac:dyDescent="0.25">
      <c r="A166" s="448"/>
      <c r="B166" s="458"/>
      <c r="C166" s="453"/>
      <c r="D166" s="453"/>
      <c r="E166" s="459"/>
      <c r="F166" s="455"/>
    </row>
    <row r="167" spans="1:6" ht="14.5" x14ac:dyDescent="0.25">
      <c r="A167" s="506" t="s">
        <v>1600</v>
      </c>
      <c r="B167" s="449" t="s">
        <v>329</v>
      </c>
      <c r="C167" s="453" t="s">
        <v>528</v>
      </c>
      <c r="D167" s="453">
        <v>45.4</v>
      </c>
      <c r="E167" s="459"/>
      <c r="F167" s="455">
        <f>D167*E167</f>
        <v>0</v>
      </c>
    </row>
    <row r="168" spans="1:6" x14ac:dyDescent="0.25">
      <c r="A168" s="506"/>
      <c r="B168" s="449"/>
      <c r="C168" s="453"/>
      <c r="D168" s="453"/>
      <c r="E168" s="459"/>
      <c r="F168" s="455"/>
    </row>
    <row r="169" spans="1:6" ht="25" x14ac:dyDescent="0.25">
      <c r="A169" s="506" t="s">
        <v>1601</v>
      </c>
      <c r="B169" s="449" t="s">
        <v>330</v>
      </c>
      <c r="C169" s="453" t="s">
        <v>126</v>
      </c>
      <c r="D169" s="453">
        <v>19.2</v>
      </c>
      <c r="E169" s="459"/>
      <c r="F169" s="455">
        <f>D169*E169</f>
        <v>0</v>
      </c>
    </row>
    <row r="170" spans="1:6" ht="13" x14ac:dyDescent="0.3">
      <c r="A170" s="506"/>
      <c r="B170" s="477"/>
      <c r="C170" s="477"/>
      <c r="D170" s="477"/>
      <c r="E170" s="478"/>
      <c r="F170" s="479"/>
    </row>
    <row r="171" spans="1:6" ht="25" x14ac:dyDescent="0.25">
      <c r="A171" s="506" t="s">
        <v>1602</v>
      </c>
      <c r="B171" s="449" t="s">
        <v>331</v>
      </c>
      <c r="C171" s="453" t="s">
        <v>126</v>
      </c>
      <c r="D171" s="453">
        <v>62</v>
      </c>
      <c r="E171" s="459"/>
      <c r="F171" s="455">
        <f>D171*E171</f>
        <v>0</v>
      </c>
    </row>
    <row r="172" spans="1:6" ht="13" x14ac:dyDescent="0.3">
      <c r="A172" s="507"/>
      <c r="B172" s="452"/>
      <c r="C172" s="453"/>
      <c r="D172" s="453"/>
      <c r="E172" s="454"/>
      <c r="F172" s="455"/>
    </row>
    <row r="173" spans="1:6" ht="37.5" x14ac:dyDescent="0.25">
      <c r="A173" s="506" t="s">
        <v>1603</v>
      </c>
      <c r="B173" s="449" t="s">
        <v>332</v>
      </c>
      <c r="C173" s="453" t="s">
        <v>126</v>
      </c>
      <c r="D173" s="453">
        <v>5</v>
      </c>
      <c r="E173" s="459"/>
      <c r="F173" s="455">
        <f>D173*E173</f>
        <v>0</v>
      </c>
    </row>
    <row r="174" spans="1:6" ht="19.5" customHeight="1" thickBot="1" x14ac:dyDescent="0.3">
      <c r="A174" s="2132" t="s">
        <v>103</v>
      </c>
      <c r="B174" s="2133"/>
      <c r="C174" s="2133"/>
      <c r="D174" s="2133"/>
      <c r="E174" s="2133"/>
      <c r="F174" s="825">
        <f>SUM(F127:F173)</f>
        <v>0</v>
      </c>
    </row>
    <row r="175" spans="1:6" x14ac:dyDescent="0.25">
      <c r="A175" s="448"/>
      <c r="B175" s="449"/>
      <c r="C175" s="453"/>
      <c r="D175" s="453"/>
      <c r="E175" s="459"/>
      <c r="F175" s="455"/>
    </row>
    <row r="176" spans="1:6" x14ac:dyDescent="0.25">
      <c r="A176" s="448"/>
      <c r="B176" s="449"/>
      <c r="C176" s="453"/>
      <c r="D176" s="453"/>
      <c r="E176" s="459"/>
      <c r="F176" s="455"/>
    </row>
    <row r="177" spans="1:6" x14ac:dyDescent="0.25">
      <c r="A177" s="448"/>
      <c r="B177" s="449" t="s">
        <v>28</v>
      </c>
      <c r="C177" s="453"/>
      <c r="D177" s="453"/>
      <c r="E177" s="454"/>
      <c r="F177" s="455"/>
    </row>
    <row r="178" spans="1:6" ht="13" x14ac:dyDescent="0.25">
      <c r="A178" s="464"/>
      <c r="B178" s="465"/>
      <c r="C178" s="453"/>
      <c r="D178" s="453"/>
      <c r="E178" s="454"/>
      <c r="F178" s="455"/>
    </row>
    <row r="179" spans="1:6" x14ac:dyDescent="0.25">
      <c r="A179" s="448"/>
      <c r="B179" s="449" t="s">
        <v>1643</v>
      </c>
      <c r="C179" s="453"/>
      <c r="D179" s="453"/>
      <c r="E179" s="454"/>
      <c r="F179" s="455">
        <f>+F61</f>
        <v>0</v>
      </c>
    </row>
    <row r="180" spans="1:6" ht="13" x14ac:dyDescent="0.3">
      <c r="A180" s="476"/>
      <c r="B180" s="477"/>
      <c r="C180" s="477"/>
      <c r="D180" s="477"/>
      <c r="E180" s="478"/>
      <c r="F180" s="479"/>
    </row>
    <row r="181" spans="1:6" x14ac:dyDescent="0.25">
      <c r="A181" s="448"/>
      <c r="B181" s="449" t="s">
        <v>1644</v>
      </c>
      <c r="C181" s="453"/>
      <c r="D181" s="453"/>
      <c r="E181" s="454"/>
      <c r="F181" s="455">
        <f>+F122</f>
        <v>0</v>
      </c>
    </row>
    <row r="182" spans="1:6" x14ac:dyDescent="0.25">
      <c r="A182" s="448"/>
      <c r="B182" s="449"/>
      <c r="C182" s="453"/>
      <c r="D182" s="453"/>
      <c r="E182" s="454"/>
      <c r="F182" s="455"/>
    </row>
    <row r="183" spans="1:6" x14ac:dyDescent="0.25">
      <c r="A183" s="448"/>
      <c r="B183" s="449" t="s">
        <v>1645</v>
      </c>
      <c r="C183" s="453"/>
      <c r="D183" s="453"/>
      <c r="E183" s="454"/>
      <c r="F183" s="455">
        <f>F174</f>
        <v>0</v>
      </c>
    </row>
    <row r="184" spans="1:6" x14ac:dyDescent="0.25">
      <c r="A184" s="448"/>
      <c r="B184" s="449"/>
      <c r="C184" s="453"/>
      <c r="D184" s="453"/>
      <c r="E184" s="454"/>
      <c r="F184" s="455"/>
    </row>
    <row r="185" spans="1:6" x14ac:dyDescent="0.25">
      <c r="A185" s="448"/>
      <c r="B185" s="449"/>
      <c r="C185" s="453"/>
      <c r="D185" s="453"/>
      <c r="E185" s="454"/>
      <c r="F185" s="455"/>
    </row>
    <row r="186" spans="1:6" ht="13" x14ac:dyDescent="0.25">
      <c r="A186" s="448"/>
      <c r="B186" s="457"/>
      <c r="C186" s="453"/>
      <c r="D186" s="453"/>
      <c r="E186" s="454"/>
      <c r="F186" s="455"/>
    </row>
    <row r="187" spans="1:6" x14ac:dyDescent="0.25">
      <c r="A187" s="448"/>
      <c r="B187" s="449"/>
      <c r="C187" s="453"/>
      <c r="D187" s="453"/>
      <c r="E187" s="454"/>
      <c r="F187" s="455"/>
    </row>
    <row r="188" spans="1:6" x14ac:dyDescent="0.25">
      <c r="A188" s="448"/>
      <c r="B188" s="458"/>
      <c r="C188" s="453"/>
      <c r="D188" s="453"/>
      <c r="E188" s="454"/>
      <c r="F188" s="455"/>
    </row>
    <row r="189" spans="1:6" x14ac:dyDescent="0.25">
      <c r="A189" s="448"/>
      <c r="B189" s="449"/>
      <c r="C189" s="453"/>
      <c r="D189" s="453"/>
      <c r="E189" s="454"/>
      <c r="F189" s="455"/>
    </row>
    <row r="190" spans="1:6" x14ac:dyDescent="0.25">
      <c r="A190" s="448"/>
      <c r="B190" s="449"/>
      <c r="C190" s="453"/>
      <c r="D190" s="453"/>
      <c r="E190" s="454"/>
      <c r="F190" s="455"/>
    </row>
    <row r="191" spans="1:6" x14ac:dyDescent="0.25">
      <c r="A191" s="448"/>
      <c r="B191" s="449"/>
      <c r="C191" s="453"/>
      <c r="D191" s="453"/>
      <c r="E191" s="454"/>
      <c r="F191" s="455"/>
    </row>
    <row r="192" spans="1:6" x14ac:dyDescent="0.25">
      <c r="A192" s="448"/>
      <c r="B192" s="458"/>
      <c r="C192" s="453"/>
      <c r="D192" s="453"/>
      <c r="E192" s="454"/>
      <c r="F192" s="455"/>
    </row>
    <row r="193" spans="1:6" x14ac:dyDescent="0.25">
      <c r="A193" s="448"/>
      <c r="B193" s="449"/>
      <c r="C193" s="453"/>
      <c r="D193" s="453"/>
      <c r="E193" s="454"/>
      <c r="F193" s="455"/>
    </row>
    <row r="194" spans="1:6" x14ac:dyDescent="0.25">
      <c r="A194" s="448"/>
      <c r="B194" s="449"/>
      <c r="C194" s="453"/>
      <c r="D194" s="453"/>
      <c r="E194" s="454"/>
      <c r="F194" s="455"/>
    </row>
    <row r="195" spans="1:6" x14ac:dyDescent="0.25">
      <c r="A195" s="448"/>
      <c r="B195" s="449"/>
      <c r="C195" s="453"/>
      <c r="D195" s="453"/>
      <c r="E195" s="454"/>
      <c r="F195" s="455"/>
    </row>
    <row r="196" spans="1:6" x14ac:dyDescent="0.25">
      <c r="A196" s="448"/>
      <c r="B196" s="449"/>
      <c r="C196" s="453"/>
      <c r="D196" s="453"/>
      <c r="E196" s="454"/>
      <c r="F196" s="455"/>
    </row>
    <row r="197" spans="1:6" x14ac:dyDescent="0.25">
      <c r="A197" s="448"/>
      <c r="B197" s="449"/>
      <c r="C197" s="453"/>
      <c r="D197" s="453"/>
      <c r="E197" s="454"/>
      <c r="F197" s="455"/>
    </row>
    <row r="198" spans="1:6" x14ac:dyDescent="0.25">
      <c r="A198" s="448"/>
      <c r="B198" s="449"/>
      <c r="C198" s="453"/>
      <c r="D198" s="453"/>
      <c r="E198" s="454"/>
      <c r="F198" s="455"/>
    </row>
    <row r="199" spans="1:6" x14ac:dyDescent="0.25">
      <c r="A199" s="448"/>
      <c r="B199" s="449"/>
      <c r="C199" s="453"/>
      <c r="D199" s="453"/>
      <c r="E199" s="454"/>
      <c r="F199" s="455"/>
    </row>
    <row r="200" spans="1:6" x14ac:dyDescent="0.25">
      <c r="A200" s="448"/>
      <c r="B200" s="449"/>
      <c r="C200" s="453"/>
      <c r="D200" s="453"/>
      <c r="E200" s="454"/>
      <c r="F200" s="455"/>
    </row>
    <row r="201" spans="1:6" x14ac:dyDescent="0.25">
      <c r="A201" s="448"/>
      <c r="B201" s="449"/>
      <c r="C201" s="453"/>
      <c r="D201" s="453"/>
      <c r="E201" s="454"/>
      <c r="F201" s="455"/>
    </row>
    <row r="202" spans="1:6" x14ac:dyDescent="0.25">
      <c r="A202" s="448"/>
      <c r="B202" s="449"/>
      <c r="C202" s="453"/>
      <c r="D202" s="453"/>
      <c r="E202" s="454"/>
      <c r="F202" s="455"/>
    </row>
    <row r="203" spans="1:6" x14ac:dyDescent="0.25">
      <c r="A203" s="448"/>
      <c r="B203" s="449"/>
      <c r="C203" s="453"/>
      <c r="D203" s="453"/>
      <c r="E203" s="454"/>
      <c r="F203" s="455"/>
    </row>
    <row r="204" spans="1:6" x14ac:dyDescent="0.25">
      <c r="A204" s="448"/>
      <c r="B204" s="449"/>
      <c r="C204" s="453"/>
      <c r="D204" s="453"/>
      <c r="E204" s="454"/>
      <c r="F204" s="455"/>
    </row>
    <row r="205" spans="1:6" x14ac:dyDescent="0.25">
      <c r="A205" s="448"/>
      <c r="B205" s="449"/>
      <c r="C205" s="453"/>
      <c r="D205" s="453"/>
      <c r="E205" s="454"/>
      <c r="F205" s="455"/>
    </row>
    <row r="206" spans="1:6" x14ac:dyDescent="0.25">
      <c r="A206" s="448"/>
      <c r="B206" s="449"/>
      <c r="C206" s="453"/>
      <c r="D206" s="453"/>
      <c r="E206" s="454"/>
      <c r="F206" s="455"/>
    </row>
    <row r="207" spans="1:6" x14ac:dyDescent="0.25">
      <c r="A207" s="448"/>
      <c r="B207" s="449"/>
      <c r="C207" s="453"/>
      <c r="D207" s="453"/>
      <c r="E207" s="454"/>
      <c r="F207" s="455"/>
    </row>
    <row r="208" spans="1:6" ht="13" x14ac:dyDescent="0.25">
      <c r="A208" s="448"/>
      <c r="B208" s="457"/>
      <c r="C208" s="453"/>
      <c r="D208" s="453"/>
      <c r="E208" s="454"/>
      <c r="F208" s="455"/>
    </row>
    <row r="209" spans="1:6" x14ac:dyDescent="0.25">
      <c r="A209" s="448"/>
      <c r="B209" s="449"/>
      <c r="C209" s="453"/>
      <c r="D209" s="453"/>
      <c r="E209" s="454"/>
      <c r="F209" s="455"/>
    </row>
    <row r="210" spans="1:6" x14ac:dyDescent="0.25">
      <c r="A210" s="448"/>
      <c r="B210" s="458"/>
      <c r="C210" s="453"/>
      <c r="D210" s="453"/>
      <c r="E210" s="454"/>
      <c r="F210" s="455"/>
    </row>
    <row r="211" spans="1:6" x14ac:dyDescent="0.25">
      <c r="A211" s="448"/>
      <c r="B211" s="449"/>
      <c r="C211" s="453"/>
      <c r="D211" s="453"/>
      <c r="E211" s="454"/>
      <c r="F211" s="455"/>
    </row>
    <row r="212" spans="1:6" x14ac:dyDescent="0.25">
      <c r="A212" s="448"/>
      <c r="B212" s="449"/>
      <c r="C212" s="453"/>
      <c r="D212" s="453"/>
      <c r="E212" s="454"/>
      <c r="F212" s="455"/>
    </row>
    <row r="213" spans="1:6" x14ac:dyDescent="0.25">
      <c r="A213" s="448"/>
      <c r="B213" s="449"/>
      <c r="C213" s="453"/>
      <c r="D213" s="453"/>
      <c r="E213" s="454"/>
      <c r="F213" s="455"/>
    </row>
    <row r="214" spans="1:6" ht="13" x14ac:dyDescent="0.25">
      <c r="A214" s="464"/>
      <c r="B214" s="465"/>
      <c r="C214" s="453"/>
      <c r="D214" s="453"/>
      <c r="E214" s="454"/>
      <c r="F214" s="455"/>
    </row>
    <row r="215" spans="1:6" ht="13" x14ac:dyDescent="0.25">
      <c r="A215" s="464"/>
      <c r="B215" s="465"/>
      <c r="C215" s="453"/>
      <c r="D215" s="453"/>
      <c r="E215" s="454"/>
      <c r="F215" s="455"/>
    </row>
    <row r="216" spans="1:6" x14ac:dyDescent="0.25">
      <c r="A216" s="466"/>
      <c r="B216" s="468"/>
      <c r="C216" s="453"/>
      <c r="D216" s="453"/>
      <c r="E216" s="454"/>
      <c r="F216" s="455"/>
    </row>
    <row r="217" spans="1:6" x14ac:dyDescent="0.25">
      <c r="A217" s="466"/>
      <c r="B217" s="468"/>
      <c r="C217" s="453"/>
      <c r="D217" s="453"/>
      <c r="E217" s="454"/>
      <c r="F217" s="455"/>
    </row>
    <row r="218" spans="1:6" x14ac:dyDescent="0.25">
      <c r="A218" s="466"/>
      <c r="B218" s="508"/>
      <c r="C218" s="453"/>
      <c r="D218" s="453"/>
      <c r="E218" s="454"/>
      <c r="F218" s="455"/>
    </row>
    <row r="219" spans="1:6" ht="13" x14ac:dyDescent="0.25">
      <c r="A219" s="448"/>
      <c r="B219" s="452"/>
      <c r="C219" s="453"/>
      <c r="D219" s="453"/>
      <c r="E219" s="454"/>
      <c r="F219" s="455"/>
    </row>
    <row r="220" spans="1:6" x14ac:dyDescent="0.25">
      <c r="A220" s="448"/>
      <c r="B220" s="460"/>
      <c r="C220" s="453"/>
      <c r="D220" s="453"/>
      <c r="E220" s="454"/>
      <c r="F220" s="455"/>
    </row>
    <row r="221" spans="1:6" x14ac:dyDescent="0.25">
      <c r="A221" s="448"/>
      <c r="B221" s="460"/>
      <c r="C221" s="453"/>
      <c r="D221" s="453"/>
      <c r="E221" s="454"/>
      <c r="F221" s="455"/>
    </row>
    <row r="222" spans="1:6" x14ac:dyDescent="0.25">
      <c r="A222" s="448"/>
      <c r="B222" s="460"/>
      <c r="C222" s="453"/>
      <c r="D222" s="453"/>
      <c r="E222" s="454"/>
      <c r="F222" s="455"/>
    </row>
    <row r="223" spans="1:6" ht="13" x14ac:dyDescent="0.25">
      <c r="A223" s="448"/>
      <c r="B223" s="452"/>
      <c r="C223" s="453"/>
      <c r="D223" s="453"/>
      <c r="E223" s="454"/>
      <c r="F223" s="455"/>
    </row>
    <row r="224" spans="1:6" ht="13" x14ac:dyDescent="0.25">
      <c r="A224" s="448"/>
      <c r="B224" s="452"/>
      <c r="C224" s="453"/>
      <c r="D224" s="453"/>
      <c r="E224" s="454"/>
      <c r="F224" s="455"/>
    </row>
    <row r="225" spans="1:6" ht="13" x14ac:dyDescent="0.25">
      <c r="A225" s="448"/>
      <c r="B225" s="452"/>
      <c r="C225" s="453"/>
      <c r="D225" s="453"/>
      <c r="E225" s="454"/>
      <c r="F225" s="455"/>
    </row>
    <row r="226" spans="1:6" x14ac:dyDescent="0.25">
      <c r="A226" s="448"/>
      <c r="B226" s="458"/>
      <c r="C226" s="453"/>
      <c r="D226" s="453"/>
      <c r="E226" s="454"/>
      <c r="F226" s="455"/>
    </row>
    <row r="227" spans="1:6" x14ac:dyDescent="0.25">
      <c r="A227" s="448"/>
      <c r="B227" s="460"/>
      <c r="C227" s="453"/>
      <c r="D227" s="453"/>
      <c r="E227" s="454"/>
      <c r="F227" s="455"/>
    </row>
    <row r="228" spans="1:6" x14ac:dyDescent="0.25">
      <c r="A228" s="448"/>
      <c r="B228" s="460"/>
      <c r="C228" s="453"/>
      <c r="D228" s="453"/>
      <c r="E228" s="454"/>
      <c r="F228" s="455"/>
    </row>
    <row r="229" spans="1:6" x14ac:dyDescent="0.25">
      <c r="A229" s="448"/>
      <c r="B229" s="460"/>
      <c r="C229" s="449"/>
      <c r="D229" s="453"/>
      <c r="E229" s="454"/>
      <c r="F229" s="455"/>
    </row>
    <row r="230" spans="1:6" x14ac:dyDescent="0.25">
      <c r="A230" s="471"/>
      <c r="B230" s="472"/>
      <c r="C230" s="473"/>
      <c r="D230" s="473"/>
      <c r="E230" s="474"/>
      <c r="F230" s="475"/>
    </row>
    <row r="231" spans="1:6" ht="19.5" customHeight="1" thickBot="1" x14ac:dyDescent="0.3">
      <c r="A231" s="2131" t="s">
        <v>487</v>
      </c>
      <c r="B231" s="2131"/>
      <c r="C231" s="2131"/>
      <c r="D231" s="2131"/>
      <c r="E231" s="2131"/>
      <c r="F231" s="824">
        <f>SUM(F177:F230)</f>
        <v>0</v>
      </c>
    </row>
  </sheetData>
  <mergeCells count="7">
    <mergeCell ref="A1:F1"/>
    <mergeCell ref="A2:F2"/>
    <mergeCell ref="A231:E231"/>
    <mergeCell ref="A61:E61"/>
    <mergeCell ref="A122:E122"/>
    <mergeCell ref="A174:E174"/>
    <mergeCell ref="A3:F3"/>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1" manualBreakCount="1">
    <brk id="6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72</vt:i4>
      </vt:variant>
    </vt:vector>
  </HeadingPairs>
  <TitlesOfParts>
    <vt:vector size="110" baseType="lpstr">
      <vt:lpstr>Grand Summary  </vt:lpstr>
      <vt:lpstr>B1 - General Items</vt:lpstr>
      <vt:lpstr>B2 - DayWorks</vt:lpstr>
      <vt:lpstr>B 3.1 - Intake</vt:lpstr>
      <vt:lpstr>B 3.2 Intake House</vt:lpstr>
      <vt:lpstr>B 3.3 VIP</vt:lpstr>
      <vt:lpstr>B 4 - Raw Water Main</vt:lpstr>
      <vt:lpstr>B 5.1 -TP Site Works</vt:lpstr>
      <vt:lpstr>B 5.2 - Flocculators</vt:lpstr>
      <vt:lpstr>B 5.3 - Sed tank</vt:lpstr>
      <vt:lpstr>B 5.4 - Filters</vt:lpstr>
      <vt:lpstr>B 5.5 - Clear Water Well</vt:lpstr>
      <vt:lpstr>B 5.6 - Sludge drying beds</vt:lpstr>
      <vt:lpstr>B 5.7 - Dosing units</vt:lpstr>
      <vt:lpstr>B 5.8 - Pumps House</vt:lpstr>
      <vt:lpstr>B 5.9 - PH Mech &amp; Elect Works</vt:lpstr>
      <vt:lpstr>B 5.10 - Backwash Tank</vt:lpstr>
      <vt:lpstr>B 5.11 - Admin Building</vt:lpstr>
      <vt:lpstr>B 5.12 - Superitendant's Hs </vt:lpstr>
      <vt:lpstr>B 5.13 - Attendant's Hse</vt:lpstr>
      <vt:lpstr>B 5.14 - Guard Hse</vt:lpstr>
      <vt:lpstr>B 5.15 - Chemical House</vt:lpstr>
      <vt:lpstr>B 6 - Access Road to WTW</vt:lpstr>
      <vt:lpstr>B 7.1 - Trans to Ndiriba</vt:lpstr>
      <vt:lpstr>Bill 7.2 - Ndiriba Tank</vt:lpstr>
      <vt:lpstr>Bill 7.3 -Ndiriba Dist </vt:lpstr>
      <vt:lpstr>Bill 8.1 Trans to Anyiribu</vt:lpstr>
      <vt:lpstr>Bill 8.2 - Anyaribu Tank</vt:lpstr>
      <vt:lpstr>Bill 8.3 -Anyaribu Dist</vt:lpstr>
      <vt:lpstr>B 9.1 - Trans to Nyagak Comm</vt:lpstr>
      <vt:lpstr>Bill 9.2 - Nyagak Tank</vt:lpstr>
      <vt:lpstr>Bill 9.3 - Nyagak Dist </vt:lpstr>
      <vt:lpstr>Bill 9.4 - Nyagak M&amp;E </vt:lpstr>
      <vt:lpstr>B 10.1 - Water Office Type 1</vt:lpstr>
      <vt:lpstr>B 11.1 - SAN BOYS</vt:lpstr>
      <vt:lpstr>B 11.2 - SAN GIRLS</vt:lpstr>
      <vt:lpstr>B 11.3 - PUBLIC TOILET</vt:lpstr>
      <vt:lpstr>Bill 12.1 ESS</vt:lpstr>
      <vt:lpstr>'B 10.1 - Water Office Type 1'!Print_Area</vt:lpstr>
      <vt:lpstr>'B 11.1 - SAN BOYS'!Print_Area</vt:lpstr>
      <vt:lpstr>'B 11.2 - SAN GIRLS'!Print_Area</vt:lpstr>
      <vt:lpstr>'B 11.3 - PUBLIC TOILET'!Print_Area</vt:lpstr>
      <vt:lpstr>'B 3.1 - Intake'!Print_Area</vt:lpstr>
      <vt:lpstr>'B 3.2 Intake House'!Print_Area</vt:lpstr>
      <vt:lpstr>'B 3.3 VIP'!Print_Area</vt:lpstr>
      <vt:lpstr>'B 4 - Raw Water Main'!Print_Area</vt:lpstr>
      <vt:lpstr>'B 5.1 -TP Site Works'!Print_Area</vt:lpstr>
      <vt:lpstr>'B 5.11 - Admin Building'!Print_Area</vt:lpstr>
      <vt:lpstr>'B 5.12 - Superitendant''s Hs '!Print_Area</vt:lpstr>
      <vt:lpstr>'B 5.13 - Attendant''s Hse'!Print_Area</vt:lpstr>
      <vt:lpstr>'B 5.14 - Guard Hse'!Print_Area</vt:lpstr>
      <vt:lpstr>'B 5.2 - Flocculators'!Print_Area</vt:lpstr>
      <vt:lpstr>'B 5.3 - Sed tank'!Print_Area</vt:lpstr>
      <vt:lpstr>'B 5.4 - Filters'!Print_Area</vt:lpstr>
      <vt:lpstr>'B 5.5 - Clear Water Well'!Print_Area</vt:lpstr>
      <vt:lpstr>'B 5.7 - Dosing units'!Print_Area</vt:lpstr>
      <vt:lpstr>'B 5.8 - Pumps House'!Print_Area</vt:lpstr>
      <vt:lpstr>'B 5.9 - PH Mech &amp; Elect Works'!Print_Area</vt:lpstr>
      <vt:lpstr>'B 6 - Access Road to WTW'!Print_Area</vt:lpstr>
      <vt:lpstr>'B 7.1 - Trans to Ndiriba'!Print_Area</vt:lpstr>
      <vt:lpstr>'B 9.1 - Trans to Nyagak Comm'!Print_Area</vt:lpstr>
      <vt:lpstr>'B1 - General Items'!Print_Area</vt:lpstr>
      <vt:lpstr>'Bill 7.2 - Ndiriba Tank'!Print_Area</vt:lpstr>
      <vt:lpstr>'Bill 7.3 -Ndiriba Dist '!Print_Area</vt:lpstr>
      <vt:lpstr>'Bill 8.2 - Anyaribu Tank'!Print_Area</vt:lpstr>
      <vt:lpstr>'Bill 8.3 -Anyaribu Dist'!Print_Area</vt:lpstr>
      <vt:lpstr>'Bill 9.2 - Nyagak Tank'!Print_Area</vt:lpstr>
      <vt:lpstr>'Bill 9.3 - Nyagak Dist '!Print_Area</vt:lpstr>
      <vt:lpstr>'Bill 9.4 - Nyagak M&amp;E '!Print_Area</vt:lpstr>
      <vt:lpstr>'Grand Summary  '!Print_Area</vt:lpstr>
      <vt:lpstr>'B 10.1 - Water Office Type 1'!Print_Titles</vt:lpstr>
      <vt:lpstr>'B 11.1 - SAN BOYS'!Print_Titles</vt:lpstr>
      <vt:lpstr>'B 11.2 - SAN GIRLS'!Print_Titles</vt:lpstr>
      <vt:lpstr>'B 11.3 - PUBLIC TOILET'!Print_Titles</vt:lpstr>
      <vt:lpstr>'B 3.1 - Intake'!Print_Titles</vt:lpstr>
      <vt:lpstr>'B 3.2 Intake House'!Print_Titles</vt:lpstr>
      <vt:lpstr>'B 3.3 VIP'!Print_Titles</vt:lpstr>
      <vt:lpstr>'B 4 - Raw Water Main'!Print_Titles</vt:lpstr>
      <vt:lpstr>'B 5.1 -TP Site Works'!Print_Titles</vt:lpstr>
      <vt:lpstr>'B 5.10 - Backwash Tank'!Print_Titles</vt:lpstr>
      <vt:lpstr>'B 5.11 - Admin Building'!Print_Titles</vt:lpstr>
      <vt:lpstr>'B 5.12 - Superitendant''s Hs '!Print_Titles</vt:lpstr>
      <vt:lpstr>'B 5.13 - Attendant''s Hse'!Print_Titles</vt:lpstr>
      <vt:lpstr>'B 5.14 - Guard Hse'!Print_Titles</vt:lpstr>
      <vt:lpstr>'B 5.15 - Chemical House'!Print_Titles</vt:lpstr>
      <vt:lpstr>'B 5.2 - Flocculators'!Print_Titles</vt:lpstr>
      <vt:lpstr>'B 5.3 - Sed tank'!Print_Titles</vt:lpstr>
      <vt:lpstr>'B 5.4 - Filters'!Print_Titles</vt:lpstr>
      <vt:lpstr>'B 5.5 - Clear Water Well'!Print_Titles</vt:lpstr>
      <vt:lpstr>'B 5.6 - Sludge drying beds'!Print_Titles</vt:lpstr>
      <vt:lpstr>'B 5.7 - Dosing units'!Print_Titles</vt:lpstr>
      <vt:lpstr>'B 5.8 - Pumps House'!Print_Titles</vt:lpstr>
      <vt:lpstr>'B 5.9 - PH Mech &amp; Elect Works'!Print_Titles</vt:lpstr>
      <vt:lpstr>'B 6 - Access Road to WTW'!Print_Titles</vt:lpstr>
      <vt:lpstr>'B 7.1 - Trans to Ndiriba'!Print_Titles</vt:lpstr>
      <vt:lpstr>'B 9.1 - Trans to Nyagak Comm'!Print_Titles</vt:lpstr>
      <vt:lpstr>'B1 - General Items'!Print_Titles</vt:lpstr>
      <vt:lpstr>'B2 - DayWorks'!Print_Titles</vt:lpstr>
      <vt:lpstr>'Bill 7.2 - Ndiriba Tank'!Print_Titles</vt:lpstr>
      <vt:lpstr>'Bill 8.2 - Anyaribu Tank'!Print_Titles</vt:lpstr>
      <vt:lpstr>'Bill 9.2 - Nyagak Tank'!Print_Titles</vt:lpstr>
      <vt:lpstr>'Bill 9.4 - Nyagak M&amp;E '!Print_Titles</vt:lpstr>
      <vt:lpstr>'Grand Summary  '!Print_Titles</vt:lpstr>
      <vt:lpstr>'B 3.3 VIP'!Print_Titles_MI</vt:lpstr>
      <vt:lpstr>'B 6 - Access Road to WTW'!Print_Titles_MI</vt:lpstr>
      <vt:lpstr>'B 7.1 - Trans to Ndiriba'!Print_Titles_MI</vt:lpstr>
      <vt:lpstr>'B 9.1 - Trans to Nyagak Comm'!Print_Titles_MI</vt:lpstr>
      <vt:lpstr>'Bill 7.2 - Ndiriba Tank'!Print_Titles_MI</vt:lpstr>
      <vt:lpstr>'Bill 8.2 - Anyaribu Tank'!Print_Titles_MI</vt:lpstr>
      <vt:lpstr>'Bill 9.2 - Nyagak Tank'!Print_Titles_MI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user</cp:lastModifiedBy>
  <cp:lastPrinted>2023-01-30T06:38:05Z</cp:lastPrinted>
  <dcterms:created xsi:type="dcterms:W3CDTF">2022-09-27T05:02:15Z</dcterms:created>
  <dcterms:modified xsi:type="dcterms:W3CDTF">2023-05-25T09:18:43Z</dcterms:modified>
</cp:coreProperties>
</file>